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Indepy Construções\Caio Prado - 10.2023\03. Custo\03.6 Custo - Orçamento Executivo\"/>
    </mc:Choice>
  </mc:AlternateContent>
  <xr:revisionPtr revIDLastSave="0" documentId="13_ncr:1_{9156AEE5-3EF5-4DB6-A859-85F38F66771D}" xr6:coauthVersionLast="47" xr6:coauthVersionMax="47" xr10:uidLastSave="{00000000-0000-0000-0000-000000000000}"/>
  <bookViews>
    <workbookView xWindow="-120" yWindow="-120" windowWidth="29040" windowHeight="15720" tabRatio="781" firstSheet="1" activeTab="1" xr2:uid="{00000000-000D-0000-FFFF-FFFF00000000}"/>
  </bookViews>
  <sheets>
    <sheet name="PROJETOS" sheetId="441" state="hidden" r:id="rId1"/>
    <sheet name="Obra " sheetId="432" r:id="rId2"/>
    <sheet name="Ger_Executivo" sheetId="436" r:id="rId3"/>
    <sheet name="ARQUITETURA" sheetId="451" r:id="rId4"/>
    <sheet name="IMPERMEABILIZAÇÃO" sheetId="504" r:id="rId5"/>
    <sheet name="LOUÇAS E METAIS" sheetId="456" r:id="rId6"/>
    <sheet name="MOBILIÁRIO" sheetId="455" r:id="rId7"/>
    <sheet name="REVESTIMENTOS" sheetId="505" r:id="rId8"/>
    <sheet name="TOTAL" sheetId="506" r:id="rId9"/>
  </sheets>
  <externalReferences>
    <externalReference r:id="rId10"/>
    <externalReference r:id="rId11"/>
    <externalReference r:id="rId12"/>
  </externalReferences>
  <definedNames>
    <definedName name="\0" localSheetId="2">#REF!</definedName>
    <definedName name="\0" localSheetId="6">#REF!</definedName>
    <definedName name="\0" localSheetId="1">#REF!</definedName>
    <definedName name="\0" localSheetId="7">#REF!</definedName>
    <definedName name="\0" localSheetId="8">#REF!</definedName>
    <definedName name="\0">#REF!</definedName>
    <definedName name="\1" localSheetId="2">#REF!</definedName>
    <definedName name="\1" localSheetId="6">#REF!</definedName>
    <definedName name="\1" localSheetId="7">#REF!</definedName>
    <definedName name="\1" localSheetId="8">#REF!</definedName>
    <definedName name="\1">#REF!</definedName>
    <definedName name="\a" localSheetId="2">#REF!</definedName>
    <definedName name="\a" localSheetId="6">#REF!</definedName>
    <definedName name="\a" localSheetId="1">#REF!</definedName>
    <definedName name="\a" localSheetId="7">#REF!</definedName>
    <definedName name="\a" localSheetId="8">#REF!</definedName>
    <definedName name="\a">#REF!</definedName>
    <definedName name="\b" localSheetId="2">#REF!</definedName>
    <definedName name="\b" localSheetId="6">#REF!</definedName>
    <definedName name="\b" localSheetId="7">#REF!</definedName>
    <definedName name="\b" localSheetId="8">#REF!</definedName>
    <definedName name="\b">#REF!</definedName>
    <definedName name="\c" localSheetId="2">#REF!</definedName>
    <definedName name="\c" localSheetId="6">#REF!</definedName>
    <definedName name="\c" localSheetId="7">#REF!</definedName>
    <definedName name="\c" localSheetId="8">#REF!</definedName>
    <definedName name="\c">#REF!</definedName>
    <definedName name="\d" localSheetId="2">#REF!</definedName>
    <definedName name="\d" localSheetId="6">#REF!</definedName>
    <definedName name="\d" localSheetId="7">#REF!</definedName>
    <definedName name="\d" localSheetId="8">#REF!</definedName>
    <definedName name="\d">#REF!</definedName>
    <definedName name="\e" localSheetId="2">#REF!</definedName>
    <definedName name="\e" localSheetId="6">#REF!</definedName>
    <definedName name="\e" localSheetId="7">#REF!</definedName>
    <definedName name="\e" localSheetId="8">#REF!</definedName>
    <definedName name="\e">#REF!</definedName>
    <definedName name="\i" localSheetId="2">#REF!</definedName>
    <definedName name="\i" localSheetId="6">#REF!</definedName>
    <definedName name="\i" localSheetId="7">#REF!</definedName>
    <definedName name="\i" localSheetId="8">#REF!</definedName>
    <definedName name="\i">#REF!</definedName>
    <definedName name="\J" localSheetId="2">#REF!</definedName>
    <definedName name="\J" localSheetId="6">#REF!</definedName>
    <definedName name="\J" localSheetId="7">#REF!</definedName>
    <definedName name="\J" localSheetId="8">#REF!</definedName>
    <definedName name="\J">#REF!</definedName>
    <definedName name="\k" localSheetId="2">#REF!</definedName>
    <definedName name="\k" localSheetId="6">#REF!</definedName>
    <definedName name="\k" localSheetId="7">#REF!</definedName>
    <definedName name="\k" localSheetId="8">#REF!</definedName>
    <definedName name="\k">#REF!</definedName>
    <definedName name="\l">#N/A</definedName>
    <definedName name="\m" localSheetId="2">#REF!</definedName>
    <definedName name="\m" localSheetId="6">#REF!</definedName>
    <definedName name="\m" localSheetId="1">#REF!</definedName>
    <definedName name="\m" localSheetId="7">#REF!</definedName>
    <definedName name="\m" localSheetId="8">#REF!</definedName>
    <definedName name="\m">#REF!</definedName>
    <definedName name="\o" localSheetId="2">#REF!</definedName>
    <definedName name="\o" localSheetId="6">#REF!</definedName>
    <definedName name="\o" localSheetId="7">#REF!</definedName>
    <definedName name="\o" localSheetId="8">#REF!</definedName>
    <definedName name="\o">#REF!</definedName>
    <definedName name="\p" localSheetId="2">#REF!</definedName>
    <definedName name="\p" localSheetId="6">#REF!</definedName>
    <definedName name="\p" localSheetId="7">#REF!</definedName>
    <definedName name="\p" localSheetId="8">#REF!</definedName>
    <definedName name="\p">#REF!</definedName>
    <definedName name="\r" localSheetId="2">#REF!</definedName>
    <definedName name="\r" localSheetId="6">#REF!</definedName>
    <definedName name="\r" localSheetId="7">#REF!</definedName>
    <definedName name="\r" localSheetId="8">#REF!</definedName>
    <definedName name="\r">#REF!</definedName>
    <definedName name="\T" localSheetId="2">#REF!</definedName>
    <definedName name="\T" localSheetId="6">#REF!</definedName>
    <definedName name="\T" localSheetId="7">#REF!</definedName>
    <definedName name="\T" localSheetId="8">#REF!</definedName>
    <definedName name="\T">#REF!</definedName>
    <definedName name="\xasd" localSheetId="2" hidden="1">{#N/A,#N/A,FALSE,"Plan1";#N/A,#N/A,FALSE,"Plan2"}</definedName>
    <definedName name="\xasd" localSheetId="6" hidden="1">{#N/A,#N/A,FALSE,"Plan1";#N/A,#N/A,FALSE,"Plan2"}</definedName>
    <definedName name="\xasd" localSheetId="1" hidden="1">{#N/A,#N/A,FALSE,"Plan1";#N/A,#N/A,FALSE,"Plan2"}</definedName>
    <definedName name="\xasd" localSheetId="0" hidden="1">{#N/A,#N/A,FALSE,"Plan1";#N/A,#N/A,FALSE,"Plan2"}</definedName>
    <definedName name="\xasd" localSheetId="7" hidden="1">{#N/A,#N/A,FALSE,"Plan1";#N/A,#N/A,FALSE,"Plan2"}</definedName>
    <definedName name="\xasd" localSheetId="8" hidden="1">{#N/A,#N/A,FALSE,"Plan1";#N/A,#N/A,FALSE,"Plan2"}</definedName>
    <definedName name="\xasd" hidden="1">{#N/A,#N/A,FALSE,"Plan1";#N/A,#N/A,FALSE,"Plan2"}</definedName>
    <definedName name="\z" localSheetId="2">#REF!</definedName>
    <definedName name="\z" localSheetId="6">#REF!</definedName>
    <definedName name="\z" localSheetId="7">#REF!</definedName>
    <definedName name="\z" localSheetId="8">#REF!</definedName>
    <definedName name="\z">#REF!</definedName>
    <definedName name="_" localSheetId="5">#REF!</definedName>
    <definedName name="_" localSheetId="6" hidden="1">#REF!</definedName>
    <definedName name="_" localSheetId="1" hidden="1">#REF!</definedName>
    <definedName name="_" localSheetId="0">#REF!</definedName>
    <definedName name="_" localSheetId="7" hidden="1">#REF!</definedName>
    <definedName name="_" localSheetId="8" hidden="1">#REF!</definedName>
    <definedName name="_" hidden="1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localSheetId="6" hidden="1">{#N/A,#N/A,FALSE,"Plan1";#N/A,#N/A,FALSE,"Plan2"}</definedName>
    <definedName name="_\xasd" localSheetId="0" hidden="1">{#N/A,#N/A,FALSE,"Plan1";#N/A,#N/A,FALSE,"Plan2"}</definedName>
    <definedName name="_\xasd" localSheetId="7" hidden="1">{#N/A,#N/A,FALSE,"Plan1";#N/A,#N/A,FALSE,"Plan2"}</definedName>
    <definedName name="_\xasd" localSheetId="8" hidden="1">{#N/A,#N/A,FALSE,"Plan1";#N/A,#N/A,FALSE,"Plan2"}</definedName>
    <definedName name="_\xasd" hidden="1">{#N/A,#N/A,FALSE,"Plan1";#N/A,#N/A,FALSE,"Plan2"}</definedName>
    <definedName name="_\z">#REF!</definedName>
    <definedName name="__" localSheetId="5">#REF!</definedName>
    <definedName name="__" localSheetId="6" hidden="1">#REF!</definedName>
    <definedName name="__" localSheetId="1" hidden="1">#REF!</definedName>
    <definedName name="__" localSheetId="0">#REF!</definedName>
    <definedName name="__" localSheetId="7" hidden="1">#REF!</definedName>
    <definedName name="__" localSheetId="8" hidden="1">#REF!</definedName>
    <definedName name="__" hidden="1">#REF!</definedName>
    <definedName name="___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2">#REF!</definedName>
    <definedName name="______ACR10" localSheetId="5">#REF!</definedName>
    <definedName name="______ACR10" localSheetId="6">#REF!</definedName>
    <definedName name="______ACR10" localSheetId="0">#REF!</definedName>
    <definedName name="______ACR10" localSheetId="7">#REF!</definedName>
    <definedName name="______ACR10" localSheetId="8">#REF!</definedName>
    <definedName name="______ACR10">#REF!</definedName>
    <definedName name="______ACR15" localSheetId="2">#REF!</definedName>
    <definedName name="______ACR15" localSheetId="5">#REF!</definedName>
    <definedName name="______ACR15" localSheetId="6">#REF!</definedName>
    <definedName name="______ACR15" localSheetId="0">#REF!</definedName>
    <definedName name="______ACR15" localSheetId="7">#REF!</definedName>
    <definedName name="______ACR15" localSheetId="8">#REF!</definedName>
    <definedName name="______ACR15">#REF!</definedName>
    <definedName name="______acr20" localSheetId="2">#REF!</definedName>
    <definedName name="______acr20" localSheetId="5">#REF!</definedName>
    <definedName name="______acr20" localSheetId="6">#REF!</definedName>
    <definedName name="______acr20" localSheetId="0">#REF!</definedName>
    <definedName name="______acr20" localSheetId="7">#REF!</definedName>
    <definedName name="______acr20" localSheetId="8">#REF!</definedName>
    <definedName name="______acr20">#REF!</definedName>
    <definedName name="______acr5" localSheetId="2">#REF!</definedName>
    <definedName name="______acr5" localSheetId="6">#REF!</definedName>
    <definedName name="______acr5" localSheetId="7">#REF!</definedName>
    <definedName name="______acr5" localSheetId="8">#REF!</definedName>
    <definedName name="______acr5">#REF!</definedName>
    <definedName name="______ARQ1" localSheetId="2">#REF!</definedName>
    <definedName name="______ARQ1" localSheetId="6">#REF!</definedName>
    <definedName name="______ARQ1" localSheetId="7">#REF!</definedName>
    <definedName name="______ARQ1" localSheetId="8">#REF!</definedName>
    <definedName name="______ARQ1">#REF!</definedName>
    <definedName name="______QT100" localSheetId="2">#REF!</definedName>
    <definedName name="______QT100" localSheetId="6">#REF!</definedName>
    <definedName name="______QT100" localSheetId="7">#REF!</definedName>
    <definedName name="______QT100" localSheetId="8">#REF!</definedName>
    <definedName name="______QT100">#REF!</definedName>
    <definedName name="______QT2" localSheetId="2">#REF!</definedName>
    <definedName name="______QT2" localSheetId="6">#REF!</definedName>
    <definedName name="______QT2" localSheetId="7">#REF!</definedName>
    <definedName name="______QT2" localSheetId="8">#REF!</definedName>
    <definedName name="______QT2">#REF!</definedName>
    <definedName name="______QT3" localSheetId="2">#REF!</definedName>
    <definedName name="______QT3" localSheetId="6">#REF!</definedName>
    <definedName name="______QT3" localSheetId="7">#REF!</definedName>
    <definedName name="______QT3" localSheetId="8">#REF!</definedName>
    <definedName name="______QT3">#REF!</definedName>
    <definedName name="______QT4" localSheetId="2">#REF!</definedName>
    <definedName name="______QT4" localSheetId="6">#REF!</definedName>
    <definedName name="______QT4" localSheetId="7">#REF!</definedName>
    <definedName name="______QT4" localSheetId="8">#REF!</definedName>
    <definedName name="______QT4">#REF!</definedName>
    <definedName name="______QT50" localSheetId="2">#REF!</definedName>
    <definedName name="______QT50" localSheetId="6">#REF!</definedName>
    <definedName name="______QT50" localSheetId="7">#REF!</definedName>
    <definedName name="______QT50" localSheetId="8">#REF!</definedName>
    <definedName name="______QT50">#REF!</definedName>
    <definedName name="______QT75" localSheetId="2">#REF!</definedName>
    <definedName name="______QT75" localSheetId="6">#REF!</definedName>
    <definedName name="______QT75" localSheetId="7">#REF!</definedName>
    <definedName name="______QT75" localSheetId="8">#REF!</definedName>
    <definedName name="______QT75">#REF!</definedName>
    <definedName name="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2">#REF!</definedName>
    <definedName name="_____ACR10" localSheetId="5">#REF!</definedName>
    <definedName name="_____ACR10" localSheetId="6">#REF!</definedName>
    <definedName name="_____ACR10" localSheetId="0">#REF!</definedName>
    <definedName name="_____ACR10" localSheetId="7">#REF!</definedName>
    <definedName name="_____ACR10" localSheetId="8">#REF!</definedName>
    <definedName name="_____ACR10">#REF!</definedName>
    <definedName name="_____ACR15" localSheetId="2">#REF!</definedName>
    <definedName name="_____ACR15" localSheetId="5">#REF!</definedName>
    <definedName name="_____ACR15" localSheetId="6">#REF!</definedName>
    <definedName name="_____ACR15" localSheetId="0">#REF!</definedName>
    <definedName name="_____ACR15" localSheetId="7">#REF!</definedName>
    <definedName name="_____ACR15" localSheetId="8">#REF!</definedName>
    <definedName name="_____ACR15">#REF!</definedName>
    <definedName name="_____acr20" localSheetId="2">#REF!</definedName>
    <definedName name="_____acr20" localSheetId="5">#REF!</definedName>
    <definedName name="_____acr20" localSheetId="6">#REF!</definedName>
    <definedName name="_____acr20" localSheetId="0">#REF!</definedName>
    <definedName name="_____acr20" localSheetId="7">#REF!</definedName>
    <definedName name="_____acr20" localSheetId="8">#REF!</definedName>
    <definedName name="_____acr20">#REF!</definedName>
    <definedName name="_____acr5" localSheetId="2">#REF!</definedName>
    <definedName name="_____acr5" localSheetId="6">#REF!</definedName>
    <definedName name="_____acr5" localSheetId="7">#REF!</definedName>
    <definedName name="_____acr5" localSheetId="8">#REF!</definedName>
    <definedName name="_____acr5">#REF!</definedName>
    <definedName name="_____ARQ1" localSheetId="2">#REF!</definedName>
    <definedName name="_____ARQ1" localSheetId="6">#REF!</definedName>
    <definedName name="_____ARQ1" localSheetId="7">#REF!</definedName>
    <definedName name="_____ARQ1" localSheetId="8">#REF!</definedName>
    <definedName name="_____ARQ1">#REF!</definedName>
    <definedName name="_____key2" localSheetId="1" hidden="1">#REF!</definedName>
    <definedName name="_____key2" hidden="1">#REF!</definedName>
    <definedName name="_____QT100" localSheetId="2">#REF!</definedName>
    <definedName name="_____QT100" localSheetId="6">#REF!</definedName>
    <definedName name="_____QT100" localSheetId="7">#REF!</definedName>
    <definedName name="_____QT100" localSheetId="8">#REF!</definedName>
    <definedName name="_____QT100">#REF!</definedName>
    <definedName name="_____QT2" localSheetId="2">#REF!</definedName>
    <definedName name="_____QT2" localSheetId="6">#REF!</definedName>
    <definedName name="_____QT2" localSheetId="7">#REF!</definedName>
    <definedName name="_____QT2" localSheetId="8">#REF!</definedName>
    <definedName name="_____QT2">#REF!</definedName>
    <definedName name="_____QT3" localSheetId="2">#REF!</definedName>
    <definedName name="_____QT3" localSheetId="6">#REF!</definedName>
    <definedName name="_____QT3" localSheetId="7">#REF!</definedName>
    <definedName name="_____QT3" localSheetId="8">#REF!</definedName>
    <definedName name="_____QT3">#REF!</definedName>
    <definedName name="_____QT4" localSheetId="2">#REF!</definedName>
    <definedName name="_____QT4" localSheetId="6">#REF!</definedName>
    <definedName name="_____QT4" localSheetId="7">#REF!</definedName>
    <definedName name="_____QT4" localSheetId="8">#REF!</definedName>
    <definedName name="_____QT4">#REF!</definedName>
    <definedName name="_____QT50" localSheetId="2">#REF!</definedName>
    <definedName name="_____QT50" localSheetId="6">#REF!</definedName>
    <definedName name="_____QT50" localSheetId="7">#REF!</definedName>
    <definedName name="_____QT50" localSheetId="8">#REF!</definedName>
    <definedName name="_____QT50">#REF!</definedName>
    <definedName name="_____QT75" localSheetId="2">#REF!</definedName>
    <definedName name="_____QT75" localSheetId="6">#REF!</definedName>
    <definedName name="_____QT75" localSheetId="7">#REF!</definedName>
    <definedName name="_____QT75" localSheetId="8">#REF!</definedName>
    <definedName name="_____QT75">#REF!</definedName>
    <definedName name="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2" hidden="1">#REF!</definedName>
    <definedName name="____key2" localSheetId="5">#REF!</definedName>
    <definedName name="____key2" localSheetId="6" hidden="1">#REF!</definedName>
    <definedName name="____key2" localSheetId="1" hidden="1">#REF!</definedName>
    <definedName name="____key2" localSheetId="0">#REF!</definedName>
    <definedName name="____key2" localSheetId="7" hidden="1">#REF!</definedName>
    <definedName name="____key2" localSheetId="8" hidden="1">#REF!</definedName>
    <definedName name="____key2" hidden="1">#REF!</definedName>
    <definedName name="____la29" localSheetId="5">#REF!</definedName>
    <definedName name="____la29" localSheetId="6" hidden="1">#REF!</definedName>
    <definedName name="____la29" localSheetId="1" hidden="1">#REF!</definedName>
    <definedName name="____la29" localSheetId="0">#REF!</definedName>
    <definedName name="____la29" localSheetId="7" hidden="1">#REF!</definedName>
    <definedName name="____la29" localSheetId="8" hidden="1">#REF!</definedName>
    <definedName name="____la29" hidden="1">#REF!</definedName>
    <definedName name="____la3" localSheetId="5">#REF!</definedName>
    <definedName name="____la3" localSheetId="1" hidden="1">#REF!</definedName>
    <definedName name="____la3" localSheetId="0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localSheetId="2" hidden="1">{"'장비'!$A$3:$M$12"}</definedName>
    <definedName name="____PK2" localSheetId="5">{"'장비'!$A$3:$M$12"}</definedName>
    <definedName name="____PK2" localSheetId="6" hidden="1">{"'장비'!$A$3:$M$12"}</definedName>
    <definedName name="____PK2" localSheetId="1" hidden="1">{"'장비'!$A$3:$M$12"}</definedName>
    <definedName name="____PK2" localSheetId="0">{"'장비'!$A$3:$M$12"}</definedName>
    <definedName name="____PK2" localSheetId="7" hidden="1">{"'장비'!$A$3:$M$12"}</definedName>
    <definedName name="____PK2" localSheetId="8" hidden="1">{"'장비'!$A$3:$M$12"}</definedName>
    <definedName name="____PK2" hidden="1">{"'장비'!$A$3:$M$12"}</definedName>
    <definedName name="____PKG3" localSheetId="2" hidden="1">{"'장비'!$A$3:$M$12"}</definedName>
    <definedName name="____PKG3" localSheetId="5">{"'장비'!$A$3:$M$12"}</definedName>
    <definedName name="____PKG3" localSheetId="6" hidden="1">{"'장비'!$A$3:$M$12"}</definedName>
    <definedName name="____PKG3" localSheetId="1" hidden="1">{"'장비'!$A$3:$M$12"}</definedName>
    <definedName name="____PKG3" localSheetId="0">{"'장비'!$A$3:$M$12"}</definedName>
    <definedName name="____PKG3" localSheetId="7" hidden="1">{"'장비'!$A$3:$M$12"}</definedName>
    <definedName name="____PKG3" localSheetId="8" hidden="1">{"'장비'!$A$3:$M$12"}</definedName>
    <definedName name="____PKG3" hidden="1">{"'장비'!$A$3:$M$12"}</definedName>
    <definedName name="____qqq222" localSheetId="2" hidden="1">{"'장비'!$A$3:$M$12"}</definedName>
    <definedName name="____qqq222" localSheetId="5">{"'장비'!$A$3:$M$12"}</definedName>
    <definedName name="____qqq222" localSheetId="6" hidden="1">{"'장비'!$A$3:$M$12"}</definedName>
    <definedName name="____qqq222" localSheetId="1" hidden="1">{"'장비'!$A$3:$M$12"}</definedName>
    <definedName name="____qqq222" localSheetId="0">{"'장비'!$A$3:$M$12"}</definedName>
    <definedName name="____qqq222" localSheetId="7" hidden="1">{"'장비'!$A$3:$M$12"}</definedName>
    <definedName name="____qqq222" localSheetId="8" hidden="1">{"'장비'!$A$3:$M$12"}</definedName>
    <definedName name="____qqq222" hidden="1">{"'장비'!$A$3:$M$12"}</definedName>
    <definedName name="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5">#REF!</definedName>
    <definedName name="____x10" localSheetId="6" hidden="1">#REF!</definedName>
    <definedName name="____x10" localSheetId="0">#REF!</definedName>
    <definedName name="____x10" localSheetId="7" hidden="1">#REF!</definedName>
    <definedName name="____x10" localSheetId="8" hidden="1">#REF!</definedName>
    <definedName name="____x10" hidden="1">#REF!</definedName>
    <definedName name="____x11" localSheetId="5">#REF!</definedName>
    <definedName name="____x11" localSheetId="6" hidden="1">#REF!</definedName>
    <definedName name="____x11" localSheetId="0">#REF!</definedName>
    <definedName name="____x11" localSheetId="7" hidden="1">#REF!</definedName>
    <definedName name="____x11" localSheetId="8" hidden="1">#REF!</definedName>
    <definedName name="____x11" hidden="1">#REF!</definedName>
    <definedName name="____x12" localSheetId="5">#REF!</definedName>
    <definedName name="____x12" localSheetId="6" hidden="1">#REF!</definedName>
    <definedName name="____x12" localSheetId="0">#REF!</definedName>
    <definedName name="____x12" localSheetId="7" hidden="1">#REF!</definedName>
    <definedName name="____x12" localSheetId="8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 localSheetId="2">#REF!</definedName>
    <definedName name="___ACR10" localSheetId="6">#REF!</definedName>
    <definedName name="___ACR10" localSheetId="7">#REF!</definedName>
    <definedName name="___ACR10" localSheetId="8">#REF!</definedName>
    <definedName name="___ACR10">#REF!</definedName>
    <definedName name="___ACR15" localSheetId="2">#REF!</definedName>
    <definedName name="___ACR15" localSheetId="6">#REF!</definedName>
    <definedName name="___ACR15" localSheetId="7">#REF!</definedName>
    <definedName name="___ACR15" localSheetId="8">#REF!</definedName>
    <definedName name="___ACR15">#REF!</definedName>
    <definedName name="___acr20" localSheetId="2">#REF!</definedName>
    <definedName name="___acr20" localSheetId="6">#REF!</definedName>
    <definedName name="___acr20" localSheetId="7">#REF!</definedName>
    <definedName name="___acr20" localSheetId="8">#REF!</definedName>
    <definedName name="___acr20">#REF!</definedName>
    <definedName name="___acr5" localSheetId="2">#REF!</definedName>
    <definedName name="___acr5" localSheetId="6">#REF!</definedName>
    <definedName name="___acr5" localSheetId="7">#REF!</definedName>
    <definedName name="___acr5" localSheetId="8">#REF!</definedName>
    <definedName name="___acr5">#REF!</definedName>
    <definedName name="___ARQ1" localSheetId="2">#REF!</definedName>
    <definedName name="___ARQ1" localSheetId="6">#REF!</definedName>
    <definedName name="___ARQ1" localSheetId="7">#REF!</definedName>
    <definedName name="___ARQ1" localSheetId="8">#REF!</definedName>
    <definedName name="___ARQ1">#REF!</definedName>
    <definedName name="__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2" hidden="1">#REF!</definedName>
    <definedName name="___key2" localSheetId="5">#REF!</definedName>
    <definedName name="___key2" localSheetId="6" hidden="1">#REF!</definedName>
    <definedName name="___key2" localSheetId="1" hidden="1">#REF!</definedName>
    <definedName name="___key2" localSheetId="0">#REF!</definedName>
    <definedName name="___key2" localSheetId="7" hidden="1">#REF!</definedName>
    <definedName name="___key2" localSheetId="8" hidden="1">#REF!</definedName>
    <definedName name="___key2" hidden="1">#REF!</definedName>
    <definedName name="___la29" localSheetId="5">#REF!</definedName>
    <definedName name="___la29" localSheetId="6" hidden="1">#REF!</definedName>
    <definedName name="___la29" localSheetId="1" hidden="1">#REF!</definedName>
    <definedName name="___la29" localSheetId="0">#REF!</definedName>
    <definedName name="___la29" localSheetId="7" hidden="1">#REF!</definedName>
    <definedName name="___la29" localSheetId="8" hidden="1">#REF!</definedName>
    <definedName name="___la29" hidden="1">#REF!</definedName>
    <definedName name="___la3" localSheetId="5">#REF!</definedName>
    <definedName name="___la3" localSheetId="1" hidden="1">#REF!</definedName>
    <definedName name="___la3" localSheetId="0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localSheetId="2" hidden="1">{"'장비'!$A$3:$M$12"}</definedName>
    <definedName name="___PK2" localSheetId="5">{"'장비'!$A$3:$M$12"}</definedName>
    <definedName name="___PK2" localSheetId="6" hidden="1">{"'장비'!$A$3:$M$12"}</definedName>
    <definedName name="___PK2" localSheetId="1" hidden="1">{"'장비'!$A$3:$M$12"}</definedName>
    <definedName name="___PK2" localSheetId="0">{"'장비'!$A$3:$M$12"}</definedName>
    <definedName name="___PK2" localSheetId="7" hidden="1">{"'장비'!$A$3:$M$12"}</definedName>
    <definedName name="___PK2" localSheetId="8" hidden="1">{"'장비'!$A$3:$M$12"}</definedName>
    <definedName name="___PK2" hidden="1">{"'장비'!$A$3:$M$12"}</definedName>
    <definedName name="___PKG3" localSheetId="2" hidden="1">{"'장비'!$A$3:$M$12"}</definedName>
    <definedName name="___PKG3" localSheetId="5">{"'장비'!$A$3:$M$12"}</definedName>
    <definedName name="___PKG3" localSheetId="6" hidden="1">{"'장비'!$A$3:$M$12"}</definedName>
    <definedName name="___PKG3" localSheetId="1" hidden="1">{"'장비'!$A$3:$M$12"}</definedName>
    <definedName name="___PKG3" localSheetId="0">{"'장비'!$A$3:$M$12"}</definedName>
    <definedName name="___PKG3" localSheetId="7" hidden="1">{"'장비'!$A$3:$M$12"}</definedName>
    <definedName name="___PKG3" localSheetId="8" hidden="1">{"'장비'!$A$3:$M$12"}</definedName>
    <definedName name="___PKG3" hidden="1">{"'장비'!$A$3:$M$12"}</definedName>
    <definedName name="___qqq222" localSheetId="2" hidden="1">{"'장비'!$A$3:$M$12"}</definedName>
    <definedName name="___qqq222" localSheetId="5">{"'장비'!$A$3:$M$12"}</definedName>
    <definedName name="___qqq222" localSheetId="6" hidden="1">{"'장비'!$A$3:$M$12"}</definedName>
    <definedName name="___qqq222" localSheetId="1" hidden="1">{"'장비'!$A$3:$M$12"}</definedName>
    <definedName name="___qqq222" localSheetId="0">{"'장비'!$A$3:$M$12"}</definedName>
    <definedName name="___qqq222" localSheetId="7" hidden="1">{"'장비'!$A$3:$M$12"}</definedName>
    <definedName name="___qqq222" localSheetId="8" hidden="1">{"'장비'!$A$3:$M$12"}</definedName>
    <definedName name="___qqq222" hidden="1">{"'장비'!$A$3:$M$12"}</definedName>
    <definedName name="___QT100" localSheetId="2">#REF!</definedName>
    <definedName name="___QT100" localSheetId="6">#REF!</definedName>
    <definedName name="___QT100" localSheetId="7">#REF!</definedName>
    <definedName name="___QT100" localSheetId="8">#REF!</definedName>
    <definedName name="___QT100">#REF!</definedName>
    <definedName name="___QT2" localSheetId="2">#REF!</definedName>
    <definedName name="___QT2" localSheetId="6">#REF!</definedName>
    <definedName name="___QT2" localSheetId="7">#REF!</definedName>
    <definedName name="___QT2" localSheetId="8">#REF!</definedName>
    <definedName name="___QT2">#REF!</definedName>
    <definedName name="___QT3" localSheetId="2">#REF!</definedName>
    <definedName name="___QT3" localSheetId="6">#REF!</definedName>
    <definedName name="___QT3" localSheetId="7">#REF!</definedName>
    <definedName name="___QT3" localSheetId="8">#REF!</definedName>
    <definedName name="___QT3">#REF!</definedName>
    <definedName name="___QT4" localSheetId="2">#REF!</definedName>
    <definedName name="___QT4" localSheetId="6">#REF!</definedName>
    <definedName name="___QT4" localSheetId="7">#REF!</definedName>
    <definedName name="___QT4" localSheetId="8">#REF!</definedName>
    <definedName name="___QT4">#REF!</definedName>
    <definedName name="___QT50" localSheetId="2">#REF!</definedName>
    <definedName name="___QT50" localSheetId="6">#REF!</definedName>
    <definedName name="___QT50" localSheetId="7">#REF!</definedName>
    <definedName name="___QT50" localSheetId="8">#REF!</definedName>
    <definedName name="___QT50">#REF!</definedName>
    <definedName name="___QT75" localSheetId="2">#REF!</definedName>
    <definedName name="___QT75" localSheetId="6">#REF!</definedName>
    <definedName name="___QT75" localSheetId="7">#REF!</definedName>
    <definedName name="___QT75" localSheetId="8">#REF!</definedName>
    <definedName name="___QT75">#REF!</definedName>
    <definedName name="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5">#REF!</definedName>
    <definedName name="___x10" localSheetId="6" hidden="1">#REF!</definedName>
    <definedName name="___x10" localSheetId="0">#REF!</definedName>
    <definedName name="___x10" localSheetId="7" hidden="1">#REF!</definedName>
    <definedName name="___x10" localSheetId="8" hidden="1">#REF!</definedName>
    <definedName name="___x10" hidden="1">#REF!</definedName>
    <definedName name="___x11" localSheetId="5">#REF!</definedName>
    <definedName name="___x11" localSheetId="6" hidden="1">#REF!</definedName>
    <definedName name="___x11" localSheetId="0">#REF!</definedName>
    <definedName name="___x11" localSheetId="7" hidden="1">#REF!</definedName>
    <definedName name="___x11" localSheetId="8" hidden="1">#REF!</definedName>
    <definedName name="___x11" hidden="1">#REF!</definedName>
    <definedName name="___x12" localSheetId="5">#REF!</definedName>
    <definedName name="___x12" localSheetId="6" hidden="1">#REF!</definedName>
    <definedName name="___x12" localSheetId="0">#REF!</definedName>
    <definedName name="___x12" localSheetId="7" hidden="1">#REF!</definedName>
    <definedName name="___x12" localSheetId="8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localSheetId="2" hidden="1">#REF!</definedName>
    <definedName name="__123Graph_AChart1" localSheetId="6" hidden="1">#REF!</definedName>
    <definedName name="__123Graph_AChart1" localSheetId="1" hidden="1">#REF!</definedName>
    <definedName name="__123Graph_AChart1" localSheetId="7" hidden="1">#REF!</definedName>
    <definedName name="__123Graph_AChart1" localSheetId="8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localSheetId="2" hidden="1">#REF!</definedName>
    <definedName name="__123Graph_AGRA1" localSheetId="6" hidden="1">#REF!</definedName>
    <definedName name="__123Graph_AGRA1" localSheetId="1" hidden="1">#REF!</definedName>
    <definedName name="__123Graph_AGRA1" localSheetId="7" hidden="1">#REF!</definedName>
    <definedName name="__123Graph_AGRA1" localSheetId="8" hidden="1">#REF!</definedName>
    <definedName name="__123Graph_AGRA1" hidden="1">#REF!</definedName>
    <definedName name="__123Graph_ARES" localSheetId="2" hidden="1">#REF!</definedName>
    <definedName name="__123Graph_ARES" localSheetId="6" hidden="1">#REF!</definedName>
    <definedName name="__123Graph_ARES" localSheetId="1" hidden="1">#REF!</definedName>
    <definedName name="__123Graph_ARES" localSheetId="7" hidden="1">#REF!</definedName>
    <definedName name="__123Graph_ARES" localSheetId="8" hidden="1">#REF!</definedName>
    <definedName name="__123Graph_ARES" hidden="1">#REF!</definedName>
    <definedName name="__123Graph_B" localSheetId="2" hidden="1">#REF!</definedName>
    <definedName name="__123Graph_B" localSheetId="6" hidden="1">#REF!</definedName>
    <definedName name="__123Graph_B" localSheetId="1" hidden="1">#REF!</definedName>
    <definedName name="__123Graph_B" localSheetId="7" hidden="1">#REF!</definedName>
    <definedName name="__123Graph_B" localSheetId="8" hidden="1">#REF!</definedName>
    <definedName name="__123Graph_B" hidden="1">#REF!</definedName>
    <definedName name="__123Graph_BChart1" localSheetId="2" hidden="1">#REF!</definedName>
    <definedName name="__123Graph_BChart1" localSheetId="6" hidden="1">#REF!</definedName>
    <definedName name="__123Graph_BChart1" localSheetId="1" hidden="1">#REF!</definedName>
    <definedName name="__123Graph_BChart1" localSheetId="7" hidden="1">#REF!</definedName>
    <definedName name="__123Graph_BChart1" localSheetId="8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localSheetId="2" hidden="1">#REF!</definedName>
    <definedName name="__123Graph_C" localSheetId="6" hidden="1">#REF!</definedName>
    <definedName name="__123Graph_C" localSheetId="1" hidden="1">#REF!</definedName>
    <definedName name="__123Graph_C" localSheetId="7" hidden="1">#REF!</definedName>
    <definedName name="__123Graph_C" localSheetId="8" hidden="1">#REF!</definedName>
    <definedName name="__123Graph_C" hidden="1">#REF!</definedName>
    <definedName name="__123Graph_D" localSheetId="2" hidden="1">#REF!</definedName>
    <definedName name="__123Graph_D" localSheetId="6" hidden="1">#REF!</definedName>
    <definedName name="__123Graph_D" localSheetId="1" hidden="1">#REF!</definedName>
    <definedName name="__123Graph_D" localSheetId="7" hidden="1">#REF!</definedName>
    <definedName name="__123Graph_D" localSheetId="8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localSheetId="2" hidden="1">#REF!</definedName>
    <definedName name="__123Graph_X" localSheetId="6" hidden="1">#REF!</definedName>
    <definedName name="__123Graph_X" localSheetId="1" hidden="1">#REF!</definedName>
    <definedName name="__123Graph_X" localSheetId="7" hidden="1">#REF!</definedName>
    <definedName name="__123Graph_X" localSheetId="8" hidden="1">#REF!</definedName>
    <definedName name="__123Graph_X" hidden="1">#REF!</definedName>
    <definedName name="__123Graph_XChart1" localSheetId="2" hidden="1">#REF!</definedName>
    <definedName name="__123Graph_XChart1" localSheetId="6" hidden="1">#REF!</definedName>
    <definedName name="__123Graph_XChart1" localSheetId="1" hidden="1">#REF!</definedName>
    <definedName name="__123Graph_XChart1" localSheetId="7" hidden="1">#REF!</definedName>
    <definedName name="__123Graph_XChart1" localSheetId="8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localSheetId="2" hidden="1">#REF!</definedName>
    <definedName name="__123Graph_XGRA1" localSheetId="6" hidden="1">#REF!</definedName>
    <definedName name="__123Graph_XGRA1" localSheetId="1" hidden="1">#REF!</definedName>
    <definedName name="__123Graph_XGRA1" localSheetId="7" hidden="1">#REF!</definedName>
    <definedName name="__123Graph_XGRA1" localSheetId="8" hidden="1">#REF!</definedName>
    <definedName name="__123Graph_XGRA1" hidden="1">#REF!</definedName>
    <definedName name="__123Graph_XRES" localSheetId="2" hidden="1">#REF!</definedName>
    <definedName name="__123Graph_XRES" localSheetId="6" hidden="1">#REF!</definedName>
    <definedName name="__123Graph_XRES" localSheetId="1" hidden="1">#REF!</definedName>
    <definedName name="__123Graph_XRES" localSheetId="7" hidden="1">#REF!</definedName>
    <definedName name="__123Graph_XRES" localSheetId="8" hidden="1">#REF!</definedName>
    <definedName name="__123Graph_XRES" hidden="1">#REF!</definedName>
    <definedName name="__ACR10" localSheetId="2">#REF!</definedName>
    <definedName name="__ACR10" localSheetId="6">#REF!</definedName>
    <definedName name="__ACR10" localSheetId="7">#REF!</definedName>
    <definedName name="__ACR10" localSheetId="8">#REF!</definedName>
    <definedName name="__ACR10">#REF!</definedName>
    <definedName name="__ACR15" localSheetId="2">#REF!</definedName>
    <definedName name="__ACR15" localSheetId="6">#REF!</definedName>
    <definedName name="__ACR15" localSheetId="7">#REF!</definedName>
    <definedName name="__ACR15" localSheetId="8">#REF!</definedName>
    <definedName name="__ACR15">#REF!</definedName>
    <definedName name="__acr20" localSheetId="2">#REF!</definedName>
    <definedName name="__acr20" localSheetId="6">#REF!</definedName>
    <definedName name="__acr20" localSheetId="7">#REF!</definedName>
    <definedName name="__acr20" localSheetId="8">#REF!</definedName>
    <definedName name="__acr20">#REF!</definedName>
    <definedName name="__acr5" localSheetId="2">#REF!</definedName>
    <definedName name="__acr5" localSheetId="6">#REF!</definedName>
    <definedName name="__acr5" localSheetId="7">#REF!</definedName>
    <definedName name="__acr5" localSheetId="8">#REF!</definedName>
    <definedName name="__acr5">#REF!</definedName>
    <definedName name="__ARQ1" localSheetId="2">#REF!</definedName>
    <definedName name="__ARQ1" localSheetId="6">#REF!</definedName>
    <definedName name="__ARQ1" localSheetId="7">#REF!</definedName>
    <definedName name="__ARQ1" localSheetId="8">#REF!</definedName>
    <definedName name="__ARQ1">#REF!</definedName>
    <definedName name="__Axe3" localSheetId="2">#REF!</definedName>
    <definedName name="__Axe3" localSheetId="6">#REF!</definedName>
    <definedName name="__Axe3" localSheetId="7">#REF!</definedName>
    <definedName name="__Axe3" localSheetId="8">#REF!</definedName>
    <definedName name="__Axe3">#REF!</definedName>
    <definedName name="__Axe4" localSheetId="2">#REF!</definedName>
    <definedName name="__Axe4" localSheetId="6">#REF!</definedName>
    <definedName name="__Axe4" localSheetId="7">#REF!</definedName>
    <definedName name="__Axe4" localSheetId="8">#REF!</definedName>
    <definedName name="__Axe4">#REF!</definedName>
    <definedName name="_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2">#REF!</definedName>
    <definedName name="__htm2" localSheetId="5">#REF!</definedName>
    <definedName name="__htm2" localSheetId="6">#REF!</definedName>
    <definedName name="__htm2" localSheetId="0">#REF!</definedName>
    <definedName name="__htm2" localSheetId="7">#REF!</definedName>
    <definedName name="__htm2" localSheetId="8">#REF!</definedName>
    <definedName name="__htm2">#REF!</definedName>
    <definedName name="__htn2" localSheetId="2">#REF!</definedName>
    <definedName name="__htn2" localSheetId="5">#REF!</definedName>
    <definedName name="__htn2" localSheetId="6">#REF!</definedName>
    <definedName name="__htn2" localSheetId="0">#REF!</definedName>
    <definedName name="__htn2" localSheetId="7">#REF!</definedName>
    <definedName name="__htn2" localSheetId="8">#REF!</definedName>
    <definedName name="__htn2">#REF!</definedName>
    <definedName name="__iss2" localSheetId="2">#REF!</definedName>
    <definedName name="__iss2" localSheetId="5">#REF!</definedName>
    <definedName name="__iss2" localSheetId="6">#REF!</definedName>
    <definedName name="__iss2" localSheetId="0">#REF!</definedName>
    <definedName name="__iss2" localSheetId="7">#REF!</definedName>
    <definedName name="__iss2" localSheetId="8">#REF!</definedName>
    <definedName name="__iss2">#REF!</definedName>
    <definedName name="__key2" localSheetId="1" hidden="1">#REF!</definedName>
    <definedName name="__key2" hidden="1">#REF!</definedName>
    <definedName name="__la29" localSheetId="1" hidden="1">#REF!</definedName>
    <definedName name="__la29" hidden="1">#REF!</definedName>
    <definedName name="__la3" localSheetId="1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localSheetId="2" hidden="1">{"'장비'!$A$3:$M$12"}</definedName>
    <definedName name="__PK2" localSheetId="5">{"'장비'!$A$3:$M$12"}</definedName>
    <definedName name="__PK2" localSheetId="6" hidden="1">{"'장비'!$A$3:$M$12"}</definedName>
    <definedName name="__PK2" localSheetId="1" hidden="1">{"'장비'!$A$3:$M$12"}</definedName>
    <definedName name="__PK2" localSheetId="0">{"'장비'!$A$3:$M$12"}</definedName>
    <definedName name="__PK2" localSheetId="7" hidden="1">{"'장비'!$A$3:$M$12"}</definedName>
    <definedName name="__PK2" localSheetId="8" hidden="1">{"'장비'!$A$3:$M$12"}</definedName>
    <definedName name="__PK2" hidden="1">{"'장비'!$A$3:$M$12"}</definedName>
    <definedName name="__PKG3" localSheetId="2" hidden="1">{"'장비'!$A$3:$M$12"}</definedName>
    <definedName name="__PKG3" localSheetId="5">{"'장비'!$A$3:$M$12"}</definedName>
    <definedName name="__PKG3" localSheetId="6" hidden="1">{"'장비'!$A$3:$M$12"}</definedName>
    <definedName name="__PKG3" localSheetId="1" hidden="1">{"'장비'!$A$3:$M$12"}</definedName>
    <definedName name="__PKG3" localSheetId="0">{"'장비'!$A$3:$M$12"}</definedName>
    <definedName name="__PKG3" localSheetId="7" hidden="1">{"'장비'!$A$3:$M$12"}</definedName>
    <definedName name="__PKG3" localSheetId="8" hidden="1">{"'장비'!$A$3:$M$12"}</definedName>
    <definedName name="__PKG3" hidden="1">{"'장비'!$A$3:$M$12"}</definedName>
    <definedName name="__qqq222" localSheetId="2" hidden="1">{"'장비'!$A$3:$M$12"}</definedName>
    <definedName name="__qqq222" localSheetId="5">{"'장비'!$A$3:$M$12"}</definedName>
    <definedName name="__qqq222" localSheetId="6" hidden="1">{"'장비'!$A$3:$M$12"}</definedName>
    <definedName name="__qqq222" localSheetId="1" hidden="1">{"'장비'!$A$3:$M$12"}</definedName>
    <definedName name="__qqq222" localSheetId="0">{"'장비'!$A$3:$M$12"}</definedName>
    <definedName name="__qqq222" localSheetId="7" hidden="1">{"'장비'!$A$3:$M$12"}</definedName>
    <definedName name="__qqq222" localSheetId="8" hidden="1">{"'장비'!$A$3:$M$12"}</definedName>
    <definedName name="__qqq222" hidden="1">{"'장비'!$A$3:$M$12"}</definedName>
    <definedName name="__QT100" localSheetId="2">#REF!</definedName>
    <definedName name="__QT100" localSheetId="6">#REF!</definedName>
    <definedName name="__QT100" localSheetId="7">#REF!</definedName>
    <definedName name="__QT100" localSheetId="8">#REF!</definedName>
    <definedName name="__QT100">#REF!</definedName>
    <definedName name="__QT2" localSheetId="2">#REF!</definedName>
    <definedName name="__QT2" localSheetId="6">#REF!</definedName>
    <definedName name="__QT2" localSheetId="7">#REF!</definedName>
    <definedName name="__QT2" localSheetId="8">#REF!</definedName>
    <definedName name="__QT2">#REF!</definedName>
    <definedName name="__QT3" localSheetId="2">#REF!</definedName>
    <definedName name="__QT3" localSheetId="6">#REF!</definedName>
    <definedName name="__QT3" localSheetId="7">#REF!</definedName>
    <definedName name="__QT3" localSheetId="8">#REF!</definedName>
    <definedName name="__QT3">#REF!</definedName>
    <definedName name="__QT4" localSheetId="2">#REF!</definedName>
    <definedName name="__QT4" localSheetId="6">#REF!</definedName>
    <definedName name="__QT4" localSheetId="7">#REF!</definedName>
    <definedName name="__QT4" localSheetId="8">#REF!</definedName>
    <definedName name="__QT4">#REF!</definedName>
    <definedName name="__QT50" localSheetId="2">#REF!</definedName>
    <definedName name="__QT50" localSheetId="6">#REF!</definedName>
    <definedName name="__QT50" localSheetId="7">#REF!</definedName>
    <definedName name="__QT50" localSheetId="8">#REF!</definedName>
    <definedName name="__QT50">#REF!</definedName>
    <definedName name="__QT75" localSheetId="2">#REF!</definedName>
    <definedName name="__QT75" localSheetId="6">#REF!</definedName>
    <definedName name="__QT75" localSheetId="7">#REF!</definedName>
    <definedName name="__QT75" localSheetId="8">#REF!</definedName>
    <definedName name="__QT75">#REF!</definedName>
    <definedName name="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5">#REF!</definedName>
    <definedName name="__x10" localSheetId="6" hidden="1">#REF!</definedName>
    <definedName name="__x10" localSheetId="0">#REF!</definedName>
    <definedName name="__x10" localSheetId="7" hidden="1">#REF!</definedName>
    <definedName name="__x10" localSheetId="8" hidden="1">#REF!</definedName>
    <definedName name="__x10" hidden="1">#REF!</definedName>
    <definedName name="__x11" localSheetId="5">#REF!</definedName>
    <definedName name="__x11" localSheetId="6" hidden="1">#REF!</definedName>
    <definedName name="__x11" localSheetId="0">#REF!</definedName>
    <definedName name="__x11" localSheetId="7" hidden="1">#REF!</definedName>
    <definedName name="__x11" localSheetId="8" hidden="1">#REF!</definedName>
    <definedName name="__x11" hidden="1">#REF!</definedName>
    <definedName name="__x12" localSheetId="5">#REF!</definedName>
    <definedName name="__x12" localSheetId="6" hidden="1">#REF!</definedName>
    <definedName name="__x12" localSheetId="0">#REF!</definedName>
    <definedName name="__x12" localSheetId="7" hidden="1">#REF!</definedName>
    <definedName name="__x12" localSheetId="8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 localSheetId="2">#REF!</definedName>
    <definedName name="_0.CURVA_OBRA" localSheetId="6">#REF!</definedName>
    <definedName name="_0.CURVA_OBRA" localSheetId="7">#REF!</definedName>
    <definedName name="_0.CURVA_OBRA" localSheetId="8">#REF!</definedName>
    <definedName name="_0.CURVA_OBRA">#REF!</definedName>
    <definedName name="_00.VAR._GASTO" localSheetId="2">#REF!</definedName>
    <definedName name="_00.VAR._GASTO" localSheetId="6">#REF!</definedName>
    <definedName name="_00.VAR._GASTO" localSheetId="7">#REF!</definedName>
    <definedName name="_00.VAR._GASTO" localSheetId="8">#REF!</definedName>
    <definedName name="_00.VAR._GASTO">#REF!</definedName>
    <definedName name="_000.CURVA_FINA" localSheetId="2">#REF!</definedName>
    <definedName name="_000.CURVA_FINA" localSheetId="6">#REF!</definedName>
    <definedName name="_000.CURVA_FINA" localSheetId="7">#REF!</definedName>
    <definedName name="_000.CURVA_FINA" localSheetId="8">#REF!</definedName>
    <definedName name="_000.CURVA_FINA">#REF!</definedName>
    <definedName name="_1" localSheetId="2">#REF!</definedName>
    <definedName name="_1" localSheetId="6">#REF!</definedName>
    <definedName name="_1" localSheetId="7">#REF!</definedName>
    <definedName name="_1" localSheetId="8">#REF!</definedName>
    <definedName name="_1">#REF!</definedName>
    <definedName name="_1__123Graph_ACHART_1" localSheetId="2" hidden="1">#REF!</definedName>
    <definedName name="_1__123Graph_ACHART_1" localSheetId="6" hidden="1">#REF!</definedName>
    <definedName name="_1__123Graph_ACHART_1" localSheetId="1" hidden="1">#REF!</definedName>
    <definedName name="_1__123Graph_ACHART_1" localSheetId="7" hidden="1">#REF!</definedName>
    <definedName name="_1__123Graph_ACHART_1" localSheetId="8" hidden="1">#REF!</definedName>
    <definedName name="_1__123Graph_ACHART_1" hidden="1">#REF!</definedName>
    <definedName name="_10__123Graph_CCHART_1" localSheetId="2" hidden="1">#REF!</definedName>
    <definedName name="_10__123Graph_CCHART_1" localSheetId="6" hidden="1">#REF!</definedName>
    <definedName name="_10__123Graph_CCHART_1" localSheetId="1" hidden="1">#REF!</definedName>
    <definedName name="_10__123Graph_CCHART_1" localSheetId="7" hidden="1">#REF!</definedName>
    <definedName name="_10__123Graph_CCHART_1" localSheetId="8" hidden="1">#REF!</definedName>
    <definedName name="_10__123Graph_CCHART_1" hidden="1">#REF!</definedName>
    <definedName name="_11.SERV.TECNIC" localSheetId="2">#REF!</definedName>
    <definedName name="_11.SERV.TECNIC" localSheetId="6">#REF!</definedName>
    <definedName name="_11.SERV.TECNIC" localSheetId="7">#REF!</definedName>
    <definedName name="_11.SERV.TECNIC" localSheetId="8">#REF!</definedName>
    <definedName name="_11.SERV.TECNIC">#REF!</definedName>
    <definedName name="_11__123Graph_DCHART_1" localSheetId="2" hidden="1">#REF!</definedName>
    <definedName name="_11__123Graph_DCHART_1" localSheetId="6" hidden="1">#REF!</definedName>
    <definedName name="_11__123Graph_DCHART_1" localSheetId="1" hidden="1">#REF!</definedName>
    <definedName name="_11__123Graph_DCHART_1" localSheetId="7" hidden="1">#REF!</definedName>
    <definedName name="_11__123Graph_DCHART_1" localSheetId="8" hidden="1">#REF!</definedName>
    <definedName name="_11__123Graph_DCHART_1" hidden="1">#REF!</definedName>
    <definedName name="_12.GAST_GERAIS" localSheetId="2">#REF!</definedName>
    <definedName name="_12.GAST_GERAIS" localSheetId="6">#REF!</definedName>
    <definedName name="_12.GAST_GERAIS" localSheetId="7">#REF!</definedName>
    <definedName name="_12.GAST_GERAIS" localSheetId="8">#REF!</definedName>
    <definedName name="_12.GAST_GERAIS">#REF!</definedName>
    <definedName name="_12__123Graph_XChart_1A" hidden="1">#REF!</definedName>
    <definedName name="_13.P._PERMAN." localSheetId="2">#REF!</definedName>
    <definedName name="_13.P._PERMAN." localSheetId="6">#REF!</definedName>
    <definedName name="_13.P._PERMAN." localSheetId="7">#REF!</definedName>
    <definedName name="_13.P._PERMAN." localSheetId="8">#REF!</definedName>
    <definedName name="_13.P._PERMAN.">#REF!</definedName>
    <definedName name="_15.IMPL._CANT" localSheetId="2">#REF!</definedName>
    <definedName name="_15.IMPL._CANT" localSheetId="6">#REF!</definedName>
    <definedName name="_15.IMPL._CANT" localSheetId="7">#REF!</definedName>
    <definedName name="_15.IMPL._CANT" localSheetId="8">#REF!</definedName>
    <definedName name="_15.IMPL._CANT">#REF!</definedName>
    <definedName name="_16.EQUIPAM." localSheetId="2">#REF!</definedName>
    <definedName name="_16.EQUIPAM." localSheetId="6">#REF!</definedName>
    <definedName name="_16.EQUIPAM." localSheetId="7">#REF!</definedName>
    <definedName name="_16.EQUIPAM." localSheetId="8">#REF!</definedName>
    <definedName name="_16.EQUIPAM.">#REF!</definedName>
    <definedName name="_17.OPER._CANT." localSheetId="2">#REF!</definedName>
    <definedName name="_17.OPER._CANT." localSheetId="6">#REF!</definedName>
    <definedName name="_17.OPER._CANT." localSheetId="7">#REF!</definedName>
    <definedName name="_17.OPER._CANT." localSheetId="8">#REF!</definedName>
    <definedName name="_17.OPER._CANT.">#REF!</definedName>
    <definedName name="_19.TRANC_LIMP." localSheetId="2">#REF!</definedName>
    <definedName name="_19.TRANC_LIMP." localSheetId="6">#REF!</definedName>
    <definedName name="_19.TRANC_LIMP." localSheetId="7">#REF!</definedName>
    <definedName name="_19.TRANC_LIMP." localSheetId="8">#REF!</definedName>
    <definedName name="_19.TRANC_LIMP.">#REF!</definedName>
    <definedName name="_1Dist_Val" hidden="1">#REF!</definedName>
    <definedName name="_2" localSheetId="2">#REF!</definedName>
    <definedName name="_2" localSheetId="6">#REF!</definedName>
    <definedName name="_2" localSheetId="7">#REF!</definedName>
    <definedName name="_2" localSheetId="8">#REF!</definedName>
    <definedName name="_2">#REF!</definedName>
    <definedName name="_2__123Graph_BCHART_1" localSheetId="2" hidden="1">#REF!</definedName>
    <definedName name="_2__123Graph_BCHART_1" localSheetId="6" hidden="1">#REF!</definedName>
    <definedName name="_2__123Graph_BCHART_1" localSheetId="1" hidden="1">#REF!</definedName>
    <definedName name="_2__123Graph_BCHART_1" localSheetId="7" hidden="1">#REF!</definedName>
    <definedName name="_2__123Graph_BCHART_1" localSheetId="8" hidden="1">#REF!</definedName>
    <definedName name="_2__123Graph_BCHART_1" hidden="1">#REF!</definedName>
    <definedName name="_25.PREP.TERREN" localSheetId="2">#REF!</definedName>
    <definedName name="_25.PREP.TERREN" localSheetId="6">#REF!</definedName>
    <definedName name="_25.PREP.TERREN" localSheetId="7">#REF!</definedName>
    <definedName name="_25.PREP.TERREN" localSheetId="8">#REF!</definedName>
    <definedName name="_25.PREP.TERREN">#REF!</definedName>
    <definedName name="_27.FUND._ESCOR" localSheetId="2">#REF!</definedName>
    <definedName name="_27.FUND._ESCOR" localSheetId="6">#REF!</definedName>
    <definedName name="_27.FUND._ESCOR" localSheetId="7">#REF!</definedName>
    <definedName name="_27.FUND._ESCOR" localSheetId="8">#REF!</definedName>
    <definedName name="_27.FUND._ESCOR">#REF!</definedName>
    <definedName name="_2F" hidden="1">#REF!</definedName>
    <definedName name="_3__123Graph_XCHART_1" localSheetId="2" hidden="1">#REF!</definedName>
    <definedName name="_3__123Graph_XCHART_1" localSheetId="6" hidden="1">#REF!</definedName>
    <definedName name="_3__123Graph_XCHART_1" localSheetId="1" hidden="1">#REF!</definedName>
    <definedName name="_3__123Graph_XCHART_1" localSheetId="7" hidden="1">#REF!</definedName>
    <definedName name="_3__123Graph_XCHART_1" localSheetId="8" hidden="1">#REF!</definedName>
    <definedName name="_3__123Graph_XCHART_1" hidden="1">#REF!</definedName>
    <definedName name="_31_32_33.C_A" localSheetId="2">#REF!</definedName>
    <definedName name="_31_32_33.C_A" localSheetId="6">#REF!</definedName>
    <definedName name="_31_32_33.C_A" localSheetId="7">#REF!</definedName>
    <definedName name="_31_32_33.C_A" localSheetId="8">#REF!</definedName>
    <definedName name="_31_32_33.C_A">#REF!</definedName>
    <definedName name="_41.ALVENARIA" localSheetId="2">#REF!</definedName>
    <definedName name="_41.ALVENARIA" localSheetId="6">#REF!</definedName>
    <definedName name="_41.ALVENARIA" localSheetId="7">#REF!</definedName>
    <definedName name="_41.ALVENARIA" localSheetId="8">#REF!</definedName>
    <definedName name="_41.ALVENARIA">#REF!</definedName>
    <definedName name="_47.IMP._ISOLA." localSheetId="2">#REF!</definedName>
    <definedName name="_47.IMP._ISOLA." localSheetId="6">#REF!</definedName>
    <definedName name="_47.IMP._ISOLA." localSheetId="7">#REF!</definedName>
    <definedName name="_47.IMP._ISOLA." localSheetId="8">#REF!</definedName>
    <definedName name="_47.IMP._ISOLA.">#REF!</definedName>
    <definedName name="_5__123Graph_ACHART_1" localSheetId="2" hidden="1">#REF!</definedName>
    <definedName name="_5__123Graph_ACHART_1" localSheetId="6" hidden="1">#REF!</definedName>
    <definedName name="_5__123Graph_ACHART_1" localSheetId="1" hidden="1">#REF!</definedName>
    <definedName name="_5__123Graph_ACHART_1" localSheetId="7" hidden="1">#REF!</definedName>
    <definedName name="_5__123Graph_ACHART_1" localSheetId="8" hidden="1">#REF!</definedName>
    <definedName name="_5__123Graph_ACHART_1" hidden="1">#REF!</definedName>
    <definedName name="_51.REV.ARGAMAS" localSheetId="2">#REF!</definedName>
    <definedName name="_51.REV.ARGAMAS" localSheetId="6">#REF!</definedName>
    <definedName name="_51.REV.ARGAMAS" localSheetId="7">#REF!</definedName>
    <definedName name="_51.REV.ARGAMAS" localSheetId="8">#REF!</definedName>
    <definedName name="_51.REV.ARGAMAS">#REF!</definedName>
    <definedName name="_52.REV.CERAM.I" localSheetId="2">#REF!</definedName>
    <definedName name="_52.REV.CERAM.I" localSheetId="6">#REF!</definedName>
    <definedName name="_52.REV.CERAM.I" localSheetId="7">#REF!</definedName>
    <definedName name="_52.REV.CERAM.I" localSheetId="8">#REF!</definedName>
    <definedName name="_52.REV.CERAM.I">#REF!</definedName>
    <definedName name="_53.REV.CERAM.E" localSheetId="2">#REF!</definedName>
    <definedName name="_53.REV.CERAM.E" localSheetId="6">#REF!</definedName>
    <definedName name="_53.REV.CERAM.E" localSheetId="7">#REF!</definedName>
    <definedName name="_53.REV.CERAM.E" localSheetId="8">#REF!</definedName>
    <definedName name="_53.REV.CERAM.E">#REF!</definedName>
    <definedName name="_54.TACOS_E_ASS" localSheetId="2">#REF!</definedName>
    <definedName name="_54.TACOS_E_ASS" localSheetId="6">#REF!</definedName>
    <definedName name="_54.TACOS_E_ASS" localSheetId="7">#REF!</definedName>
    <definedName name="_54.TACOS_E_ASS" localSheetId="8">#REF!</definedName>
    <definedName name="_54.TACOS_E_ASS">#REF!</definedName>
    <definedName name="_55.MARM._E_GRA" localSheetId="2">#REF!</definedName>
    <definedName name="_55.MARM._E_GRA" localSheetId="6">#REF!</definedName>
    <definedName name="_55.MARM._E_GRA" localSheetId="7">#REF!</definedName>
    <definedName name="_55.MARM._E_GRA" localSheetId="8">#REF!</definedName>
    <definedName name="_55.MARM._E_GRA">#REF!</definedName>
    <definedName name="_56.MARMORITE" localSheetId="2">#REF!</definedName>
    <definedName name="_56.MARMORITE" localSheetId="6">#REF!</definedName>
    <definedName name="_56.MARMORITE" localSheetId="7">#REF!</definedName>
    <definedName name="_56.MARMORITE" localSheetId="8">#REF!</definedName>
    <definedName name="_56.MARMORITE">#REF!</definedName>
    <definedName name="_59.OUTRS_REVES" localSheetId="2">#REF!</definedName>
    <definedName name="_59.OUTRS_REVES" localSheetId="6">#REF!</definedName>
    <definedName name="_59.OUTRS_REVES" localSheetId="7">#REF!</definedName>
    <definedName name="_59.OUTRS_REVES" localSheetId="8">#REF!</definedName>
    <definedName name="_59.OUTRS_REVES">#REF!</definedName>
    <definedName name="_6__123Graph_AChart_1A" hidden="1">#REF!</definedName>
    <definedName name="_61.ESQUAD._MAD" localSheetId="2">#REF!</definedName>
    <definedName name="_61.ESQUAD._MAD" localSheetId="6">#REF!</definedName>
    <definedName name="_61.ESQUAD._MAD" localSheetId="7">#REF!</definedName>
    <definedName name="_61.ESQUAD._MAD" localSheetId="8">#REF!</definedName>
    <definedName name="_61.ESQUAD._MAD">#REF!</definedName>
    <definedName name="_63.ESQUAD._ALU" localSheetId="2">#REF!</definedName>
    <definedName name="_63.ESQUAD._ALU" localSheetId="6">#REF!</definedName>
    <definedName name="_63.ESQUAD._ALU" localSheetId="7">#REF!</definedName>
    <definedName name="_63.ESQUAD._ALU" localSheetId="8">#REF!</definedName>
    <definedName name="_63.ESQUAD._ALU">#REF!</definedName>
    <definedName name="_65.ESQUAD._FER" localSheetId="2">#REF!</definedName>
    <definedName name="_65.ESQUAD._FER" localSheetId="6">#REF!</definedName>
    <definedName name="_65.ESQUAD._FER" localSheetId="7">#REF!</definedName>
    <definedName name="_65.ESQUAD._FER" localSheetId="8">#REF!</definedName>
    <definedName name="_65.ESQUAD._FER">#REF!</definedName>
    <definedName name="_67.VIDROS" localSheetId="2">#REF!</definedName>
    <definedName name="_67.VIDROS" localSheetId="6">#REF!</definedName>
    <definedName name="_67.VIDROS" localSheetId="7">#REF!</definedName>
    <definedName name="_67.VIDROS" localSheetId="8">#REF!</definedName>
    <definedName name="_67.VIDROS">#REF!</definedName>
    <definedName name="_7__123Graph_ACHART_2" localSheetId="2" hidden="1">#REF!</definedName>
    <definedName name="_7__123Graph_ACHART_2" localSheetId="6" hidden="1">#REF!</definedName>
    <definedName name="_7__123Graph_ACHART_2" localSheetId="1" hidden="1">#REF!</definedName>
    <definedName name="_7__123Graph_ACHART_2" localSheetId="7" hidden="1">#REF!</definedName>
    <definedName name="_7__123Graph_ACHART_2" localSheetId="8" hidden="1">#REF!</definedName>
    <definedName name="_7__123Graph_ACHART_2" hidden="1">#REF!</definedName>
    <definedName name="_71_73.I.ELET_H" localSheetId="2">#REF!</definedName>
    <definedName name="_71_73.I.ELET_H" localSheetId="6">#REF!</definedName>
    <definedName name="_71_73.I.ELET_H" localSheetId="7">#REF!</definedName>
    <definedName name="_71_73.I.ELET_H" localSheetId="8">#REF!</definedName>
    <definedName name="_71_73.I.ELET_H">#REF!</definedName>
    <definedName name="_77.OUTRAS_INST." localSheetId="2">#REF!</definedName>
    <definedName name="_77.OUTRAS_INST." localSheetId="6">#REF!</definedName>
    <definedName name="_77.OUTRAS_INST." localSheetId="7">#REF!</definedName>
    <definedName name="_77.OUTRAS_INST." localSheetId="8">#REF!</definedName>
    <definedName name="_77.OUTRAS_INST.">#REF!</definedName>
    <definedName name="_78.ELEVADORES" localSheetId="2">#REF!</definedName>
    <definedName name="_78.ELEVADORES" localSheetId="6">#REF!</definedName>
    <definedName name="_78.ELEVADORES" localSheetId="7">#REF!</definedName>
    <definedName name="_78.ELEVADORES" localSheetId="8">#REF!</definedName>
    <definedName name="_78.ELEVADORES">#REF!</definedName>
    <definedName name="_8__123Graph_BChart_1A" hidden="1">#REF!</definedName>
    <definedName name="_81.APAR._SANIT" localSheetId="2">#REF!</definedName>
    <definedName name="_81.APAR._SANIT" localSheetId="6">#REF!</definedName>
    <definedName name="_81.APAR._SANIT" localSheetId="7">#REF!</definedName>
    <definedName name="_81.APAR._SANIT" localSheetId="8">#REF!</definedName>
    <definedName name="_81.APAR._SANIT">#REF!</definedName>
    <definedName name="_83_85.PINT_LIM" localSheetId="2">#REF!</definedName>
    <definedName name="_83_85.PINT_LIM" localSheetId="6">#REF!</definedName>
    <definedName name="_83_85.PINT_LIM" localSheetId="7">#REF!</definedName>
    <definedName name="_83_85.PINT_LIM" localSheetId="8">#REF!</definedName>
    <definedName name="_83_85.PINT_LIM">#REF!</definedName>
    <definedName name="_9__123Graph_BCHART_2" localSheetId="2" hidden="1">#REF!</definedName>
    <definedName name="_9__123Graph_BCHART_2" localSheetId="6" hidden="1">#REF!</definedName>
    <definedName name="_9__123Graph_BCHART_2" localSheetId="1" hidden="1">#REF!</definedName>
    <definedName name="_9__123Graph_BCHART_2" localSheetId="7" hidden="1">#REF!</definedName>
    <definedName name="_9__123Graph_BCHART_2" localSheetId="8" hidden="1">#REF!</definedName>
    <definedName name="_9__123Graph_BCHART_2" hidden="1">#REF!</definedName>
    <definedName name="_ACR10" localSheetId="2">#REF!</definedName>
    <definedName name="_ACR10" localSheetId="6">#REF!</definedName>
    <definedName name="_ACR10" localSheetId="7">#REF!</definedName>
    <definedName name="_ACR10" localSheetId="8">#REF!</definedName>
    <definedName name="_ACR10">#REF!</definedName>
    <definedName name="_ACR15" localSheetId="2">#REF!</definedName>
    <definedName name="_ACR15" localSheetId="6">#REF!</definedName>
    <definedName name="_ACR15" localSheetId="7">#REF!</definedName>
    <definedName name="_ACR15" localSheetId="8">#REF!</definedName>
    <definedName name="_ACR15">#REF!</definedName>
    <definedName name="_acr20" localSheetId="2">#REF!</definedName>
    <definedName name="_acr20" localSheetId="6">#REF!</definedName>
    <definedName name="_acr20" localSheetId="7">#REF!</definedName>
    <definedName name="_acr20" localSheetId="8">#REF!</definedName>
    <definedName name="_acr20">#REF!</definedName>
    <definedName name="_acr5" localSheetId="2">#REF!</definedName>
    <definedName name="_acr5" localSheetId="6">#REF!</definedName>
    <definedName name="_acr5" localSheetId="7">#REF!</definedName>
    <definedName name="_acr5" localSheetId="8">#REF!</definedName>
    <definedName name="_acr5">#REF!</definedName>
    <definedName name="_akhnsdkjsdb" localSheetId="2">#REF!</definedName>
    <definedName name="_akhnsdkjsdb" localSheetId="6">#REF!</definedName>
    <definedName name="_akhnsdkjsdb" localSheetId="7">#REF!</definedName>
    <definedName name="_akhnsdkjsdb" localSheetId="8">#REF!</definedName>
    <definedName name="_akhnsdkjsdb">#REF!</definedName>
    <definedName name="_AMO_UniqueIdentifier" hidden="1">"'54256040-62ff-475a-9348-dbdfce08df30'"</definedName>
    <definedName name="_ARQ1" localSheetId="2">#REF!</definedName>
    <definedName name="_ARQ1" localSheetId="5">#REF!</definedName>
    <definedName name="_ARQ1" localSheetId="6">#REF!</definedName>
    <definedName name="_ARQ1" localSheetId="0">#REF!</definedName>
    <definedName name="_ARQ1" localSheetId="7">#REF!</definedName>
    <definedName name="_ARQ1" localSheetId="8">#REF!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 localSheetId="2">#REF!</definedName>
    <definedName name="_Axe3" localSheetId="6">#REF!</definedName>
    <definedName name="_Axe3" localSheetId="7">#REF!</definedName>
    <definedName name="_Axe3" localSheetId="8">#REF!</definedName>
    <definedName name="_Axe3">#REF!</definedName>
    <definedName name="_Axe4" localSheetId="2">#REF!</definedName>
    <definedName name="_Axe4" localSheetId="6">#REF!</definedName>
    <definedName name="_Axe4" localSheetId="7">#REF!</definedName>
    <definedName name="_Axe4" localSheetId="8">#REF!</definedName>
    <definedName name="_Axe4">#REF!</definedName>
    <definedName name="_Builtin13" localSheetId="2" hidden="1">#REF!</definedName>
    <definedName name="_Builtin13" localSheetId="6" hidden="1">#REF!</definedName>
    <definedName name="_Builtin13" localSheetId="1" hidden="1">#REF!</definedName>
    <definedName name="_Builtin13" localSheetId="7" hidden="1">#REF!</definedName>
    <definedName name="_Builtin13" localSheetId="8" hidden="1">#REF!</definedName>
    <definedName name="_Builtin13" hidden="1">#REF!</definedName>
    <definedName name="_CAB1" localSheetId="2">#REF!</definedName>
    <definedName name="_CAB1" localSheetId="6">#REF!</definedName>
    <definedName name="_CAB1" localSheetId="7">#REF!</definedName>
    <definedName name="_CAB1" localSheetId="8">#REF!</definedName>
    <definedName name="_CAB1">#REF!</definedName>
    <definedName name="_CAB2" localSheetId="2">#REF!</definedName>
    <definedName name="_CAB2" localSheetId="6">#REF!</definedName>
    <definedName name="_CAB2" localSheetId="7">#REF!</definedName>
    <definedName name="_CAB2" localSheetId="8">#REF!</definedName>
    <definedName name="_CAB2">#REF!</definedName>
    <definedName name="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2" hidden="1">#REF!</definedName>
    <definedName name="_Dist_Bin" localSheetId="5">#REF!</definedName>
    <definedName name="_Dist_Bin" localSheetId="6" hidden="1">#REF!</definedName>
    <definedName name="_Dist_Bin" localSheetId="1" hidden="1">#REF!</definedName>
    <definedName name="_Dist_Bin" localSheetId="0">#REF!</definedName>
    <definedName name="_Dist_Bin" localSheetId="7" hidden="1">#REF!</definedName>
    <definedName name="_Dist_Bin" localSheetId="8" hidden="1">#REF!</definedName>
    <definedName name="_Dist_Bin" hidden="1">#REF!</definedName>
    <definedName name="_Dist_Values" localSheetId="2" hidden="1">#REF!</definedName>
    <definedName name="_Dist_Values" localSheetId="5">#REF!</definedName>
    <definedName name="_Dist_Values" localSheetId="6" hidden="1">#REF!</definedName>
    <definedName name="_Dist_Values" localSheetId="1" hidden="1">#REF!</definedName>
    <definedName name="_Dist_Values" localSheetId="0">#REF!</definedName>
    <definedName name="_Dist_Values" localSheetId="7" hidden="1">#REF!</definedName>
    <definedName name="_Dist_Values" localSheetId="8" hidden="1">#REF!</definedName>
    <definedName name="_Dist_Values" hidden="1">#REF!</definedName>
    <definedName name="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5">#REF!</definedName>
    <definedName name="_Fill" localSheetId="6" hidden="1">#REF!</definedName>
    <definedName name="_Fill" localSheetId="1" hidden="1">#REF!</definedName>
    <definedName name="_Fill" localSheetId="0">#REF!</definedName>
    <definedName name="_Fill" localSheetId="7" hidden="1">#REF!</definedName>
    <definedName name="_Fill" localSheetId="8" hidden="1">#REF!</definedName>
    <definedName name="_Fill" hidden="1">#REF!</definedName>
    <definedName name="_fill1" localSheetId="5">#REF!</definedName>
    <definedName name="_fill1" localSheetId="6" hidden="1">#REF!</definedName>
    <definedName name="_fill1" localSheetId="1" hidden="1">#REF!</definedName>
    <definedName name="_fill1" localSheetId="0">#REF!</definedName>
    <definedName name="_fill1" localSheetId="7" hidden="1">#REF!</definedName>
    <definedName name="_fill1" localSheetId="8" hidden="1">#REF!</definedName>
    <definedName name="_fill1" hidden="1">#REF!</definedName>
    <definedName name="_FilterDatabase" localSheetId="6" hidden="1">MOBILIÁRIO!#REF!</definedName>
    <definedName name="_FilterDatabase" localSheetId="7" hidden="1">REVESTIMENTOS!#REF!</definedName>
    <definedName name="_FilterDatabase" localSheetId="8" hidden="1">TOTAL!#REF!</definedName>
    <definedName name="_FiltrarBancoDados2" localSheetId="5">#REF!</definedName>
    <definedName name="_FiltrarBancoDados2" localSheetId="6" hidden="1">#REF!</definedName>
    <definedName name="_FiltrarBancoDados2" localSheetId="0">#REF!</definedName>
    <definedName name="_FiltrarBancoDados2" localSheetId="7" hidden="1">#REF!</definedName>
    <definedName name="_FiltrarBancoDados2" localSheetId="8" hidden="1">#REF!</definedName>
    <definedName name="_FiltrarBancoDados2" hidden="1">#REF!</definedName>
    <definedName name="_xlnm._FilterDatabase" localSheetId="2" hidden="1">Ger_Executivo!$G$7:$P$261</definedName>
    <definedName name="_xlnm._FilterDatabase" localSheetId="4" hidden="1">IMPERMEABILIZAÇÃO!$A$10:$Z$147</definedName>
    <definedName name="_xlnm._FilterDatabase" localSheetId="5" hidden="1">'LOUÇAS E METAIS'!$C$6:$F$52</definedName>
    <definedName name="_xlnm._FilterDatabase" localSheetId="6" hidden="1">MOBILIÁRIO!$B$27:$H$422</definedName>
    <definedName name="_xlnm._FilterDatabase" localSheetId="1" hidden="1">#REF!</definedName>
    <definedName name="_xlnm._FilterDatabase" localSheetId="7" hidden="1">REVESTIMENTOS!$B$27:$H$155</definedName>
    <definedName name="_xlnm._FilterDatabase" hidden="1">#REF!</definedName>
    <definedName name="_htm2" localSheetId="2">#REF!</definedName>
    <definedName name="_htm2" localSheetId="5">#REF!</definedName>
    <definedName name="_htm2" localSheetId="6">#REF!</definedName>
    <definedName name="_htm2" localSheetId="0">#REF!</definedName>
    <definedName name="_htm2" localSheetId="7">#REF!</definedName>
    <definedName name="_htm2" localSheetId="8">#REF!</definedName>
    <definedName name="_htm2">#REF!</definedName>
    <definedName name="_htn2" localSheetId="2">#REF!</definedName>
    <definedName name="_htn2" localSheetId="5">#REF!</definedName>
    <definedName name="_htn2" localSheetId="6">#REF!</definedName>
    <definedName name="_htn2" localSheetId="0">#REF!</definedName>
    <definedName name="_htn2" localSheetId="7">#REF!</definedName>
    <definedName name="_htn2" localSheetId="8">#REF!</definedName>
    <definedName name="_htn2">#REF!</definedName>
    <definedName name="_IA0542" localSheetId="2" hidden="1">{#N/A,#N/A,FALSE,"Plan1";#N/A,#N/A,FALSE,"Plan2"}</definedName>
    <definedName name="_IA0542" localSheetId="5">{#N/A,#N/A,FALSE,"Plan1";#N/A,#N/A,FALSE,"Plan2"}</definedName>
    <definedName name="_IA0542" localSheetId="6" hidden="1">{#N/A,#N/A,FALSE,"Plan1";#N/A,#N/A,FALSE,"Plan2"}</definedName>
    <definedName name="_IA0542" localSheetId="1" hidden="1">{#N/A,#N/A,FALSE,"Plan1";#N/A,#N/A,FALSE,"Plan2"}</definedName>
    <definedName name="_IA0542" localSheetId="0">{#N/A,#N/A,FALSE,"Plan1";#N/A,#N/A,FALSE,"Plan2"}</definedName>
    <definedName name="_IA0542" localSheetId="7" hidden="1">{#N/A,#N/A,FALSE,"Plan1";#N/A,#N/A,FALSE,"Plan2"}</definedName>
    <definedName name="_IA0542" localSheetId="8" hidden="1">{#N/A,#N/A,FALSE,"Plan1";#N/A,#N/A,FALSE,"Plan2"}</definedName>
    <definedName name="_IA0542" hidden="1">{#N/A,#N/A,FALSE,"Plan1";#N/A,#N/A,FALSE,"Plan2"}</definedName>
    <definedName name="_iss2" localSheetId="2">#REF!</definedName>
    <definedName name="_iss2" localSheetId="5">#REF!</definedName>
    <definedName name="_iss2" localSheetId="6">#REF!</definedName>
    <definedName name="_iss2" localSheetId="0">#REF!</definedName>
    <definedName name="_iss2" localSheetId="7">#REF!</definedName>
    <definedName name="_iss2" localSheetId="8">#REF!</definedName>
    <definedName name="_iss2">#REF!</definedName>
    <definedName name="_IV65617" localSheetId="2">#REF!</definedName>
    <definedName name="_IV65617" localSheetId="5">#REF!</definedName>
    <definedName name="_IV65617" localSheetId="6">#REF!</definedName>
    <definedName name="_IV65617" localSheetId="0">#REF!</definedName>
    <definedName name="_IV65617" localSheetId="7">#REF!</definedName>
    <definedName name="_IV65617" localSheetId="8">#REF!</definedName>
    <definedName name="_IV65617">#REF!</definedName>
    <definedName name="_IV65999" localSheetId="2">#REF!</definedName>
    <definedName name="_IV65999" localSheetId="5">#REF!</definedName>
    <definedName name="_IV65999" localSheetId="6">#REF!</definedName>
    <definedName name="_IV65999" localSheetId="0">#REF!</definedName>
    <definedName name="_IV65999" localSheetId="7">#REF!</definedName>
    <definedName name="_IV65999" localSheetId="8">#REF!</definedName>
    <definedName name="_IV65999">#REF!</definedName>
    <definedName name="_IV66000" localSheetId="2">#REF!</definedName>
    <definedName name="_IV66000" localSheetId="6">#REF!</definedName>
    <definedName name="_IV66000" localSheetId="7">#REF!</definedName>
    <definedName name="_IV66000" localSheetId="8">#REF!</definedName>
    <definedName name="_IV66000">#REF!</definedName>
    <definedName name="_IV67021" localSheetId="2">#REF!</definedName>
    <definedName name="_IV67021" localSheetId="6">#REF!</definedName>
    <definedName name="_IV67021" localSheetId="7">#REF!</definedName>
    <definedName name="_IV67021" localSheetId="8">#REF!</definedName>
    <definedName name="_IV67021">#REF!</definedName>
    <definedName name="_IV67022" localSheetId="2">#REF!</definedName>
    <definedName name="_IV67022" localSheetId="6">#REF!</definedName>
    <definedName name="_IV67022" localSheetId="7">#REF!</definedName>
    <definedName name="_IV67022" localSheetId="8">#REF!</definedName>
    <definedName name="_IV67022">#REF!</definedName>
    <definedName name="_Key1" localSheetId="2" hidden="1">#REF!</definedName>
    <definedName name="_Key1" localSheetId="6" hidden="1">#REF!</definedName>
    <definedName name="_Key1" localSheetId="1" hidden="1">#REF!</definedName>
    <definedName name="_Key1" localSheetId="7" hidden="1">#REF!</definedName>
    <definedName name="_Key1" localSheetId="8" hidden="1">#REF!</definedName>
    <definedName name="_Key1" hidden="1">#REF!</definedName>
    <definedName name="_Key2" localSheetId="1" hidden="1">#REF!</definedName>
    <definedName name="_Key2" hidden="1">#REF!</definedName>
    <definedName name="_KEY3" hidden="1">#REF!</definedName>
    <definedName name="_key4" hidden="1">#REF!</definedName>
    <definedName name="_l" localSheetId="2">#REF!</definedName>
    <definedName name="_l" localSheetId="6">#REF!</definedName>
    <definedName name="_l" localSheetId="7">#REF!</definedName>
    <definedName name="_l" localSheetId="8">#REF!</definedName>
    <definedName name="_l">#REF!</definedName>
    <definedName name="_la29" localSheetId="2" hidden="1">#REF!</definedName>
    <definedName name="_la29" localSheetId="6" hidden="1">#REF!</definedName>
    <definedName name="_la29" localSheetId="1" hidden="1">#REF!</definedName>
    <definedName name="_la29" localSheetId="7" hidden="1">#REF!</definedName>
    <definedName name="_la29" localSheetId="8" hidden="1">#REF!</definedName>
    <definedName name="_la29" hidden="1">#REF!</definedName>
    <definedName name="_la3" localSheetId="2" hidden="1">#REF!</definedName>
    <definedName name="_la3" localSheetId="6" hidden="1">#REF!</definedName>
    <definedName name="_la3" localSheetId="1" hidden="1">#REF!</definedName>
    <definedName name="_la3" localSheetId="7" hidden="1">#REF!</definedName>
    <definedName name="_la3" localSheetId="8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localSheetId="2" hidden="1">#REF!</definedName>
    <definedName name="_MatMult_A" localSheetId="6" hidden="1">#REF!</definedName>
    <definedName name="_MatMult_A" localSheetId="1" hidden="1">#REF!</definedName>
    <definedName name="_MatMult_A" localSheetId="7" hidden="1">#REF!</definedName>
    <definedName name="_MatMult_A" localSheetId="8" hidden="1">#REF!</definedName>
    <definedName name="_MatMult_A" hidden="1">#REF!</definedName>
    <definedName name="_MatMult_AxB" hidden="1">#REF!</definedName>
    <definedName name="_MatMult_B" hidden="1">#REF!</definedName>
    <definedName name="_new11" localSheetId="2" hidden="1">{#N/A,#N/A,FALSE,"Global by BU";#N/A,#N/A,FALSE,"U.S. by BU";#N/A,#N/A,FALSE,"Canada by BU";#N/A,#N/A,FALSE,"Europe by BU";#N/A,#N/A,FALSE,"Asia by BU";#N/A,#N/A,FALSE,"Cala by BU"}</definedName>
    <definedName name="_new11" localSheetId="5">{#N/A,#N/A,FALSE,"Global by BU";#N/A,#N/A,FALSE,"U.S. by BU";#N/A,#N/A,FALSE,"Canada by BU";#N/A,#N/A,FALSE,"Europe by BU";#N/A,#N/A,FALSE,"Asia by BU";#N/A,#N/A,FALSE,"Cala by BU"}</definedName>
    <definedName name="_new11" localSheetId="6" hidden="1">{#N/A,#N/A,FALSE,"Global by BU";#N/A,#N/A,FALSE,"U.S. by BU";#N/A,#N/A,FALSE,"Canada by BU";#N/A,#N/A,FALSE,"Europe by BU";#N/A,#N/A,FALSE,"Asia by BU";#N/A,#N/A,FALSE,"Cala by BU"}</definedName>
    <definedName name="_new11" localSheetId="1" hidden="1">{#N/A,#N/A,FALSE,"Global by BU";#N/A,#N/A,FALSE,"U.S. by BU";#N/A,#N/A,FALSE,"Canada by BU";#N/A,#N/A,FALSE,"Europe by BU";#N/A,#N/A,FALSE,"Asia by BU";#N/A,#N/A,FALSE,"Cala by BU"}</definedName>
    <definedName name="_new11" localSheetId="0">{#N/A,#N/A,FALSE,"Global by BU";#N/A,#N/A,FALSE,"U.S. by BU";#N/A,#N/A,FALSE,"Canada by BU";#N/A,#N/A,FALSE,"Europe by BU";#N/A,#N/A,FALSE,"Asia by BU";#N/A,#N/A,FALSE,"Cala by BU"}</definedName>
    <definedName name="_new11" localSheetId="7" hidden="1">{#N/A,#N/A,FALSE,"Global by BU";#N/A,#N/A,FALSE,"U.S. by BU";#N/A,#N/A,FALSE,"Canada by BU";#N/A,#N/A,FALSE,"Europe by BU";#N/A,#N/A,FALSE,"Asia by BU";#N/A,#N/A,FALSE,"Cala by BU"}</definedName>
    <definedName name="_new11" localSheetId="8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localSheetId="2" hidden="1">255</definedName>
    <definedName name="_Order2" localSheetId="6" hidden="1">0</definedName>
    <definedName name="_Order2" localSheetId="1" hidden="1">255</definedName>
    <definedName name="_Order2" localSheetId="7" hidden="1">0</definedName>
    <definedName name="_Order2" localSheetId="8" hidden="1">0</definedName>
    <definedName name="_Order2" hidden="1">255</definedName>
    <definedName name="_Parse_Out" localSheetId="5">#REF!</definedName>
    <definedName name="_Parse_Out" localSheetId="6" hidden="1">#REF!</definedName>
    <definedName name="_Parse_Out" localSheetId="1" hidden="1">#REF!</definedName>
    <definedName name="_Parse_Out" localSheetId="0">#REF!</definedName>
    <definedName name="_Parse_Out" localSheetId="7" hidden="1">#REF!</definedName>
    <definedName name="_Parse_Out" localSheetId="8" hidden="1">#REF!</definedName>
    <definedName name="_Parse_Out" hidden="1">#REF!</definedName>
    <definedName name="_PAV01" localSheetId="2">#REF!</definedName>
    <definedName name="_PAV01" localSheetId="5">#REF!</definedName>
    <definedName name="_PAV01" localSheetId="6">#REF!</definedName>
    <definedName name="_PAV01" localSheetId="0">#REF!</definedName>
    <definedName name="_PAV01" localSheetId="7">#REF!</definedName>
    <definedName name="_PAV01" localSheetId="8">#REF!</definedName>
    <definedName name="_PAV01">#REF!</definedName>
    <definedName name="_PAV02" localSheetId="2">#REF!</definedName>
    <definedName name="_PAV02" localSheetId="5">#REF!</definedName>
    <definedName name="_PAV02" localSheetId="6">#REF!</definedName>
    <definedName name="_PAV02" localSheetId="0">#REF!</definedName>
    <definedName name="_PAV02" localSheetId="7">#REF!</definedName>
    <definedName name="_PAV02" localSheetId="8">#REF!</definedName>
    <definedName name="_PAV02">#REF!</definedName>
    <definedName name="_PAV03" localSheetId="2">#REF!</definedName>
    <definedName name="_PAV03" localSheetId="6">#REF!</definedName>
    <definedName name="_PAV03" localSheetId="7">#REF!</definedName>
    <definedName name="_PAV03" localSheetId="8">#REF!</definedName>
    <definedName name="_PAV03">#REF!</definedName>
    <definedName name="_PAV04" localSheetId="2">#REF!</definedName>
    <definedName name="_PAV04" localSheetId="6">#REF!</definedName>
    <definedName name="_PAV04" localSheetId="7">#REF!</definedName>
    <definedName name="_PAV04" localSheetId="8">#REF!</definedName>
    <definedName name="_PAV04">#REF!</definedName>
    <definedName name="_PAV05" localSheetId="2">#REF!</definedName>
    <definedName name="_PAV05" localSheetId="6">#REF!</definedName>
    <definedName name="_PAV05" localSheetId="7">#REF!</definedName>
    <definedName name="_PAV05" localSheetId="8">#REF!</definedName>
    <definedName name="_PAV05">#REF!</definedName>
    <definedName name="_PAV06" localSheetId="2">#REF!</definedName>
    <definedName name="_PAV06" localSheetId="6">#REF!</definedName>
    <definedName name="_PAV06" localSheetId="7">#REF!</definedName>
    <definedName name="_PAV06" localSheetId="8">#REF!</definedName>
    <definedName name="_PAV06">#REF!</definedName>
    <definedName name="_PAV07" localSheetId="2">#REF!</definedName>
    <definedName name="_PAV07" localSheetId="6">#REF!</definedName>
    <definedName name="_PAV07" localSheetId="7">#REF!</definedName>
    <definedName name="_PAV07" localSheetId="8">#REF!</definedName>
    <definedName name="_PAV07">#REF!</definedName>
    <definedName name="_PAV08" localSheetId="2">#REF!</definedName>
    <definedName name="_PAV08" localSheetId="6">#REF!</definedName>
    <definedName name="_PAV08" localSheetId="7">#REF!</definedName>
    <definedName name="_PAV08" localSheetId="8">#REF!</definedName>
    <definedName name="_PAV08">#REF!</definedName>
    <definedName name="_PAV09" localSheetId="2">#REF!</definedName>
    <definedName name="_PAV09" localSheetId="6">#REF!</definedName>
    <definedName name="_PAV09" localSheetId="7">#REF!</definedName>
    <definedName name="_PAV09" localSheetId="8">#REF!</definedName>
    <definedName name="_PAV09">#REF!</definedName>
    <definedName name="_PAV10" localSheetId="2">#REF!</definedName>
    <definedName name="_PAV10" localSheetId="6">#REF!</definedName>
    <definedName name="_PAV10" localSheetId="7">#REF!</definedName>
    <definedName name="_PAV10" localSheetId="8">#REF!</definedName>
    <definedName name="_PAV10">#REF!</definedName>
    <definedName name="_PAV11" localSheetId="2">#REF!</definedName>
    <definedName name="_PAV11" localSheetId="6">#REF!</definedName>
    <definedName name="_PAV11" localSheetId="7">#REF!</definedName>
    <definedName name="_PAV11" localSheetId="8">#REF!</definedName>
    <definedName name="_PAV11">#REF!</definedName>
    <definedName name="_PK2" localSheetId="2" hidden="1">{"'장비'!$A$3:$M$12"}</definedName>
    <definedName name="_PK2" localSheetId="5">{"'장비'!$A$3:$M$12"}</definedName>
    <definedName name="_PK2" localSheetId="6" hidden="1">{"'장비'!$A$3:$M$12"}</definedName>
    <definedName name="_PK2" localSheetId="1" hidden="1">{"'장비'!$A$3:$M$12"}</definedName>
    <definedName name="_PK2" localSheetId="0">{"'장비'!$A$3:$M$12"}</definedName>
    <definedName name="_PK2" localSheetId="7" hidden="1">{"'장비'!$A$3:$M$12"}</definedName>
    <definedName name="_PK2" localSheetId="8" hidden="1">{"'장비'!$A$3:$M$12"}</definedName>
    <definedName name="_PK2" hidden="1">{"'장비'!$A$3:$M$12"}</definedName>
    <definedName name="_PKG3" localSheetId="2" hidden="1">{"'장비'!$A$3:$M$12"}</definedName>
    <definedName name="_PKG3" localSheetId="5">{"'장비'!$A$3:$M$12"}</definedName>
    <definedName name="_PKG3" localSheetId="6" hidden="1">{"'장비'!$A$3:$M$12"}</definedName>
    <definedName name="_PKG3" localSheetId="1" hidden="1">{"'장비'!$A$3:$M$12"}</definedName>
    <definedName name="_PKG3" localSheetId="0">{"'장비'!$A$3:$M$12"}</definedName>
    <definedName name="_PKG3" localSheetId="7" hidden="1">{"'장비'!$A$3:$M$12"}</definedName>
    <definedName name="_PKG3" localSheetId="8" hidden="1">{"'장비'!$A$3:$M$12"}</definedName>
    <definedName name="_PKG3" hidden="1">{"'장비'!$A$3:$M$12"}</definedName>
    <definedName name="_qqq222" localSheetId="2" hidden="1">{"'장비'!$A$3:$M$12"}</definedName>
    <definedName name="_qqq222" localSheetId="5">{"'장비'!$A$3:$M$12"}</definedName>
    <definedName name="_qqq222" localSheetId="6" hidden="1">{"'장비'!$A$3:$M$12"}</definedName>
    <definedName name="_qqq222" localSheetId="1" hidden="1">{"'장비'!$A$3:$M$12"}</definedName>
    <definedName name="_qqq222" localSheetId="0">{"'장비'!$A$3:$M$12"}</definedName>
    <definedName name="_qqq222" localSheetId="7" hidden="1">{"'장비'!$A$3:$M$12"}</definedName>
    <definedName name="_qqq222" localSheetId="8" hidden="1">{"'장비'!$A$3:$M$12"}</definedName>
    <definedName name="_qqq222" hidden="1">{"'장비'!$A$3:$M$12"}</definedName>
    <definedName name="_QT100" localSheetId="2">#REF!</definedName>
    <definedName name="_QT100" localSheetId="6">#REF!</definedName>
    <definedName name="_QT100" localSheetId="7">#REF!</definedName>
    <definedName name="_QT100" localSheetId="8">#REF!</definedName>
    <definedName name="_QT100">#REF!</definedName>
    <definedName name="_QT2" localSheetId="2">#REF!</definedName>
    <definedName name="_QT2" localSheetId="6">#REF!</definedName>
    <definedName name="_QT2" localSheetId="7">#REF!</definedName>
    <definedName name="_QT2" localSheetId="8">#REF!</definedName>
    <definedName name="_QT2">#REF!</definedName>
    <definedName name="_QT3" localSheetId="2">#REF!</definedName>
    <definedName name="_QT3" localSheetId="6">#REF!</definedName>
    <definedName name="_QT3" localSheetId="7">#REF!</definedName>
    <definedName name="_QT3" localSheetId="8">#REF!</definedName>
    <definedName name="_QT3">#REF!</definedName>
    <definedName name="_QT4" localSheetId="2">#REF!</definedName>
    <definedName name="_QT4" localSheetId="6">#REF!</definedName>
    <definedName name="_QT4" localSheetId="7">#REF!</definedName>
    <definedName name="_QT4" localSheetId="8">#REF!</definedName>
    <definedName name="_QT4">#REF!</definedName>
    <definedName name="_QT50" localSheetId="2">#REF!</definedName>
    <definedName name="_QT50" localSheetId="6">#REF!</definedName>
    <definedName name="_QT50" localSheetId="7">#REF!</definedName>
    <definedName name="_QT50" localSheetId="8">#REF!</definedName>
    <definedName name="_QT50">#REF!</definedName>
    <definedName name="_QT75" localSheetId="2">#REF!</definedName>
    <definedName name="_QT75" localSheetId="6">#REF!</definedName>
    <definedName name="_QT75" localSheetId="7">#REF!</definedName>
    <definedName name="_QT75" localSheetId="8">#REF!</definedName>
    <definedName name="_QT75">#REF!</definedName>
    <definedName name="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localSheetId="2" hidden="1">#REF!</definedName>
    <definedName name="_Regression_Out" localSheetId="5">#REF!</definedName>
    <definedName name="_Regression_Out" localSheetId="6" hidden="1">#REF!</definedName>
    <definedName name="_Regression_Out" localSheetId="1" hidden="1">#REF!</definedName>
    <definedName name="_Regression_Out" localSheetId="0">#REF!</definedName>
    <definedName name="_Regression_Out" localSheetId="7" hidden="1">#REF!</definedName>
    <definedName name="_Regression_Out" localSheetId="8" hidden="1">#REF!</definedName>
    <definedName name="_Regression_Out" hidden="1">#REF!</definedName>
    <definedName name="_Regression_X" localSheetId="5">#REF!</definedName>
    <definedName name="_Regression_X" localSheetId="6" hidden="1">#REF!</definedName>
    <definedName name="_Regression_X" localSheetId="1" hidden="1">#REF!</definedName>
    <definedName name="_Regression_X" localSheetId="0">#REF!</definedName>
    <definedName name="_Regression_X" localSheetId="7" hidden="1">#REF!</definedName>
    <definedName name="_Regression_X" localSheetId="8" hidden="1">#REF!</definedName>
    <definedName name="_Regression_X" hidden="1">#REF!</definedName>
    <definedName name="_Regression_Y" localSheetId="5">#REF!</definedName>
    <definedName name="_Regression_Y" localSheetId="1" hidden="1">#REF!</definedName>
    <definedName name="_Regression_Y" localSheetId="0">#REF!</definedName>
    <definedName name="_Regression_Y" hidden="1">#REF!</definedName>
    <definedName name="_sfe5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2" hidden="1">#REF!</definedName>
    <definedName name="_Sort" localSheetId="5">#REF!</definedName>
    <definedName name="_Sort" localSheetId="6" hidden="1">#REF!</definedName>
    <definedName name="_Sort" localSheetId="1" hidden="1">#REF!</definedName>
    <definedName name="_Sort" localSheetId="0">#REF!</definedName>
    <definedName name="_Sort" localSheetId="7" hidden="1">#REF!</definedName>
    <definedName name="_Sort" localSheetId="8" hidden="1">#REF!</definedName>
    <definedName name="_Sort" hidden="1">#REF!</definedName>
    <definedName name="_T" localSheetId="2">#REF!</definedName>
    <definedName name="_T" localSheetId="5">#REF!</definedName>
    <definedName name="_T" localSheetId="6">#REF!</definedName>
    <definedName name="_T" localSheetId="0">#REF!</definedName>
    <definedName name="_T" localSheetId="7">#REF!</definedName>
    <definedName name="_T" localSheetId="8">#REF!</definedName>
    <definedName name="_T">#REF!</definedName>
    <definedName name="_Table1_In1" localSheetId="5">#REF!</definedName>
    <definedName name="_Table1_In1" localSheetId="1" hidden="1">#REF!</definedName>
    <definedName name="_Table1_In1" localSheetId="0">#REF!</definedName>
    <definedName name="_Table1_In1" hidden="1">#REF!</definedName>
    <definedName name="_Table1_Out" hidden="1">#REF!</definedName>
    <definedName name="_wer3" localSheetId="2" hidden="1">{#N/A,#N/A,FALSE,"Plan1";#N/A,#N/A,FALSE,"Plan2"}</definedName>
    <definedName name="_wer3" localSheetId="5">{#N/A,#N/A,FALSE,"Plan1";#N/A,#N/A,FALSE,"Plan2"}</definedName>
    <definedName name="_wer3" localSheetId="6" hidden="1">{#N/A,#N/A,FALSE,"Plan1";#N/A,#N/A,FALSE,"Plan2"}</definedName>
    <definedName name="_wer3" localSheetId="1" hidden="1">{#N/A,#N/A,FALSE,"Plan1";#N/A,#N/A,FALSE,"Plan2"}</definedName>
    <definedName name="_wer3" localSheetId="0">{#N/A,#N/A,FALSE,"Plan1";#N/A,#N/A,FALSE,"Plan2"}</definedName>
    <definedName name="_wer3" localSheetId="7" hidden="1">{#N/A,#N/A,FALSE,"Plan1";#N/A,#N/A,FALSE,"Plan2"}</definedName>
    <definedName name="_wer3" localSheetId="8" hidden="1">{#N/A,#N/A,FALSE,"Plan1";#N/A,#N/A,FALSE,"Plan2"}</definedName>
    <definedName name="_wer3" hidden="1">{#N/A,#N/A,FALSE,"Plan1";#N/A,#N/A,FALSE,"Plan2"}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2" hidden="1">#REF!</definedName>
    <definedName name="_x10" localSheetId="5">#REF!</definedName>
    <definedName name="_x10" localSheetId="6" hidden="1">#REF!</definedName>
    <definedName name="_x10" localSheetId="1" hidden="1">#REF!</definedName>
    <definedName name="_x10" localSheetId="0">#REF!</definedName>
    <definedName name="_x10" localSheetId="7" hidden="1">#REF!</definedName>
    <definedName name="_x10" localSheetId="8" hidden="1">#REF!</definedName>
    <definedName name="_x10" hidden="1">#REF!</definedName>
    <definedName name="_x11" localSheetId="2" hidden="1">#REF!</definedName>
    <definedName name="_x11" localSheetId="5">#REF!</definedName>
    <definedName name="_x11" localSheetId="6" hidden="1">#REF!</definedName>
    <definedName name="_x11" localSheetId="1" hidden="1">#REF!</definedName>
    <definedName name="_x11" localSheetId="0">#REF!</definedName>
    <definedName name="_x11" localSheetId="7" hidden="1">#REF!</definedName>
    <definedName name="_x11" localSheetId="8" hidden="1">#REF!</definedName>
    <definedName name="_x11" hidden="1">#REF!</definedName>
    <definedName name="_x12" localSheetId="2" hidden="1">#REF!</definedName>
    <definedName name="_x12" localSheetId="5">#REF!</definedName>
    <definedName name="_x12" localSheetId="6" hidden="1">#REF!</definedName>
    <definedName name="_x12" localSheetId="1" hidden="1">#REF!</definedName>
    <definedName name="_x12" localSheetId="0">#REF!</definedName>
    <definedName name="_x12" localSheetId="7" hidden="1">#REF!</definedName>
    <definedName name="_x12" localSheetId="8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localSheetId="2" hidden="1">#REF!</definedName>
    <definedName name="_xlcn.WorksheetConnection_2018_03ResumoRGOObrasRJ.xlsbTabela1" localSheetId="6" hidden="1">#REF!</definedName>
    <definedName name="_xlcn.WorksheetConnection_2018_03ResumoRGOObrasRJ.xlsbTabela1" localSheetId="1" hidden="1">#REF!</definedName>
    <definedName name="_xlcn.WorksheetConnection_2018_03ResumoRGOObrasRJ.xlsbTabela1" localSheetId="7" hidden="1">#REF!</definedName>
    <definedName name="_xlcn.WorksheetConnection_2018_03ResumoRGOObrasRJ.xlsbTabela1" localSheetId="8" hidden="1">#REF!</definedName>
    <definedName name="_xlcn.WorksheetConnection_2018_03ResumoRGOObrasRJ.xlsbTabela1" hidden="1">#REF!</definedName>
    <definedName name="_xlcn.WorksheetConnection_ProjetocontrolefisicoefinanceiroRJ.xlsxTabela31" localSheetId="2" hidden="1">#REF!</definedName>
    <definedName name="_xlcn.WorksheetConnection_ProjetocontrolefisicoefinanceiroRJ.xlsxTabela31" localSheetId="6" hidden="1">#REF!</definedName>
    <definedName name="_xlcn.WorksheetConnection_ProjetocontrolefisicoefinanceiroRJ.xlsxTabela31" localSheetId="1" hidden="1">#REF!</definedName>
    <definedName name="_xlcn.WorksheetConnection_ProjetocontrolefisicoefinanceiroRJ.xlsxTabela31" localSheetId="7" hidden="1">#REF!</definedName>
    <definedName name="_xlcn.WorksheetConnection_ProjetocontrolefisicoefinanceiroRJ.xlsxTabela31" localSheetId="8" hidden="1">#REF!</definedName>
    <definedName name="_xlcn.WorksheetConnection_ProjetocontrolefisicoefinanceiroRJ.xlsxTabela31" hidden="1">#REF!</definedName>
    <definedName name="´cAE°eE¹" localSheetId="2" hidden="1">#REF!</definedName>
    <definedName name="´cAE°eE¹" localSheetId="6" hidden="1">#REF!</definedName>
    <definedName name="´cAE°eE¹" localSheetId="1" hidden="1">#REF!</definedName>
    <definedName name="´cAE°eE¹" localSheetId="7" hidden="1">#REF!</definedName>
    <definedName name="´cAE°eE¹" localSheetId="8" hidden="1">#REF!</definedName>
    <definedName name="´cAE°eE¹" hidden="1">#REF!</definedName>
    <definedName name="￠￥cAE¡ÆeEⓒo" hidden="1">#REF!</definedName>
    <definedName name="a" localSheetId="2">#REF!</definedName>
    <definedName name="a" localSheetId="6" hidden="1">#REF!</definedName>
    <definedName name="a" localSheetId="1" hidden="1">#REF!</definedName>
    <definedName name="a" localSheetId="7" hidden="1">#REF!</definedName>
    <definedName name="a" localSheetId="8" hidden="1">#REF!</definedName>
    <definedName name="a">#REF!</definedName>
    <definedName name="a\sgt" localSheetId="2" hidden="1">{#N/A,#N/A,FALSE,"Plan1";#N/A,#N/A,FALSE,"Plan2"}</definedName>
    <definedName name="a\sgt" localSheetId="6" hidden="1">{#N/A,#N/A,FALSE,"Plan1";#N/A,#N/A,FALSE,"Plan2"}</definedName>
    <definedName name="a\sgt" localSheetId="1" hidden="1">{#N/A,#N/A,FALSE,"Plan1";#N/A,#N/A,FALSE,"Plan2"}</definedName>
    <definedName name="a\sgt" localSheetId="0" hidden="1">{#N/A,#N/A,FALSE,"Plan1";#N/A,#N/A,FALSE,"Plan2"}</definedName>
    <definedName name="a\sgt" localSheetId="7" hidden="1">{#N/A,#N/A,FALSE,"Plan1";#N/A,#N/A,FALSE,"Plan2"}</definedName>
    <definedName name="a\sgt" localSheetId="8" hidden="1">{#N/A,#N/A,FALSE,"Plan1";#N/A,#N/A,FALSE,"Plan2"}</definedName>
    <definedName name="a\sgt" hidden="1">{#N/A,#N/A,FALSE,"Plan1";#N/A,#N/A,FALSE,"Plan2"}</definedName>
    <definedName name="aa" localSheetId="2">#REF!</definedName>
    <definedName name="aa" localSheetId="6">#REF!</definedName>
    <definedName name="aa" localSheetId="1">#REF!</definedName>
    <definedName name="aa" localSheetId="7">#REF!</definedName>
    <definedName name="aa" localSheetId="8">#REF!</definedName>
    <definedName name="aa">#REF!</definedName>
    <definedName name="aaa" localSheetId="2">#REF!</definedName>
    <definedName name="aaa" localSheetId="6">#REF!</definedName>
    <definedName name="aaa" localSheetId="7">#REF!</definedName>
    <definedName name="aaa" localSheetId="8">#REF!</definedName>
    <definedName name="aaa">#REF!</definedName>
    <definedName name="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6">'[1]M.O.'!#REF!</definedName>
    <definedName name="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7">'[1]M.O.'!#REF!</definedName>
    <definedName name="aaaa" localSheetId="8">'[1]M.O.'!#REF!</definedName>
    <definedName name="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2">#REF!</definedName>
    <definedName name="aaaadc" localSheetId="5">#REF!</definedName>
    <definedName name="aaaadc" localSheetId="6">#REF!</definedName>
    <definedName name="aaaadc" localSheetId="0">#REF!</definedName>
    <definedName name="aaaadc" localSheetId="7">#REF!</definedName>
    <definedName name="aaaadc" localSheetId="8">#REF!</definedName>
    <definedName name="aaaadc">#REF!</definedName>
    <definedName name="aaacccc" localSheetId="2" hidden="1">{#N/A,#N/A,FALSE,"Plan1";#N/A,#N/A,FALSE,"Plan2"}</definedName>
    <definedName name="aaacccc" localSheetId="5">{#N/A,#N/A,FALSE,"Plan1";#N/A,#N/A,FALSE,"Plan2"}</definedName>
    <definedName name="aaacccc" localSheetId="6" hidden="1">{#N/A,#N/A,FALSE,"Plan1";#N/A,#N/A,FALSE,"Plan2"}</definedName>
    <definedName name="aaacccc" localSheetId="1" hidden="1">{#N/A,#N/A,FALSE,"Plan1";#N/A,#N/A,FALSE,"Plan2"}</definedName>
    <definedName name="aaacccc" localSheetId="0">{#N/A,#N/A,FALSE,"Plan1";#N/A,#N/A,FALSE,"Plan2"}</definedName>
    <definedName name="aaacccc" localSheetId="7" hidden="1">{#N/A,#N/A,FALSE,"Plan1";#N/A,#N/A,FALSE,"Plan2"}</definedName>
    <definedName name="aaacccc" localSheetId="8" hidden="1">{#N/A,#N/A,FALSE,"Plan1";#N/A,#N/A,FALSE,"Plan2"}</definedName>
    <definedName name="aaacccc" hidden="1">{#N/A,#N/A,FALSE,"Plan1";#N/A,#N/A,FALSE,"Plan2"}</definedName>
    <definedName name="aaas" localSheetId="2">#REF!</definedName>
    <definedName name="aaas" localSheetId="5">#REF!</definedName>
    <definedName name="aaas" localSheetId="6">#REF!</definedName>
    <definedName name="aaas" localSheetId="0">#REF!</definedName>
    <definedName name="aaas" localSheetId="7">#REF!</definedName>
    <definedName name="aaas" localSheetId="8">#REF!</definedName>
    <definedName name="aaas">#REF!</definedName>
    <definedName name="AB" localSheetId="2">#REF!</definedName>
    <definedName name="AB" localSheetId="5">#REF!</definedName>
    <definedName name="AB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0">#REF!</definedName>
    <definedName name="AB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>#REF!</definedName>
    <definedName name="Abat_ISS" localSheetId="2">#REF!</definedName>
    <definedName name="Abat_ISS" localSheetId="5">#REF!</definedName>
    <definedName name="Abat_ISS" localSheetId="6">#REF!</definedName>
    <definedName name="Abat_ISS" localSheetId="0">#REF!</definedName>
    <definedName name="Abat_ISS" localSheetId="7">#REF!</definedName>
    <definedName name="Abat_ISS" localSheetId="8">#REF!</definedName>
    <definedName name="Abat_ISS">#REF!</definedName>
    <definedName name="ab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5">#REF!</definedName>
    <definedName name="ABCD" localSheetId="6" hidden="1">#REF!</definedName>
    <definedName name="ABCD" localSheetId="1" hidden="1">#REF!</definedName>
    <definedName name="ABCD" localSheetId="0">#REF!</definedName>
    <definedName name="ABCD" localSheetId="7" hidden="1">#REF!</definedName>
    <definedName name="ABCD" localSheetId="8" hidden="1">#REF!</definedName>
    <definedName name="ABCD" hidden="1">#REF!</definedName>
    <definedName name="abebqt" localSheetId="2">#REF!</definedName>
    <definedName name="abebqt" localSheetId="5">#REF!</definedName>
    <definedName name="abebqt" localSheetId="6">#REF!</definedName>
    <definedName name="abebqt" localSheetId="0">#REF!</definedName>
    <definedName name="abebqt" localSheetId="7">#REF!</definedName>
    <definedName name="abebqt" localSheetId="8">#REF!</definedName>
    <definedName name="abebqt">#REF!</definedName>
    <definedName name="abr17RJ" localSheetId="2">#REF!</definedName>
    <definedName name="abr17RJ" localSheetId="5">#REF!</definedName>
    <definedName name="abr17RJ" localSheetId="6">#REF!</definedName>
    <definedName name="abr17RJ" localSheetId="0">#REF!</definedName>
    <definedName name="abr17RJ" localSheetId="7">#REF!</definedName>
    <definedName name="abr17RJ" localSheetId="8">#REF!</definedName>
    <definedName name="abr17RJ">#REF!</definedName>
    <definedName name="ABRIL" localSheetId="2">#REF!</definedName>
    <definedName name="ABRIL" localSheetId="6">#REF!</definedName>
    <definedName name="ABRIL" localSheetId="7">#REF!</definedName>
    <definedName name="ABRIL" localSheetId="8">#REF!</definedName>
    <definedName name="ABRIL">#REF!</definedName>
    <definedName name="ABRIL2001" localSheetId="2">#REF!</definedName>
    <definedName name="ABRIL2001" localSheetId="6">#REF!</definedName>
    <definedName name="ABRIL2001" localSheetId="7">#REF!</definedName>
    <definedName name="ABRIL2001" localSheetId="8">#REF!</definedName>
    <definedName name="ABRIL2001">#REF!</definedName>
    <definedName name="ac" localSheetId="1" hidden="1">#REF!</definedName>
    <definedName name="ac" hidden="1">#REF!</definedName>
    <definedName name="Acabam." localSheetId="2">#REF!</definedName>
    <definedName name="Acabam." localSheetId="6">#REF!</definedName>
    <definedName name="Acabam." localSheetId="7">#REF!</definedName>
    <definedName name="Acabam." localSheetId="8">#REF!</definedName>
    <definedName name="Acabam.">#REF!</definedName>
    <definedName name="ACADUC" localSheetId="2">#REF!</definedName>
    <definedName name="ACADUC" localSheetId="6">#REF!</definedName>
    <definedName name="ACADUC" localSheetId="7">#REF!</definedName>
    <definedName name="ACADUC" localSheetId="8">#REF!</definedName>
    <definedName name="ACADUC">#REF!</definedName>
    <definedName name="ACBEB" localSheetId="2">#REF!</definedName>
    <definedName name="ACBEB" localSheetId="6">#REF!</definedName>
    <definedName name="ACBEB" localSheetId="7">#REF!</definedName>
    <definedName name="ACBEB" localSheetId="8">#REF!</definedName>
    <definedName name="ACBEB">#REF!</definedName>
    <definedName name="ACBOMB" localSheetId="2">#REF!</definedName>
    <definedName name="ACBOMB" localSheetId="6">#REF!</definedName>
    <definedName name="ACBOMB" localSheetId="7">#REF!</definedName>
    <definedName name="ACBOMB" localSheetId="8">#REF!</definedName>
    <definedName name="ACBOMB">#REF!</definedName>
    <definedName name="AccessDatabase" hidden="1">"C:\posec\DATABASE\vlv_list\vlvlist1.mdb"</definedName>
    <definedName name="ACCHAF" localSheetId="2">#REF!</definedName>
    <definedName name="ACCHAF" localSheetId="5">#REF!</definedName>
    <definedName name="ACCHAF" localSheetId="6">#REF!</definedName>
    <definedName name="ACCHAF" localSheetId="0">#REF!</definedName>
    <definedName name="ACCHAF" localSheetId="7">#REF!</definedName>
    <definedName name="ACCHAF" localSheetId="8">#REF!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localSheetId="2" hidden="1">#REF!</definedName>
    <definedName name="acdb" localSheetId="5">#REF!</definedName>
    <definedName name="acdb" localSheetId="6" hidden="1">#REF!</definedName>
    <definedName name="acdb" localSheetId="1" hidden="1">#REF!</definedName>
    <definedName name="acdb" localSheetId="0">#REF!</definedName>
    <definedName name="acdb" localSheetId="7" hidden="1">#REF!</definedName>
    <definedName name="acdb" localSheetId="8" hidden="1">#REF!</definedName>
    <definedName name="acdb" hidden="1">#REF!</definedName>
    <definedName name="ACDER" localSheetId="2">#REF!</definedName>
    <definedName name="ACDER" localSheetId="5">#REF!</definedName>
    <definedName name="ACDER" localSheetId="6">#REF!</definedName>
    <definedName name="ACDER" localSheetId="0">#REF!</definedName>
    <definedName name="ACDER" localSheetId="7">#REF!</definedName>
    <definedName name="ACDER" localSheetId="8">#REF!</definedName>
    <definedName name="ACDER">#REF!</definedName>
    <definedName name="ACDIV" localSheetId="2">#REF!</definedName>
    <definedName name="ACDIV" localSheetId="5">#REF!</definedName>
    <definedName name="ACDIV" localSheetId="6">#REF!</definedName>
    <definedName name="ACDIV" localSheetId="0">#REF!</definedName>
    <definedName name="ACDIV" localSheetId="7">#REF!</definedName>
    <definedName name="ACDIV" localSheetId="8">#REF!</definedName>
    <definedName name="ACDIV">#REF!</definedName>
    <definedName name="ACDS" localSheetId="1" hidden="1">#REF!</definedName>
    <definedName name="ACDS" hidden="1">#REF!</definedName>
    <definedName name="ACEQP" localSheetId="2">#REF!</definedName>
    <definedName name="ACEQP" localSheetId="6">#REF!</definedName>
    <definedName name="ACEQP" localSheetId="7">#REF!</definedName>
    <definedName name="ACEQP" localSheetId="8">#REF!</definedName>
    <definedName name="ACEQP">#REF!</definedName>
    <definedName name="ACHAFQT" localSheetId="2">#REF!</definedName>
    <definedName name="ACHAFQT" localSheetId="6">#REF!</definedName>
    <definedName name="ACHAFQT" localSheetId="7">#REF!</definedName>
    <definedName name="ACHAFQT" localSheetId="8">#REF!</definedName>
    <definedName name="ACHAFQT">#REF!</definedName>
    <definedName name="achar18" localSheetId="1" hidden="1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 localSheetId="2">#REF!</definedName>
    <definedName name="ACMUR" localSheetId="6">#REF!</definedName>
    <definedName name="ACMUR" localSheetId="7">#REF!</definedName>
    <definedName name="ACMUR" localSheetId="8">#REF!</definedName>
    <definedName name="ACMUR">#REF!</definedName>
    <definedName name="açoeeer" localSheetId="2" hidden="1">{#N/A,#N/A,FALSE,"Plan1";#N/A,#N/A,FALSE,"Plan2"}</definedName>
    <definedName name="açoeeer" localSheetId="5">{#N/A,#N/A,FALSE,"Plan1";#N/A,#N/A,FALSE,"Plan2"}</definedName>
    <definedName name="açoeeer" localSheetId="6" hidden="1">{#N/A,#N/A,FALSE,"Plan1";#N/A,#N/A,FALSE,"Plan2"}</definedName>
    <definedName name="açoeeer" localSheetId="1" hidden="1">{#N/A,#N/A,FALSE,"Plan1";#N/A,#N/A,FALSE,"Plan2"}</definedName>
    <definedName name="açoeeer" localSheetId="0">{#N/A,#N/A,FALSE,"Plan1";#N/A,#N/A,FALSE,"Plan2"}</definedName>
    <definedName name="açoeeer" localSheetId="7" hidden="1">{#N/A,#N/A,FALSE,"Plan1";#N/A,#N/A,FALSE,"Plan2"}</definedName>
    <definedName name="açoeeer" localSheetId="8" hidden="1">{#N/A,#N/A,FALSE,"Plan1";#N/A,#N/A,FALSE,"Plan2"}</definedName>
    <definedName name="açoeeer" hidden="1">{#N/A,#N/A,FALSE,"Plan1";#N/A,#N/A,FALSE,"Plan2"}</definedName>
    <definedName name="ACOMP" localSheetId="2">#REF!</definedName>
    <definedName name="ACOMP" localSheetId="5">#REF!</definedName>
    <definedName name="ACOMP" localSheetId="6">#REF!</definedName>
    <definedName name="ACOMP" localSheetId="0">#REF!</definedName>
    <definedName name="ACOMP" localSheetId="7">#REF!</definedName>
    <definedName name="ACOMP" localSheetId="8">#REF!</definedName>
    <definedName name="ACOMP">#REF!</definedName>
    <definedName name="ACONT2" localSheetId="2">#REF!</definedName>
    <definedName name="ACONT2" localSheetId="5">#REF!</definedName>
    <definedName name="ACONT2" localSheetId="6">#REF!</definedName>
    <definedName name="ACONT2" localSheetId="0">#REF!</definedName>
    <definedName name="ACONT2" localSheetId="7">#REF!</definedName>
    <definedName name="ACONT2" localSheetId="8">#REF!</definedName>
    <definedName name="ACONT2">#REF!</definedName>
    <definedName name="ACPIPA" localSheetId="2">#REF!</definedName>
    <definedName name="ACPIPA" localSheetId="5">#REF!</definedName>
    <definedName name="ACPIPA" localSheetId="6">#REF!</definedName>
    <definedName name="ACPIPA" localSheetId="0">#REF!</definedName>
    <definedName name="ACPIPA" localSheetId="7">#REF!</definedName>
    <definedName name="ACPIPA" localSheetId="8">#REF!</definedName>
    <definedName name="ACPIPA">#REF!</definedName>
    <definedName name="ACTRANSP" localSheetId="2">#REF!</definedName>
    <definedName name="ACTRANSP" localSheetId="6">#REF!</definedName>
    <definedName name="ACTRANSP" localSheetId="7">#REF!</definedName>
    <definedName name="ACTRANSP" localSheetId="8">#REF!</definedName>
    <definedName name="ACTRANSP">#REF!</definedName>
    <definedName name="ACwvu.Características." localSheetId="1" hidden="1">#REF!</definedName>
    <definedName name="ACwvu.Características." hidden="1">#REF!</definedName>
    <definedName name="ACwvu.Ciclos." localSheetId="1" hidden="1">#REF!</definedName>
    <definedName name="ACwvu.Ciclos." hidden="1">#REF!</definedName>
    <definedName name="ACwvu.Custos." localSheetId="1" hidden="1">#REF!</definedName>
    <definedName name="ACwvu.Custos." hidden="1">#REF!</definedName>
    <definedName name="ACwvu.PLANILHA2." localSheetId="2" hidden="1">#REF!</definedName>
    <definedName name="ACwvu.PLANILHA2." localSheetId="6" hidden="1">#REF!</definedName>
    <definedName name="ACwvu.PLANILHA2." localSheetId="1" hidden="1">#REF!</definedName>
    <definedName name="ACwvu.PLANILHA2." localSheetId="7" hidden="1">#REF!</definedName>
    <definedName name="ACwvu.PLANILHA2." localSheetId="8" hidden="1">#REF!</definedName>
    <definedName name="ACwvu.PLANILHA2." hidden="1">#REF!</definedName>
    <definedName name="ACwvu.Recursos." hidden="1">#REF!</definedName>
    <definedName name="ad" localSheetId="2" hidden="1">{#N/A,#N/A,FALSE,"Plan1";#N/A,#N/A,FALSE,"Plan2"}</definedName>
    <definedName name="ad" localSheetId="5">{#N/A,#N/A,FALSE,"Plan1";#N/A,#N/A,FALSE,"Plan2"}</definedName>
    <definedName name="ad" localSheetId="6" hidden="1">{#N/A,#N/A,FALSE,"Plan1";#N/A,#N/A,FALSE,"Plan2"}</definedName>
    <definedName name="ad" localSheetId="1" hidden="1">{#N/A,#N/A,FALSE,"Plan1";#N/A,#N/A,FALSE,"Plan2"}</definedName>
    <definedName name="ad" localSheetId="0">{#N/A,#N/A,FALSE,"Plan1";#N/A,#N/A,FALSE,"Plan2"}</definedName>
    <definedName name="ad" localSheetId="7" hidden="1">{#N/A,#N/A,FALSE,"Plan1";#N/A,#N/A,FALSE,"Plan2"}</definedName>
    <definedName name="ad" localSheetId="8" hidden="1">{#N/A,#N/A,FALSE,"Plan1";#N/A,#N/A,FALSE,"Plan2"}</definedName>
    <definedName name="ad" hidden="1">{#N/A,#N/A,FALSE,"Plan1";#N/A,#N/A,FALSE,"Plan2"}</definedName>
    <definedName name="adads" localSheetId="2" hidden="1">{#N/A,#N/A,FALSE,"Plan1";#N/A,#N/A,FALSE,"Plan2"}</definedName>
    <definedName name="adads" localSheetId="5">{#N/A,#N/A,FALSE,"Plan1";#N/A,#N/A,FALSE,"Plan2"}</definedName>
    <definedName name="adads" localSheetId="6" hidden="1">{#N/A,#N/A,FALSE,"Plan1";#N/A,#N/A,FALSE,"Plan2"}</definedName>
    <definedName name="adads" localSheetId="1" hidden="1">{#N/A,#N/A,FALSE,"Plan1";#N/A,#N/A,FALSE,"Plan2"}</definedName>
    <definedName name="adads" localSheetId="0">{#N/A,#N/A,FALSE,"Plan1";#N/A,#N/A,FALSE,"Plan2"}</definedName>
    <definedName name="adads" localSheetId="7" hidden="1">{#N/A,#N/A,FALSE,"Plan1";#N/A,#N/A,FALSE,"Plan2"}</definedName>
    <definedName name="adads" localSheetId="8" hidden="1">{#N/A,#N/A,FALSE,"Plan1";#N/A,#N/A,FALSE,"Plan2"}</definedName>
    <definedName name="adads" hidden="1">{#N/A,#N/A,FALSE,"Plan1";#N/A,#N/A,FALSE,"Plan2"}</definedName>
    <definedName name="adads2" localSheetId="2" hidden="1">{#N/A,#N/A,FALSE,"Plan1";#N/A,#N/A,FALSE,"Plan2"}</definedName>
    <definedName name="adads2" localSheetId="5">{#N/A,#N/A,FALSE,"Plan1";#N/A,#N/A,FALSE,"Plan2"}</definedName>
    <definedName name="adads2" localSheetId="6" hidden="1">{#N/A,#N/A,FALSE,"Plan1";#N/A,#N/A,FALSE,"Plan2"}</definedName>
    <definedName name="adads2" localSheetId="1" hidden="1">{#N/A,#N/A,FALSE,"Plan1";#N/A,#N/A,FALSE,"Plan2"}</definedName>
    <definedName name="adads2" localSheetId="0">{#N/A,#N/A,FALSE,"Plan1";#N/A,#N/A,FALSE,"Plan2"}</definedName>
    <definedName name="adads2" localSheetId="7" hidden="1">{#N/A,#N/A,FALSE,"Plan1";#N/A,#N/A,FALSE,"Plan2"}</definedName>
    <definedName name="adads2" localSheetId="8" hidden="1">{#N/A,#N/A,FALSE,"Plan1";#N/A,#N/A,FALSE,"Plan2"}</definedName>
    <definedName name="adads2" hidden="1">{#N/A,#N/A,FALSE,"Plan1";#N/A,#N/A,FALSE,"Plan2"}</definedName>
    <definedName name="adced" localSheetId="2" hidden="1">{#N/A,#N/A,FALSE,"Plan1";#N/A,#N/A,FALSE,"Plan2"}</definedName>
    <definedName name="adced" localSheetId="5">{#N/A,#N/A,FALSE,"Plan1";#N/A,#N/A,FALSE,"Plan2"}</definedName>
    <definedName name="adced" localSheetId="6" hidden="1">{#N/A,#N/A,FALSE,"Plan1";#N/A,#N/A,FALSE,"Plan2"}</definedName>
    <definedName name="adced" localSheetId="1" hidden="1">{#N/A,#N/A,FALSE,"Plan1";#N/A,#N/A,FALSE,"Plan2"}</definedName>
    <definedName name="adced" localSheetId="0">{#N/A,#N/A,FALSE,"Plan1";#N/A,#N/A,FALSE,"Plan2"}</definedName>
    <definedName name="adced" localSheetId="7" hidden="1">{#N/A,#N/A,FALSE,"Plan1";#N/A,#N/A,FALSE,"Plan2"}</definedName>
    <definedName name="adced" localSheetId="8" hidden="1">{#N/A,#N/A,FALSE,"Plan1";#N/A,#N/A,FALSE,"Plan2"}</definedName>
    <definedName name="adced" hidden="1">{#N/A,#N/A,FALSE,"Plan1";#N/A,#N/A,FALSE,"Plan2"}</definedName>
    <definedName name="adced2" localSheetId="2" hidden="1">{#N/A,#N/A,FALSE,"Plan1";#N/A,#N/A,FALSE,"Plan2"}</definedName>
    <definedName name="adced2" localSheetId="5">{#N/A,#N/A,FALSE,"Plan1";#N/A,#N/A,FALSE,"Plan2"}</definedName>
    <definedName name="adced2" localSheetId="6" hidden="1">{#N/A,#N/A,FALSE,"Plan1";#N/A,#N/A,FALSE,"Plan2"}</definedName>
    <definedName name="adced2" localSheetId="1" hidden="1">{#N/A,#N/A,FALSE,"Plan1";#N/A,#N/A,FALSE,"Plan2"}</definedName>
    <definedName name="adced2" localSheetId="0">{#N/A,#N/A,FALSE,"Plan1";#N/A,#N/A,FALSE,"Plan2"}</definedName>
    <definedName name="adced2" localSheetId="7" hidden="1">{#N/A,#N/A,FALSE,"Plan1";#N/A,#N/A,FALSE,"Plan2"}</definedName>
    <definedName name="adced2" localSheetId="8" hidden="1">{#N/A,#N/A,FALSE,"Plan1";#N/A,#N/A,FALSE,"Plan2"}</definedName>
    <definedName name="adced2" hidden="1">{#N/A,#N/A,FALSE,"Plan1";#N/A,#N/A,FALSE,"Plan2"}</definedName>
    <definedName name="ader" localSheetId="2" hidden="1">{#N/A,#N/A,FALSE,"Plan1";#N/A,#N/A,FALSE,"Plan2"}</definedName>
    <definedName name="ader" localSheetId="5">{#N/A,#N/A,FALSE,"Plan1";#N/A,#N/A,FALSE,"Plan2"}</definedName>
    <definedName name="ader" localSheetId="6" hidden="1">{#N/A,#N/A,FALSE,"Plan1";#N/A,#N/A,FALSE,"Plan2"}</definedName>
    <definedName name="ader" localSheetId="1" hidden="1">{#N/A,#N/A,FALSE,"Plan1";#N/A,#N/A,FALSE,"Plan2"}</definedName>
    <definedName name="ader" localSheetId="0">{#N/A,#N/A,FALSE,"Plan1";#N/A,#N/A,FALSE,"Plan2"}</definedName>
    <definedName name="ader" localSheetId="7" hidden="1">{#N/A,#N/A,FALSE,"Plan1";#N/A,#N/A,FALSE,"Plan2"}</definedName>
    <definedName name="ader" localSheetId="8" hidden="1">{#N/A,#N/A,FALSE,"Plan1";#N/A,#N/A,FALSE,"Plan2"}</definedName>
    <definedName name="ader" hidden="1">{#N/A,#N/A,FALSE,"Plan1";#N/A,#N/A,FALSE,"Plan2"}</definedName>
    <definedName name="ader2" localSheetId="2" hidden="1">{#N/A,#N/A,FALSE,"Plan1";#N/A,#N/A,FALSE,"Plan2"}</definedName>
    <definedName name="ader2" localSheetId="5">{#N/A,#N/A,FALSE,"Plan1";#N/A,#N/A,FALSE,"Plan2"}</definedName>
    <definedName name="ader2" localSheetId="6" hidden="1">{#N/A,#N/A,FALSE,"Plan1";#N/A,#N/A,FALSE,"Plan2"}</definedName>
    <definedName name="ader2" localSheetId="1" hidden="1">{#N/A,#N/A,FALSE,"Plan1";#N/A,#N/A,FALSE,"Plan2"}</definedName>
    <definedName name="ader2" localSheetId="0">{#N/A,#N/A,FALSE,"Plan1";#N/A,#N/A,FALSE,"Plan2"}</definedName>
    <definedName name="ader2" localSheetId="7" hidden="1">{#N/A,#N/A,FALSE,"Plan1";#N/A,#N/A,FALSE,"Plan2"}</definedName>
    <definedName name="ader2" localSheetId="8" hidden="1">{#N/A,#N/A,FALSE,"Plan1";#N/A,#N/A,FALSE,"Plan2"}</definedName>
    <definedName name="ader2" hidden="1">{#N/A,#N/A,FALSE,"Plan1";#N/A,#N/A,FALSE,"Plan2"}</definedName>
    <definedName name="adesr" localSheetId="2" hidden="1">{#N/A,#N/A,FALSE,"Plan1";#N/A,#N/A,FALSE,"Plan2"}</definedName>
    <definedName name="adesr" localSheetId="5">{#N/A,#N/A,FALSE,"Plan1";#N/A,#N/A,FALSE,"Plan2"}</definedName>
    <definedName name="adesr" localSheetId="6" hidden="1">{#N/A,#N/A,FALSE,"Plan1";#N/A,#N/A,FALSE,"Plan2"}</definedName>
    <definedName name="adesr" localSheetId="1" hidden="1">{#N/A,#N/A,FALSE,"Plan1";#N/A,#N/A,FALSE,"Plan2"}</definedName>
    <definedName name="adesr" localSheetId="0">{#N/A,#N/A,FALSE,"Plan1";#N/A,#N/A,FALSE,"Plan2"}</definedName>
    <definedName name="adesr" localSheetId="7" hidden="1">{#N/A,#N/A,FALSE,"Plan1";#N/A,#N/A,FALSE,"Plan2"}</definedName>
    <definedName name="adesr" localSheetId="8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2" hidden="1">{#N/A,#N/A,FALSE,"Plan1";#N/A,#N/A,FALSE,"Plan2"}</definedName>
    <definedName name="adewr" localSheetId="5">{#N/A,#N/A,FALSE,"Plan1";#N/A,#N/A,FALSE,"Plan2"}</definedName>
    <definedName name="adewr" localSheetId="6" hidden="1">{#N/A,#N/A,FALSE,"Plan1";#N/A,#N/A,FALSE,"Plan2"}</definedName>
    <definedName name="adewr" localSheetId="1" hidden="1">{#N/A,#N/A,FALSE,"Plan1";#N/A,#N/A,FALSE,"Plan2"}</definedName>
    <definedName name="adewr" localSheetId="0">{#N/A,#N/A,FALSE,"Plan1";#N/A,#N/A,FALSE,"Plan2"}</definedName>
    <definedName name="adewr" localSheetId="7" hidden="1">{#N/A,#N/A,FALSE,"Plan1";#N/A,#N/A,FALSE,"Plan2"}</definedName>
    <definedName name="adewr" localSheetId="8" hidden="1">{#N/A,#N/A,FALSE,"Plan1";#N/A,#N/A,FALSE,"Plan2"}</definedName>
    <definedName name="adewr" hidden="1">{#N/A,#N/A,FALSE,"Plan1";#N/A,#N/A,FALSE,"Plan2"}</definedName>
    <definedName name="adf" localSheetId="2" hidden="1">{#N/A,#N/A,FALSE,"Plan1";#N/A,#N/A,FALSE,"Plan2"}</definedName>
    <definedName name="adf" localSheetId="5">{#N/A,#N/A,FALSE,"Plan1";#N/A,#N/A,FALSE,"Plan2"}</definedName>
    <definedName name="adf" localSheetId="6" hidden="1">{#N/A,#N/A,FALSE,"Plan1";#N/A,#N/A,FALSE,"Plan2"}</definedName>
    <definedName name="adf" localSheetId="1" hidden="1">{#N/A,#N/A,FALSE,"Plan1";#N/A,#N/A,FALSE,"Plan2"}</definedName>
    <definedName name="adf" localSheetId="0">{#N/A,#N/A,FALSE,"Plan1";#N/A,#N/A,FALSE,"Plan2"}</definedName>
    <definedName name="adf" localSheetId="7" hidden="1">{#N/A,#N/A,FALSE,"Plan1";#N/A,#N/A,FALSE,"Plan2"}</definedName>
    <definedName name="adf" localSheetId="8" hidden="1">{#N/A,#N/A,FALSE,"Plan1";#N/A,#N/A,FALSE,"Plan2"}</definedName>
    <definedName name="adf" hidden="1">{#N/A,#N/A,FALSE,"Plan1";#N/A,#N/A,FALSE,"Plan2"}</definedName>
    <definedName name="ADITIVO_BRUTO" localSheetId="2">#REF!</definedName>
    <definedName name="ADITIVO_BRUTO" localSheetId="5">#REF!</definedName>
    <definedName name="ADITIVO_BRUTO" localSheetId="6">#REF!</definedName>
    <definedName name="ADITIVO_BRUTO" localSheetId="0">#REF!</definedName>
    <definedName name="ADITIVO_BRUTO" localSheetId="7">#REF!</definedName>
    <definedName name="ADITIVO_BRUTO" localSheetId="8">#REF!</definedName>
    <definedName name="ADITIVO_BRUTO">#REF!</definedName>
    <definedName name="ADITIVO_LIQUIDO" localSheetId="2">#REF!</definedName>
    <definedName name="ADITIVO_LIQUIDO" localSheetId="5">#REF!</definedName>
    <definedName name="ADITIVO_LIQUIDO" localSheetId="6">#REF!</definedName>
    <definedName name="ADITIVO_LIQUIDO" localSheetId="0">#REF!</definedName>
    <definedName name="ADITIVO_LIQUIDO" localSheetId="7">#REF!</definedName>
    <definedName name="ADITIVO_LIQUIDO" localSheetId="8">#REF!</definedName>
    <definedName name="ADITIVO_LIQUIDO">#REF!</definedName>
    <definedName name="ADM.EXTERNA" localSheetId="2">#REF!</definedName>
    <definedName name="ADM.EXTERNA" localSheetId="5">#REF!</definedName>
    <definedName name="ADM.EXTERNA" localSheetId="6">#REF!</definedName>
    <definedName name="ADM.EXTERNA" localSheetId="0">#REF!</definedName>
    <definedName name="ADM.EXTERNA" localSheetId="7">#REF!</definedName>
    <definedName name="ADM.EXTERNA" localSheetId="8">#REF!</definedName>
    <definedName name="ADM.EXTERNA">#REF!</definedName>
    <definedName name="adsfr" localSheetId="2" hidden="1">{#N/A,#N/A,FALSE,"Plan1";#N/A,#N/A,FALSE,"Plan2"}</definedName>
    <definedName name="adsfr" localSheetId="5">{#N/A,#N/A,FALSE,"Plan1";#N/A,#N/A,FALSE,"Plan2"}</definedName>
    <definedName name="adsfr" localSheetId="6" hidden="1">{#N/A,#N/A,FALSE,"Plan1";#N/A,#N/A,FALSE,"Plan2"}</definedName>
    <definedName name="adsfr" localSheetId="1" hidden="1">{#N/A,#N/A,FALSE,"Plan1";#N/A,#N/A,FALSE,"Plan2"}</definedName>
    <definedName name="adsfr" localSheetId="0">{#N/A,#N/A,FALSE,"Plan1";#N/A,#N/A,FALSE,"Plan2"}</definedName>
    <definedName name="adsfr" localSheetId="7" hidden="1">{#N/A,#N/A,FALSE,"Plan1";#N/A,#N/A,FALSE,"Plan2"}</definedName>
    <definedName name="adsfr" localSheetId="8" hidden="1">{#N/A,#N/A,FALSE,"Plan1";#N/A,#N/A,FALSE,"Plan2"}</definedName>
    <definedName name="adsfr" hidden="1">{#N/A,#N/A,FALSE,"Plan1";#N/A,#N/A,FALSE,"Plan2"}</definedName>
    <definedName name="adssrgtg" localSheetId="2" hidden="1">{#N/A,#N/A,FALSE,"Plan1";#N/A,#N/A,FALSE,"Plan2"}</definedName>
    <definedName name="adssrgtg" localSheetId="5">{#N/A,#N/A,FALSE,"Plan1";#N/A,#N/A,FALSE,"Plan2"}</definedName>
    <definedName name="adssrgtg" localSheetId="6" hidden="1">{#N/A,#N/A,FALSE,"Plan1";#N/A,#N/A,FALSE,"Plan2"}</definedName>
    <definedName name="adssrgtg" localSheetId="1" hidden="1">{#N/A,#N/A,FALSE,"Plan1";#N/A,#N/A,FALSE,"Plan2"}</definedName>
    <definedName name="adssrgtg" localSheetId="0">{#N/A,#N/A,FALSE,"Plan1";#N/A,#N/A,FALSE,"Plan2"}</definedName>
    <definedName name="adssrgtg" localSheetId="7" hidden="1">{#N/A,#N/A,FALSE,"Plan1";#N/A,#N/A,FALSE,"Plan2"}</definedName>
    <definedName name="adssrgtg" localSheetId="8" hidden="1">{#N/A,#N/A,FALSE,"Plan1";#N/A,#N/A,FALSE,"Plan2"}</definedName>
    <definedName name="adssrgtg" hidden="1">{#N/A,#N/A,FALSE,"Plan1";#N/A,#N/A,FALSE,"Plan2"}</definedName>
    <definedName name="adtsetrr6t" localSheetId="2" hidden="1">{#N/A,#N/A,FALSE,"Plan1";#N/A,#N/A,FALSE,"Plan2"}</definedName>
    <definedName name="adtsetrr6t" localSheetId="5">{#N/A,#N/A,FALSE,"Plan1";#N/A,#N/A,FALSE,"Plan2"}</definedName>
    <definedName name="adtsetrr6t" localSheetId="6" hidden="1">{#N/A,#N/A,FALSE,"Plan1";#N/A,#N/A,FALSE,"Plan2"}</definedName>
    <definedName name="adtsetrr6t" localSheetId="1" hidden="1">{#N/A,#N/A,FALSE,"Plan1";#N/A,#N/A,FALSE,"Plan2"}</definedName>
    <definedName name="adtsetrr6t" localSheetId="0">{#N/A,#N/A,FALSE,"Plan1";#N/A,#N/A,FALSE,"Plan2"}</definedName>
    <definedName name="adtsetrr6t" localSheetId="7" hidden="1">{#N/A,#N/A,FALSE,"Plan1";#N/A,#N/A,FALSE,"Plan2"}</definedName>
    <definedName name="adtsetrr6t" localSheetId="8" hidden="1">{#N/A,#N/A,FALSE,"Plan1";#N/A,#N/A,FALSE,"Plan2"}</definedName>
    <definedName name="adtsetrr6t" hidden="1">{#N/A,#N/A,FALSE,"Plan1";#N/A,#N/A,FALSE,"Plan2"}</definedName>
    <definedName name="ADUCQT" localSheetId="2">#REF!</definedName>
    <definedName name="ADUCQT" localSheetId="5">#REF!</definedName>
    <definedName name="ADUCQT" localSheetId="6">#REF!</definedName>
    <definedName name="ADUCQT" localSheetId="0">#REF!</definedName>
    <definedName name="ADUCQT" localSheetId="7">#REF!</definedName>
    <definedName name="ADUCQT" localSheetId="8">#REF!</definedName>
    <definedName name="ADUCQT">#REF!</definedName>
    <definedName name="adwr" localSheetId="2" hidden="1">{#N/A,#N/A,FALSE,"Plan1";#N/A,#N/A,FALSE,"Plan2"}</definedName>
    <definedName name="adwr" localSheetId="5">{#N/A,#N/A,FALSE,"Plan1";#N/A,#N/A,FALSE,"Plan2"}</definedName>
    <definedName name="adwr" localSheetId="6" hidden="1">{#N/A,#N/A,FALSE,"Plan1";#N/A,#N/A,FALSE,"Plan2"}</definedName>
    <definedName name="adwr" localSheetId="1" hidden="1">{#N/A,#N/A,FALSE,"Plan1";#N/A,#N/A,FALSE,"Plan2"}</definedName>
    <definedName name="adwr" localSheetId="0">{#N/A,#N/A,FALSE,"Plan1";#N/A,#N/A,FALSE,"Plan2"}</definedName>
    <definedName name="adwr" localSheetId="7" hidden="1">{#N/A,#N/A,FALSE,"Plan1";#N/A,#N/A,FALSE,"Plan2"}</definedName>
    <definedName name="adwr" localSheetId="8" hidden="1">{#N/A,#N/A,FALSE,"Plan1";#N/A,#N/A,FALSE,"Plan2"}</definedName>
    <definedName name="adwr" hidden="1">{#N/A,#N/A,FALSE,"Plan1";#N/A,#N/A,FALSE,"Plan2"}</definedName>
    <definedName name="aeiresft" localSheetId="2" hidden="1">{#N/A,#N/A,FALSE,"Plan1";#N/A,#N/A,FALSE,"Plan2"}</definedName>
    <definedName name="aeiresft" localSheetId="5">{#N/A,#N/A,FALSE,"Plan1";#N/A,#N/A,FALSE,"Plan2"}</definedName>
    <definedName name="aeiresft" localSheetId="6" hidden="1">{#N/A,#N/A,FALSE,"Plan1";#N/A,#N/A,FALSE,"Plan2"}</definedName>
    <definedName name="aeiresft" localSheetId="1" hidden="1">{#N/A,#N/A,FALSE,"Plan1";#N/A,#N/A,FALSE,"Plan2"}</definedName>
    <definedName name="aeiresft" localSheetId="0">{#N/A,#N/A,FALSE,"Plan1";#N/A,#N/A,FALSE,"Plan2"}</definedName>
    <definedName name="aeiresft" localSheetId="7" hidden="1">{#N/A,#N/A,FALSE,"Plan1";#N/A,#N/A,FALSE,"Plan2"}</definedName>
    <definedName name="aeiresft" localSheetId="8" hidden="1">{#N/A,#N/A,FALSE,"Plan1";#N/A,#N/A,FALSE,"Plan2"}</definedName>
    <definedName name="aeiresft" hidden="1">{#N/A,#N/A,FALSE,"Plan1";#N/A,#N/A,FALSE,"Plan2"}</definedName>
    <definedName name="aEL3QE" localSheetId="2" hidden="1">{#N/A,#N/A,FALSE,"Plan1";#N/A,#N/A,FALSE,"Plan2"}</definedName>
    <definedName name="aEL3QE" localSheetId="5">{#N/A,#N/A,FALSE,"Plan1";#N/A,#N/A,FALSE,"Plan2"}</definedName>
    <definedName name="aEL3QE" localSheetId="6" hidden="1">{#N/A,#N/A,FALSE,"Plan1";#N/A,#N/A,FALSE,"Plan2"}</definedName>
    <definedName name="aEL3QE" localSheetId="1" hidden="1">{#N/A,#N/A,FALSE,"Plan1";#N/A,#N/A,FALSE,"Plan2"}</definedName>
    <definedName name="aEL3QE" localSheetId="0">{#N/A,#N/A,FALSE,"Plan1";#N/A,#N/A,FALSE,"Plan2"}</definedName>
    <definedName name="aEL3QE" localSheetId="7" hidden="1">{#N/A,#N/A,FALSE,"Plan1";#N/A,#N/A,FALSE,"Plan2"}</definedName>
    <definedName name="aEL3QE" localSheetId="8" hidden="1">{#N/A,#N/A,FALSE,"Plan1";#N/A,#N/A,FALSE,"Plan2"}</definedName>
    <definedName name="aEL3QE" hidden="1">{#N/A,#N/A,FALSE,"Plan1";#N/A,#N/A,FALSE,"Plan2"}</definedName>
    <definedName name="afeasfre" localSheetId="2" hidden="1">{#N/A,#N/A,FALSE,"Plan1";#N/A,#N/A,FALSE,"Plan2"}</definedName>
    <definedName name="afeasfre" localSheetId="5">{#N/A,#N/A,FALSE,"Plan1";#N/A,#N/A,FALSE,"Plan2"}</definedName>
    <definedName name="afeasfre" localSheetId="6" hidden="1">{#N/A,#N/A,FALSE,"Plan1";#N/A,#N/A,FALSE,"Plan2"}</definedName>
    <definedName name="afeasfre" localSheetId="1" hidden="1">{#N/A,#N/A,FALSE,"Plan1";#N/A,#N/A,FALSE,"Plan2"}</definedName>
    <definedName name="afeasfre" localSheetId="0">{#N/A,#N/A,FALSE,"Plan1";#N/A,#N/A,FALSE,"Plan2"}</definedName>
    <definedName name="afeasfre" localSheetId="7" hidden="1">{#N/A,#N/A,FALSE,"Plan1";#N/A,#N/A,FALSE,"Plan2"}</definedName>
    <definedName name="afeasfre" localSheetId="8" hidden="1">{#N/A,#N/A,FALSE,"Plan1";#N/A,#N/A,FALSE,"Plan2"}</definedName>
    <definedName name="afeasfre" hidden="1">{#N/A,#N/A,FALSE,"Plan1";#N/A,#N/A,FALSE,"Plan2"}</definedName>
    <definedName name="agdsf" localSheetId="2" hidden="1">#REF!</definedName>
    <definedName name="agdsf" localSheetId="5">#REF!</definedName>
    <definedName name="agdsf" localSheetId="6" hidden="1">#REF!</definedName>
    <definedName name="agdsf" localSheetId="1" hidden="1">#REF!</definedName>
    <definedName name="agdsf" localSheetId="0">#REF!</definedName>
    <definedName name="agdsf" localSheetId="7" hidden="1">#REF!</definedName>
    <definedName name="agdsf" localSheetId="8" hidden="1">#REF!</definedName>
    <definedName name="agdsf" hidden="1">#REF!</definedName>
    <definedName name="ago17RJ" localSheetId="2">#REF!</definedName>
    <definedName name="ago17RJ" localSheetId="5">#REF!</definedName>
    <definedName name="ago17RJ" localSheetId="6">#REF!</definedName>
    <definedName name="ago17RJ" localSheetId="0">#REF!</definedName>
    <definedName name="ago17RJ" localSheetId="7">#REF!</definedName>
    <definedName name="ago17RJ" localSheetId="8">#REF!</definedName>
    <definedName name="ago17RJ">#REF!</definedName>
    <definedName name="AGOSTO" localSheetId="2">#REF!</definedName>
    <definedName name="AGOSTO" localSheetId="5">#REF!</definedName>
    <definedName name="AGOSTO" localSheetId="6">#REF!</definedName>
    <definedName name="AGOSTO" localSheetId="0">#REF!</definedName>
    <definedName name="AGOSTO" localSheetId="7">#REF!</definedName>
    <definedName name="AGOSTO" localSheetId="8">#REF!</definedName>
    <definedName name="AGOSTO">#REF!</definedName>
    <definedName name="agu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2" hidden="1">{#N/A,#N/A,FALSE,"CCTV"}</definedName>
    <definedName name="AH" localSheetId="5">{#N/A,#N/A,FALSE,"CCTV"}</definedName>
    <definedName name="AH" localSheetId="6" hidden="1">{#N/A,#N/A,FALSE,"CCTV"}</definedName>
    <definedName name="AH" localSheetId="1" hidden="1">{#N/A,#N/A,FALSE,"CCTV"}</definedName>
    <definedName name="AH" localSheetId="0">{#N/A,#N/A,FALSE,"CCTV"}</definedName>
    <definedName name="AH" localSheetId="7" hidden="1">{#N/A,#N/A,FALSE,"CCTV"}</definedName>
    <definedName name="AH" localSheetId="8" hidden="1">{#N/A,#N/A,FALSE,"CCTV"}</definedName>
    <definedName name="AH" hidden="1">{#N/A,#N/A,FALSE,"CCTV"}</definedName>
    <definedName name="AITEM" localSheetId="2">#REF!</definedName>
    <definedName name="AITEM" localSheetId="5">#REF!</definedName>
    <definedName name="AITEM" localSheetId="6">#REF!</definedName>
    <definedName name="AITEM" localSheetId="0">#REF!</definedName>
    <definedName name="AITEM" localSheetId="7">#REF!</definedName>
    <definedName name="AITEM" localSheetId="8">#REF!</definedName>
    <definedName name="AITEM">#REF!</definedName>
    <definedName name="Ajudante_Geral" localSheetId="2">#REF!</definedName>
    <definedName name="Ajudante_Geral" localSheetId="5">#REF!</definedName>
    <definedName name="Ajudante_Geral" localSheetId="6">#REF!</definedName>
    <definedName name="Ajudante_Geral" localSheetId="0">#REF!</definedName>
    <definedName name="Ajudante_Geral" localSheetId="7">#REF!</definedName>
    <definedName name="Ajudante_Geral" localSheetId="8">#REF!</definedName>
    <definedName name="Ajudante_Geral">#REF!</definedName>
    <definedName name="ajudante_mes" localSheetId="2">#REF!</definedName>
    <definedName name="ajudante_mes" localSheetId="5">#REF!</definedName>
    <definedName name="ajudante_mes" localSheetId="6">#REF!</definedName>
    <definedName name="ajudante_mes" localSheetId="0">#REF!</definedName>
    <definedName name="ajudante_mes" localSheetId="7">#REF!</definedName>
    <definedName name="ajudante_mes" localSheetId="8">#REF!</definedName>
    <definedName name="ajudante_mes">#REF!</definedName>
    <definedName name="AL" localSheetId="2">#REF!</definedName>
    <definedName name="AL" localSheetId="6">#REF!</definedName>
    <definedName name="AL" localSheetId="7">#REF!</definedName>
    <definedName name="AL" localSheetId="8">#REF!</definedName>
    <definedName name="AL">#REF!</definedName>
    <definedName name="ALTADUC" localSheetId="2">#REF!</definedName>
    <definedName name="ALTADUC" localSheetId="6">#REF!</definedName>
    <definedName name="ALTADUC" localSheetId="7">#REF!</definedName>
    <definedName name="ALTADUC" localSheetId="8">#REF!</definedName>
    <definedName name="ALTADUC">#REF!</definedName>
    <definedName name="ALTBOMB" localSheetId="2">#REF!</definedName>
    <definedName name="ALTBOMB" localSheetId="6">#REF!</definedName>
    <definedName name="ALTBOMB" localSheetId="7">#REF!</definedName>
    <definedName name="ALTBOMB" localSheetId="8">#REF!</definedName>
    <definedName name="ALTBOMB">#REF!</definedName>
    <definedName name="ALTCAP" localSheetId="2">#REF!</definedName>
    <definedName name="ALTCAP" localSheetId="6">#REF!</definedName>
    <definedName name="ALTCAP" localSheetId="7">#REF!</definedName>
    <definedName name="ALTCAP" localSheetId="8">#REF!</definedName>
    <definedName name="ALTCAP">#REF!</definedName>
    <definedName name="ALTDER" localSheetId="2">#REF!</definedName>
    <definedName name="ALTDER" localSheetId="6">#REF!</definedName>
    <definedName name="ALTDER" localSheetId="7">#REF!</definedName>
    <definedName name="ALTDER" localSheetId="8">#REF!</definedName>
    <definedName name="ALTDER">#REF!</definedName>
    <definedName name="ALTEQUIP" localSheetId="2">#REF!</definedName>
    <definedName name="ALTEQUIP" localSheetId="6">#REF!</definedName>
    <definedName name="ALTEQUIP" localSheetId="7">#REF!</definedName>
    <definedName name="ALTEQUIP" localSheetId="8">#REF!</definedName>
    <definedName name="ALTEQUIP">#REF!</definedName>
    <definedName name="ALTIEQP" localSheetId="2">#REF!</definedName>
    <definedName name="ALTIEQP" localSheetId="6">#REF!</definedName>
    <definedName name="ALTIEQP" localSheetId="7">#REF!</definedName>
    <definedName name="ALTIEQP" localSheetId="8">#REF!</definedName>
    <definedName name="ALTIEQP">#REF!</definedName>
    <definedName name="ALTMUR" localSheetId="2">#REF!</definedName>
    <definedName name="ALTMUR" localSheetId="6">#REF!</definedName>
    <definedName name="ALTMUR" localSheetId="7">#REF!</definedName>
    <definedName name="ALTMUR" localSheetId="8">#REF!</definedName>
    <definedName name="ALTMUR">#REF!</definedName>
    <definedName name="ALTRES10" localSheetId="2">#REF!</definedName>
    <definedName name="ALTRES10" localSheetId="6">#REF!</definedName>
    <definedName name="ALTRES10" localSheetId="7">#REF!</definedName>
    <definedName name="ALTRES10" localSheetId="8">#REF!</definedName>
    <definedName name="ALTRES10">#REF!</definedName>
    <definedName name="ALTRES15" localSheetId="2">#REF!</definedName>
    <definedName name="ALTRES15" localSheetId="6">#REF!</definedName>
    <definedName name="ALTRES15" localSheetId="7">#REF!</definedName>
    <definedName name="ALTRES15" localSheetId="8">#REF!</definedName>
    <definedName name="ALTRES15">#REF!</definedName>
    <definedName name="ALTRES20" localSheetId="2">#REF!</definedName>
    <definedName name="ALTRES20" localSheetId="6">#REF!</definedName>
    <definedName name="ALTRES20" localSheetId="7">#REF!</definedName>
    <definedName name="ALTRES20" localSheetId="8">#REF!</definedName>
    <definedName name="ALTRES20">#REF!</definedName>
    <definedName name="ALTTRANS" localSheetId="2">#REF!</definedName>
    <definedName name="ALTTRANS" localSheetId="6">#REF!</definedName>
    <definedName name="ALTTRANS" localSheetId="7">#REF!</definedName>
    <definedName name="ALTTRANS" localSheetId="8">#REF!</definedName>
    <definedName name="ALTTRANS">#REF!</definedName>
    <definedName name="ALUMÍNIO_2" localSheetId="2">#REF!</definedName>
    <definedName name="ALUMÍNIO_2" localSheetId="6">#REF!</definedName>
    <definedName name="ALUMÍNIO_2" localSheetId="7">#REF!</definedName>
    <definedName name="ALUMÍNIO_2" localSheetId="8">#REF!</definedName>
    <definedName name="ALUMÍNIO_2">#REF!</definedName>
    <definedName name="angelo" localSheetId="2">[2]Geral!#REF!</definedName>
    <definedName name="angelo" localSheetId="6">[2]Geral!#REF!</definedName>
    <definedName name="angelo" localSheetId="1">[2]Geral!#REF!</definedName>
    <definedName name="angelo" localSheetId="7">[2]Geral!#REF!</definedName>
    <definedName name="angelo" localSheetId="8">[2]Geral!#REF!</definedName>
    <definedName name="angelo">[2]Geral!#REF!</definedName>
    <definedName name="anscount" localSheetId="2" hidden="1">3</definedName>
    <definedName name="anscount" localSheetId="6" hidden="1">1</definedName>
    <definedName name="anscount" localSheetId="1" hidden="1">3</definedName>
    <definedName name="anscount" localSheetId="7" hidden="1">1</definedName>
    <definedName name="anscount" localSheetId="8" hidden="1">1</definedName>
    <definedName name="anscount" hidden="1">3</definedName>
    <definedName name="AQE" localSheetId="2" hidden="1">{"'장비'!$A$3:$M$12"}</definedName>
    <definedName name="AQE" localSheetId="5">{"'장비'!$A$3:$M$12"}</definedName>
    <definedName name="AQE" localSheetId="6" hidden="1">{"'장비'!$A$3:$M$12"}</definedName>
    <definedName name="AQE" localSheetId="1" hidden="1">{"'장비'!$A$3:$M$12"}</definedName>
    <definedName name="AQE" localSheetId="0">{"'장비'!$A$3:$M$12"}</definedName>
    <definedName name="AQE" localSheetId="7" hidden="1">{"'장비'!$A$3:$M$12"}</definedName>
    <definedName name="AQE" localSheetId="8" hidden="1">{"'장비'!$A$3:$M$12"}</definedName>
    <definedName name="AQE" hidden="1">{"'장비'!$A$3:$M$12"}</definedName>
    <definedName name="AQTEMP1" localSheetId="2">#REF!</definedName>
    <definedName name="AQTEMP1" localSheetId="6">#REF!</definedName>
    <definedName name="AQTEMP1" localSheetId="7">#REF!</definedName>
    <definedName name="AQTEMP1" localSheetId="8">#REF!</definedName>
    <definedName name="AQTEMP1">#REF!</definedName>
    <definedName name="AQTEMP2" localSheetId="2">#REF!</definedName>
    <definedName name="AQTEMP2" localSheetId="6">#REF!</definedName>
    <definedName name="AQTEMP2" localSheetId="7">#REF!</definedName>
    <definedName name="AQTEMP2" localSheetId="8">#REF!</definedName>
    <definedName name="AQTEMP2">#REF!</definedName>
    <definedName name="ArComprimido" localSheetId="2" hidden="1">{"'Estimativa de Lançamento-JAN'!$A$1:$AI$85"}</definedName>
    <definedName name="ArComprimido" localSheetId="5">{"'Estimativa de Lançamento-JAN'!$A$1:$AI$85"}</definedName>
    <definedName name="ArComprimido" localSheetId="6" hidden="1">{"'Estimativa de Lançamento-JAN'!$A$1:$AI$85"}</definedName>
    <definedName name="ArComprimido" localSheetId="1" hidden="1">{"'Estimativa de Lançamento-JAN'!$A$1:$AI$85"}</definedName>
    <definedName name="ArComprimido" localSheetId="0">{"'Estimativa de Lançamento-JAN'!$A$1:$AI$85"}</definedName>
    <definedName name="ArComprimido" localSheetId="7" hidden="1">{"'Estimativa de Lançamento-JAN'!$A$1:$AI$85"}</definedName>
    <definedName name="ArComprimido" localSheetId="8" hidden="1">{"'Estimativa de Lançamento-JAN'!$A$1:$AI$85"}</definedName>
    <definedName name="ArComprimido" hidden="1">{"'Estimativa de Lançamento-JAN'!$A$1:$AI$85"}</definedName>
    <definedName name="area" localSheetId="2" hidden="1">{#N/A,#N/A,FALSE,"Plan1";#N/A,#N/A,FALSE,"Plan2"}</definedName>
    <definedName name="area" localSheetId="5">{#N/A,#N/A,FALSE,"Plan1";#N/A,#N/A,FALSE,"Plan2"}</definedName>
    <definedName name="area" localSheetId="6">#REF!</definedName>
    <definedName name="area" localSheetId="1" hidden="1">{#N/A,#N/A,FALSE,"Plan1";#N/A,#N/A,FALSE,"Plan2"}</definedName>
    <definedName name="area" localSheetId="0">{#N/A,#N/A,FALSE,"Plan1";#N/A,#N/A,FALSE,"Plan2"}</definedName>
    <definedName name="area" localSheetId="7">#REF!</definedName>
    <definedName name="area" localSheetId="8">#REF!</definedName>
    <definedName name="area" hidden="1">{#N/A,#N/A,FALSE,"Plan1";#N/A,#N/A,FALSE,"Plan2"}</definedName>
    <definedName name="área" localSheetId="2">#REF!</definedName>
    <definedName name="área" localSheetId="5">#REF!</definedName>
    <definedName name="área" localSheetId="6">#REF!</definedName>
    <definedName name="área" localSheetId="0">#REF!</definedName>
    <definedName name="área" localSheetId="7">#REF!</definedName>
    <definedName name="área" localSheetId="8">#REF!</definedName>
    <definedName name="área">#REF!</definedName>
    <definedName name="Área_Construída" localSheetId="2">#REF!</definedName>
    <definedName name="Área_Construída" localSheetId="5">#REF!</definedName>
    <definedName name="Área_Construída" localSheetId="6">#REF!</definedName>
    <definedName name="Área_Construída" localSheetId="1">#REF!</definedName>
    <definedName name="Área_Construída" localSheetId="0">#REF!</definedName>
    <definedName name="Área_Construída" localSheetId="7">#REF!</definedName>
    <definedName name="Área_Construída" localSheetId="8">#REF!</definedName>
    <definedName name="Área_Construída">#REF!</definedName>
    <definedName name="_xlnm.Print_Area" localSheetId="2">#REF!</definedName>
    <definedName name="_xlnm.Print_Area" localSheetId="6">MOBILIÁRIO!$A$1:$O$424</definedName>
    <definedName name="_xlnm.Print_Area" localSheetId="1">'Obra '!$A$1:$K$127</definedName>
    <definedName name="_xlnm.Print_Area" localSheetId="7">REVESTIMENTOS!$A$1:$O$157</definedName>
    <definedName name="_xlnm.Print_Area" localSheetId="8">TOTAL!$A$1:$J$56</definedName>
    <definedName name="_xlnm.Print_Area">#REF!</definedName>
    <definedName name="Área_impressão_IM" localSheetId="2">#REF!</definedName>
    <definedName name="Área_impressão_IM" localSheetId="5">#REF!</definedName>
    <definedName name="Área_impressão_IM" localSheetId="6">#REF!</definedName>
    <definedName name="Área_impressão_IM" localSheetId="0">#REF!</definedName>
    <definedName name="Área_impressão_IM" localSheetId="7">#REF!</definedName>
    <definedName name="Área_impressão_IM" localSheetId="8">#REF!</definedName>
    <definedName name="Área_impressão_IM">#REF!</definedName>
    <definedName name="Área_Privativa" localSheetId="2">#REF!</definedName>
    <definedName name="Área_Privativa" localSheetId="6">#REF!</definedName>
    <definedName name="Área_Privativa" localSheetId="1">#REF!</definedName>
    <definedName name="Área_Privativa" localSheetId="7">#REF!</definedName>
    <definedName name="Área_Privativa" localSheetId="8">#REF!</definedName>
    <definedName name="Área_Privativa">#REF!</definedName>
    <definedName name="Área_Terreno" localSheetId="2">#REF!</definedName>
    <definedName name="Área_Terreno" localSheetId="6">#REF!</definedName>
    <definedName name="Área_Terreno" localSheetId="1">#REF!</definedName>
    <definedName name="Área_Terreno" localSheetId="7">#REF!</definedName>
    <definedName name="Área_Terreno" localSheetId="8">#REF!</definedName>
    <definedName name="Área_Terreno">#REF!</definedName>
    <definedName name="area1" localSheetId="2">#REF!</definedName>
    <definedName name="area1" localSheetId="6">#REF!</definedName>
    <definedName name="area1" localSheetId="7">#REF!</definedName>
    <definedName name="area1" localSheetId="8">#REF!</definedName>
    <definedName name="area1">#REF!</definedName>
    <definedName name="Areaimpresso" localSheetId="2">#REF!</definedName>
    <definedName name="Areaimpresso" localSheetId="6">#REF!</definedName>
    <definedName name="Areaimpresso" localSheetId="1">#REF!</definedName>
    <definedName name="Areaimpresso" localSheetId="7">#REF!</definedName>
    <definedName name="Areaimpresso" localSheetId="8">#REF!</definedName>
    <definedName name="Areaimpresso">#REF!</definedName>
    <definedName name="ARM" localSheetId="2">#REF!</definedName>
    <definedName name="ARM" localSheetId="6">#REF!</definedName>
    <definedName name="ARM" localSheetId="7">#REF!</definedName>
    <definedName name="ARM" localSheetId="8">#REF!</definedName>
    <definedName name="ARM">#REF!</definedName>
    <definedName name="ARMABLOCOS" localSheetId="2">#REF!</definedName>
    <definedName name="ARMABLOCOS" localSheetId="6">#REF!</definedName>
    <definedName name="ARMABLOCOS" localSheetId="7">#REF!</definedName>
    <definedName name="ARMABLOCOS" localSheetId="8">#REF!</definedName>
    <definedName name="ARMABLOCOS">#REF!</definedName>
    <definedName name="ARMAÇÃO" localSheetId="2">#REF!</definedName>
    <definedName name="ARMAÇÃO" localSheetId="6">#REF!</definedName>
    <definedName name="ARMAÇÃO" localSheetId="7">#REF!</definedName>
    <definedName name="ARMAÇÃO" localSheetId="8">#REF!</definedName>
    <definedName name="ARMAÇÃO">#REF!</definedName>
    <definedName name="ARQ" localSheetId="2">#REF!</definedName>
    <definedName name="ARQ" localSheetId="6">#REF!</definedName>
    <definedName name="ARQ" localSheetId="7">#REF!</definedName>
    <definedName name="ARQ" localSheetId="8">#REF!</definedName>
    <definedName name="ARQ">#REF!</definedName>
    <definedName name="ARQERR" localSheetId="2">#REF!</definedName>
    <definedName name="ARQERR" localSheetId="6">#REF!</definedName>
    <definedName name="ARQERR" localSheetId="7">#REF!</definedName>
    <definedName name="ARQERR" localSheetId="8">#REF!</definedName>
    <definedName name="ARQERR">#REF!</definedName>
    <definedName name="ARQPLAN" localSheetId="2">#REF!</definedName>
    <definedName name="ARQPLAN" localSheetId="6">#REF!</definedName>
    <definedName name="ARQPLAN" localSheetId="7">#REF!</definedName>
    <definedName name="ARQPLAN" localSheetId="8">#REF!</definedName>
    <definedName name="ARQPLAN">#REF!</definedName>
    <definedName name="ARQT" localSheetId="2">#REF!</definedName>
    <definedName name="ARQT" localSheetId="6">#REF!</definedName>
    <definedName name="ARQT" localSheetId="7">#REF!</definedName>
    <definedName name="ARQT" localSheetId="8">#REF!</definedName>
    <definedName name="ARQT">#REF!</definedName>
    <definedName name="ARQTEMP" localSheetId="2">#REF!</definedName>
    <definedName name="ARQTEMP" localSheetId="6">#REF!</definedName>
    <definedName name="ARQTEMP" localSheetId="7">#REF!</definedName>
    <definedName name="ARQTEMP" localSheetId="8">#REF!</definedName>
    <definedName name="ARQTEMP">#REF!</definedName>
    <definedName name="ARQTXT" localSheetId="2">#REF!</definedName>
    <definedName name="ARQTXT" localSheetId="6">#REF!</definedName>
    <definedName name="ARQTXT" localSheetId="7">#REF!</definedName>
    <definedName name="ARQTXT" localSheetId="8">#REF!</definedName>
    <definedName name="ARQTXT">#REF!</definedName>
    <definedName name="ARTEMP" localSheetId="2">#REF!</definedName>
    <definedName name="ARTEMP" localSheetId="6">#REF!</definedName>
    <definedName name="ARTEMP" localSheetId="7">#REF!</definedName>
    <definedName name="ARTEMP" localSheetId="8">#REF!</definedName>
    <definedName name="ARTEMP">#REF!</definedName>
    <definedName name="AS" localSheetId="2">#REF!</definedName>
    <definedName name="AS" localSheetId="6">#REF!</definedName>
    <definedName name="AS" localSheetId="7">#REF!</definedName>
    <definedName name="AS" localSheetId="8">#REF!</definedName>
    <definedName name="AS">#REF!</definedName>
    <definedName name="AS2DocOpenMode" hidden="1">"AS2DocumentBrowse"</definedName>
    <definedName name="asawe3" localSheetId="2" hidden="1">{#N/A,#N/A,FALSE,"Plan1";#N/A,#N/A,FALSE,"Plan2"}</definedName>
    <definedName name="asawe3" localSheetId="5">{#N/A,#N/A,FALSE,"Plan1";#N/A,#N/A,FALSE,"Plan2"}</definedName>
    <definedName name="asawe3" localSheetId="6" hidden="1">{#N/A,#N/A,FALSE,"Plan1";#N/A,#N/A,FALSE,"Plan2"}</definedName>
    <definedName name="asawe3" localSheetId="1" hidden="1">{#N/A,#N/A,FALSE,"Plan1";#N/A,#N/A,FALSE,"Plan2"}</definedName>
    <definedName name="asawe3" localSheetId="0">{#N/A,#N/A,FALSE,"Plan1";#N/A,#N/A,FALSE,"Plan2"}</definedName>
    <definedName name="asawe3" localSheetId="7" hidden="1">{#N/A,#N/A,FALSE,"Plan1";#N/A,#N/A,FALSE,"Plan2"}</definedName>
    <definedName name="asawe3" localSheetId="8" hidden="1">{#N/A,#N/A,FALSE,"Plan1";#N/A,#N/A,FALSE,"Plan2"}</definedName>
    <definedName name="asawe3" hidden="1">{#N/A,#N/A,FALSE,"Plan1";#N/A,#N/A,FALSE,"Plan2"}</definedName>
    <definedName name="ASD" localSheetId="2" hidden="1">17</definedName>
    <definedName name="as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1" hidden="1">17</definedName>
    <definedName name="as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hidden="1">17</definedName>
    <definedName name="ASDA" localSheetId="2" hidden="1">{#N/A,#N/A,FALSE,"Plan1";#N/A,#N/A,FALSE,"Plan2"}</definedName>
    <definedName name="ASDA" localSheetId="5">{#N/A,#N/A,FALSE,"Plan1";#N/A,#N/A,FALSE,"Plan2"}</definedName>
    <definedName name="ASDA" localSheetId="6" hidden="1">{#N/A,#N/A,FALSE,"Plan1";#N/A,#N/A,FALSE,"Plan2"}</definedName>
    <definedName name="ASDA" localSheetId="1" hidden="1">{#N/A,#N/A,FALSE,"Plan1";#N/A,#N/A,FALSE,"Plan2"}</definedName>
    <definedName name="ASDA" localSheetId="0">{#N/A,#N/A,FALSE,"Plan1";#N/A,#N/A,FALSE,"Plan2"}</definedName>
    <definedName name="ASDA" localSheetId="7" hidden="1">{#N/A,#N/A,FALSE,"Plan1";#N/A,#N/A,FALSE,"Plan2"}</definedName>
    <definedName name="ASDA" localSheetId="8" hidden="1">{#N/A,#N/A,FALSE,"Plan1";#N/A,#N/A,FALSE,"Plan2"}</definedName>
    <definedName name="ASDA" hidden="1">{#N/A,#N/A,FALSE,"Plan1";#N/A,#N/A,FALSE,"Plan2"}</definedName>
    <definedName name="asdade" localSheetId="2" hidden="1">{#N/A,#N/A,FALSE,"Plan1";#N/A,#N/A,FALSE,"Plan2"}</definedName>
    <definedName name="asdade" localSheetId="5">{#N/A,#N/A,FALSE,"Plan1";#N/A,#N/A,FALSE,"Plan2"}</definedName>
    <definedName name="asdade" localSheetId="6" hidden="1">{#N/A,#N/A,FALSE,"Plan1";#N/A,#N/A,FALSE,"Plan2"}</definedName>
    <definedName name="asdade" localSheetId="1" hidden="1">{#N/A,#N/A,FALSE,"Plan1";#N/A,#N/A,FALSE,"Plan2"}</definedName>
    <definedName name="asdade" localSheetId="0">{#N/A,#N/A,FALSE,"Plan1";#N/A,#N/A,FALSE,"Plan2"}</definedName>
    <definedName name="asdade" localSheetId="7" hidden="1">{#N/A,#N/A,FALSE,"Plan1";#N/A,#N/A,FALSE,"Plan2"}</definedName>
    <definedName name="asdade" localSheetId="8" hidden="1">{#N/A,#N/A,FALSE,"Plan1";#N/A,#N/A,FALSE,"Plan2"}</definedName>
    <definedName name="asdade" hidden="1">{#N/A,#N/A,FALSE,"Plan1";#N/A,#N/A,FALSE,"Plan2"}</definedName>
    <definedName name="asdas" localSheetId="2" hidden="1">{#N/A,#N/A,FALSE,"Plan1";#N/A,#N/A,FALSE,"Plan2"}</definedName>
    <definedName name="asdas" localSheetId="5">{#N/A,#N/A,FALSE,"Plan1";#N/A,#N/A,FALSE,"Plan2"}</definedName>
    <definedName name="asdas" localSheetId="6" hidden="1">{#N/A,#N/A,FALSE,"Plan1";#N/A,#N/A,FALSE,"Plan2"}</definedName>
    <definedName name="asdas" localSheetId="1" hidden="1">{#N/A,#N/A,FALSE,"Plan1";#N/A,#N/A,FALSE,"Plan2"}</definedName>
    <definedName name="asdas" localSheetId="0">{#N/A,#N/A,FALSE,"Plan1";#N/A,#N/A,FALSE,"Plan2"}</definedName>
    <definedName name="asdas" localSheetId="7" hidden="1">{#N/A,#N/A,FALSE,"Plan1";#N/A,#N/A,FALSE,"Plan2"}</definedName>
    <definedName name="asdas" localSheetId="8" hidden="1">{#N/A,#N/A,FALSE,"Plan1";#N/A,#N/A,FALSE,"Plan2"}</definedName>
    <definedName name="asdas" hidden="1">{#N/A,#N/A,FALSE,"Plan1";#N/A,#N/A,FALSE,"Plan2"}</definedName>
    <definedName name="asdawed" localSheetId="2" hidden="1">{#N/A,#N/A,FALSE,"Plan1";#N/A,#N/A,FALSE,"Plan2"}</definedName>
    <definedName name="asdawed" localSheetId="5">{#N/A,#N/A,FALSE,"Plan1";#N/A,#N/A,FALSE,"Plan2"}</definedName>
    <definedName name="asdawed" localSheetId="6" hidden="1">{#N/A,#N/A,FALSE,"Plan1";#N/A,#N/A,FALSE,"Plan2"}</definedName>
    <definedName name="asdawed" localSheetId="1" hidden="1">{#N/A,#N/A,FALSE,"Plan1";#N/A,#N/A,FALSE,"Plan2"}</definedName>
    <definedName name="asdawed" localSheetId="0">{#N/A,#N/A,FALSE,"Plan1";#N/A,#N/A,FALSE,"Plan2"}</definedName>
    <definedName name="asdawed" localSheetId="7" hidden="1">{#N/A,#N/A,FALSE,"Plan1";#N/A,#N/A,FALSE,"Plan2"}</definedName>
    <definedName name="asdawed" localSheetId="8" hidden="1">{#N/A,#N/A,FALSE,"Plan1";#N/A,#N/A,FALSE,"Plan2"}</definedName>
    <definedName name="asdawed" hidden="1">{#N/A,#N/A,FALSE,"Plan1";#N/A,#N/A,FALSE,"Plan2"}</definedName>
    <definedName name="ASDER" localSheetId="2" hidden="1">{#N/A,#N/A,FALSE,"Plan1";#N/A,#N/A,FALSE,"Plan2"}</definedName>
    <definedName name="ASDER" localSheetId="5">{#N/A,#N/A,FALSE,"Plan1";#N/A,#N/A,FALSE,"Plan2"}</definedName>
    <definedName name="ASDER" localSheetId="6" hidden="1">{#N/A,#N/A,FALSE,"Plan1";#N/A,#N/A,FALSE,"Plan2"}</definedName>
    <definedName name="ASDER" localSheetId="1" hidden="1">{#N/A,#N/A,FALSE,"Plan1";#N/A,#N/A,FALSE,"Plan2"}</definedName>
    <definedName name="ASDER" localSheetId="0">{#N/A,#N/A,FALSE,"Plan1";#N/A,#N/A,FALSE,"Plan2"}</definedName>
    <definedName name="ASDER" localSheetId="7" hidden="1">{#N/A,#N/A,FALSE,"Plan1";#N/A,#N/A,FALSE,"Plan2"}</definedName>
    <definedName name="ASDER" localSheetId="8" hidden="1">{#N/A,#N/A,FALSE,"Plan1";#N/A,#N/A,FALSE,"Plan2"}</definedName>
    <definedName name="ASDER" hidden="1">{#N/A,#N/A,FALSE,"Plan1";#N/A,#N/A,FALSE,"Plan2"}</definedName>
    <definedName name="asderr" localSheetId="2" hidden="1">{#N/A,#N/A,FALSE,"Plan1";#N/A,#N/A,FALSE,"Plan2"}</definedName>
    <definedName name="asderr" localSheetId="5">{#N/A,#N/A,FALSE,"Plan1";#N/A,#N/A,FALSE,"Plan2"}</definedName>
    <definedName name="asderr" localSheetId="6" hidden="1">{#N/A,#N/A,FALSE,"Plan1";#N/A,#N/A,FALSE,"Plan2"}</definedName>
    <definedName name="asderr" localSheetId="1" hidden="1">{#N/A,#N/A,FALSE,"Plan1";#N/A,#N/A,FALSE,"Plan2"}</definedName>
    <definedName name="asderr" localSheetId="0">{#N/A,#N/A,FALSE,"Plan1";#N/A,#N/A,FALSE,"Plan2"}</definedName>
    <definedName name="asderr" localSheetId="7" hidden="1">{#N/A,#N/A,FALSE,"Plan1";#N/A,#N/A,FALSE,"Plan2"}</definedName>
    <definedName name="asderr" localSheetId="8" hidden="1">{#N/A,#N/A,FALSE,"Plan1";#N/A,#N/A,FALSE,"Plan2"}</definedName>
    <definedName name="asderr" hidden="1">{#N/A,#N/A,FALSE,"Plan1";#N/A,#N/A,FALSE,"Plan2"}</definedName>
    <definedName name="asdesre" localSheetId="2" hidden="1">{#N/A,#N/A,FALSE,"Plan1";#N/A,#N/A,FALSE,"Plan2"}</definedName>
    <definedName name="asdesre" localSheetId="5">{#N/A,#N/A,FALSE,"Plan1";#N/A,#N/A,FALSE,"Plan2"}</definedName>
    <definedName name="asdesre" localSheetId="6" hidden="1">{#N/A,#N/A,FALSE,"Plan1";#N/A,#N/A,FALSE,"Plan2"}</definedName>
    <definedName name="asdesre" localSheetId="1" hidden="1">{#N/A,#N/A,FALSE,"Plan1";#N/A,#N/A,FALSE,"Plan2"}</definedName>
    <definedName name="asdesre" localSheetId="0">{#N/A,#N/A,FALSE,"Plan1";#N/A,#N/A,FALSE,"Plan2"}</definedName>
    <definedName name="asdesre" localSheetId="7" hidden="1">{#N/A,#N/A,FALSE,"Plan1";#N/A,#N/A,FALSE,"Plan2"}</definedName>
    <definedName name="asdesre" localSheetId="8" hidden="1">{#N/A,#N/A,FALSE,"Plan1";#N/A,#N/A,FALSE,"Plan2"}</definedName>
    <definedName name="asdesre" hidden="1">{#N/A,#N/A,FALSE,"Plan1";#N/A,#N/A,FALSE,"Plan2"}</definedName>
    <definedName name="asdewr" localSheetId="2" hidden="1">{#N/A,#N/A,FALSE,"Plan1";#N/A,#N/A,FALSE,"Plan2"}</definedName>
    <definedName name="asdewr" localSheetId="5">{#N/A,#N/A,FALSE,"Plan1";#N/A,#N/A,FALSE,"Plan2"}</definedName>
    <definedName name="asdewr" localSheetId="6" hidden="1">{#N/A,#N/A,FALSE,"Plan1";#N/A,#N/A,FALSE,"Plan2"}</definedName>
    <definedName name="asdewr" localSheetId="1" hidden="1">{#N/A,#N/A,FALSE,"Plan1";#N/A,#N/A,FALSE,"Plan2"}</definedName>
    <definedName name="asdewr" localSheetId="0">{#N/A,#N/A,FALSE,"Plan1";#N/A,#N/A,FALSE,"Plan2"}</definedName>
    <definedName name="asdewr" localSheetId="7" hidden="1">{#N/A,#N/A,FALSE,"Plan1";#N/A,#N/A,FALSE,"Plan2"}</definedName>
    <definedName name="asdewr" localSheetId="8" hidden="1">{#N/A,#N/A,FALSE,"Plan1";#N/A,#N/A,FALSE,"Plan2"}</definedName>
    <definedName name="asdewr" hidden="1">{#N/A,#N/A,FALSE,"Plan1";#N/A,#N/A,FALSE,"Plan2"}</definedName>
    <definedName name="ASDFASDFA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2" hidden="1">{#N/A,#N/A,FALSE,"Plan1";#N/A,#N/A,FALSE,"Plan2"}</definedName>
    <definedName name="asdfs" localSheetId="5">{#N/A,#N/A,FALSE,"Plan1";#N/A,#N/A,FALSE,"Plan2"}</definedName>
    <definedName name="asdfs" localSheetId="6" hidden="1">{#N/A,#N/A,FALSE,"Plan1";#N/A,#N/A,FALSE,"Plan2"}</definedName>
    <definedName name="asdfs" localSheetId="1" hidden="1">{#N/A,#N/A,FALSE,"Plan1";#N/A,#N/A,FALSE,"Plan2"}</definedName>
    <definedName name="asdfs" localSheetId="0">{#N/A,#N/A,FALSE,"Plan1";#N/A,#N/A,FALSE,"Plan2"}</definedName>
    <definedName name="asdfs" localSheetId="7" hidden="1">{#N/A,#N/A,FALSE,"Plan1";#N/A,#N/A,FALSE,"Plan2"}</definedName>
    <definedName name="asdfs" localSheetId="8" hidden="1">{#N/A,#N/A,FALSE,"Plan1";#N/A,#N/A,FALSE,"Plan2"}</definedName>
    <definedName name="asdfs" hidden="1">{#N/A,#N/A,FALSE,"Plan1";#N/A,#N/A,FALSE,"Plan2"}</definedName>
    <definedName name="asdg" localSheetId="2" hidden="1">{#N/A,#N/A,FALSE,"Plan1";#N/A,#N/A,FALSE,"Plan2"}</definedName>
    <definedName name="asdg" localSheetId="5">{#N/A,#N/A,FALSE,"Plan1";#N/A,#N/A,FALSE,"Plan2"}</definedName>
    <definedName name="asdg" localSheetId="6" hidden="1">{#N/A,#N/A,FALSE,"Plan1";#N/A,#N/A,FALSE,"Plan2"}</definedName>
    <definedName name="asdg" localSheetId="1" hidden="1">{#N/A,#N/A,FALSE,"Plan1";#N/A,#N/A,FALSE,"Plan2"}</definedName>
    <definedName name="asdg" localSheetId="0">{#N/A,#N/A,FALSE,"Plan1";#N/A,#N/A,FALSE,"Plan2"}</definedName>
    <definedName name="asdg" localSheetId="7" hidden="1">{#N/A,#N/A,FALSE,"Plan1";#N/A,#N/A,FALSE,"Plan2"}</definedName>
    <definedName name="asdg" localSheetId="8" hidden="1">{#N/A,#N/A,FALSE,"Plan1";#N/A,#N/A,FALSE,"Plan2"}</definedName>
    <definedName name="asdg" hidden="1">{#N/A,#N/A,FALSE,"Plan1";#N/A,#N/A,FALSE,"Plan2"}</definedName>
    <definedName name="asdjksej" localSheetId="2" hidden="1">#REF!</definedName>
    <definedName name="asdjksej" localSheetId="5">#REF!</definedName>
    <definedName name="asdjksej" localSheetId="6" hidden="1">#REF!</definedName>
    <definedName name="asdjksej" localSheetId="1" hidden="1">#REF!</definedName>
    <definedName name="asdjksej" localSheetId="0">#REF!</definedName>
    <definedName name="asdjksej" localSheetId="7" hidden="1">#REF!</definedName>
    <definedName name="asdjksej" localSheetId="8" hidden="1">#REF!</definedName>
    <definedName name="asdjksej" hidden="1">#REF!</definedName>
    <definedName name="asdk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2" hidden="1">{#N/A,#N/A,FALSE,"Plan1";#N/A,#N/A,FALSE,"Plan2"}</definedName>
    <definedName name="asdlas" localSheetId="5">{#N/A,#N/A,FALSE,"Plan1";#N/A,#N/A,FALSE,"Plan2"}</definedName>
    <definedName name="asdlas" localSheetId="6" hidden="1">{#N/A,#N/A,FALSE,"Plan1";#N/A,#N/A,FALSE,"Plan2"}</definedName>
    <definedName name="asdlas" localSheetId="1" hidden="1">{#N/A,#N/A,FALSE,"Plan1";#N/A,#N/A,FALSE,"Plan2"}</definedName>
    <definedName name="asdlas" localSheetId="0">{#N/A,#N/A,FALSE,"Plan1";#N/A,#N/A,FALSE,"Plan2"}</definedName>
    <definedName name="asdlas" localSheetId="7" hidden="1">{#N/A,#N/A,FALSE,"Plan1";#N/A,#N/A,FALSE,"Plan2"}</definedName>
    <definedName name="asdlas" localSheetId="8" hidden="1">{#N/A,#N/A,FALSE,"Plan1";#N/A,#N/A,FALSE,"Plan2"}</definedName>
    <definedName name="asdlas" hidden="1">{#N/A,#N/A,FALSE,"Plan1";#N/A,#N/A,FALSE,"Plan2"}</definedName>
    <definedName name="asdqwe" localSheetId="2" hidden="1">{#N/A,#N/A,FALSE,"Plan1";#N/A,#N/A,FALSE,"Plan2"}</definedName>
    <definedName name="asdqwe" localSheetId="5">{#N/A,#N/A,FALSE,"Plan1";#N/A,#N/A,FALSE,"Plan2"}</definedName>
    <definedName name="asdqwe" localSheetId="6" hidden="1">{#N/A,#N/A,FALSE,"Plan1";#N/A,#N/A,FALSE,"Plan2"}</definedName>
    <definedName name="asdqwe" localSheetId="1" hidden="1">{#N/A,#N/A,FALSE,"Plan1";#N/A,#N/A,FALSE,"Plan2"}</definedName>
    <definedName name="asdqwe" localSheetId="0">{#N/A,#N/A,FALSE,"Plan1";#N/A,#N/A,FALSE,"Plan2"}</definedName>
    <definedName name="asdqwe" localSheetId="7" hidden="1">{#N/A,#N/A,FALSE,"Plan1";#N/A,#N/A,FALSE,"Plan2"}</definedName>
    <definedName name="asdqwe" localSheetId="8" hidden="1">{#N/A,#N/A,FALSE,"Plan1";#N/A,#N/A,FALSE,"Plan2"}</definedName>
    <definedName name="asdqwe" hidden="1">{#N/A,#N/A,FALSE,"Plan1";#N/A,#N/A,FALSE,"Plan2"}</definedName>
    <definedName name="asdsa" localSheetId="2" hidden="1">{#N/A,#N/A,FALSE,"Plan1";#N/A,#N/A,FALSE,"Plan2"}</definedName>
    <definedName name="asdsa" localSheetId="5">{#N/A,#N/A,FALSE,"Plan1";#N/A,#N/A,FALSE,"Plan2"}</definedName>
    <definedName name="asdsa" localSheetId="6" hidden="1">{#N/A,#N/A,FALSE,"Plan1";#N/A,#N/A,FALSE,"Plan2"}</definedName>
    <definedName name="asdsa" localSheetId="1" hidden="1">{#N/A,#N/A,FALSE,"Plan1";#N/A,#N/A,FALSE,"Plan2"}</definedName>
    <definedName name="asdsa" localSheetId="0">{#N/A,#N/A,FALSE,"Plan1";#N/A,#N/A,FALSE,"Plan2"}</definedName>
    <definedName name="asdsa" localSheetId="7" hidden="1">{#N/A,#N/A,FALSE,"Plan1";#N/A,#N/A,FALSE,"Plan2"}</definedName>
    <definedName name="asdsa" localSheetId="8" hidden="1">{#N/A,#N/A,FALSE,"Plan1";#N/A,#N/A,FALSE,"Plan2"}</definedName>
    <definedName name="asdsa" hidden="1">{#N/A,#N/A,FALSE,"Plan1";#N/A,#N/A,FALSE,"Plan2"}</definedName>
    <definedName name="asdser" localSheetId="2" hidden="1">{#N/A,#N/A,FALSE,"Plan1";#N/A,#N/A,FALSE,"Plan2"}</definedName>
    <definedName name="asdser" localSheetId="5">{#N/A,#N/A,FALSE,"Plan1";#N/A,#N/A,FALSE,"Plan2"}</definedName>
    <definedName name="asdser" localSheetId="6" hidden="1">{#N/A,#N/A,FALSE,"Plan1";#N/A,#N/A,FALSE,"Plan2"}</definedName>
    <definedName name="asdser" localSheetId="1" hidden="1">{#N/A,#N/A,FALSE,"Plan1";#N/A,#N/A,FALSE,"Plan2"}</definedName>
    <definedName name="asdser" localSheetId="0">{#N/A,#N/A,FALSE,"Plan1";#N/A,#N/A,FALSE,"Plan2"}</definedName>
    <definedName name="asdser" localSheetId="7" hidden="1">{#N/A,#N/A,FALSE,"Plan1";#N/A,#N/A,FALSE,"Plan2"}</definedName>
    <definedName name="asdser" localSheetId="8" hidden="1">{#N/A,#N/A,FALSE,"Plan1";#N/A,#N/A,FALSE,"Plan2"}</definedName>
    <definedName name="asdser" hidden="1">{#N/A,#N/A,FALSE,"Plan1";#N/A,#N/A,FALSE,"Plan2"}</definedName>
    <definedName name="asdwef" localSheetId="2" hidden="1">{#N/A,#N/A,FALSE,"Plan1";#N/A,#N/A,FALSE,"Plan2"}</definedName>
    <definedName name="asdwef" localSheetId="5">{#N/A,#N/A,FALSE,"Plan1";#N/A,#N/A,FALSE,"Plan2"}</definedName>
    <definedName name="asdwef" localSheetId="6" hidden="1">{#N/A,#N/A,FALSE,"Plan1";#N/A,#N/A,FALSE,"Plan2"}</definedName>
    <definedName name="asdwef" localSheetId="1" hidden="1">{#N/A,#N/A,FALSE,"Plan1";#N/A,#N/A,FALSE,"Plan2"}</definedName>
    <definedName name="asdwef" localSheetId="0">{#N/A,#N/A,FALSE,"Plan1";#N/A,#N/A,FALSE,"Plan2"}</definedName>
    <definedName name="asdwef" localSheetId="7" hidden="1">{#N/A,#N/A,FALSE,"Plan1";#N/A,#N/A,FALSE,"Plan2"}</definedName>
    <definedName name="asdwef" localSheetId="8" hidden="1">{#N/A,#N/A,FALSE,"Plan1";#N/A,#N/A,FALSE,"Plan2"}</definedName>
    <definedName name="asdwef" hidden="1">{#N/A,#N/A,FALSE,"Plan1";#N/A,#N/A,FALSE,"Plan2"}</definedName>
    <definedName name="aseiuw" localSheetId="2" hidden="1">#REF!</definedName>
    <definedName name="aseiuw" localSheetId="5">#REF!</definedName>
    <definedName name="aseiuw" localSheetId="6" hidden="1">#REF!</definedName>
    <definedName name="aseiuw" localSheetId="1" hidden="1">#REF!</definedName>
    <definedName name="aseiuw" localSheetId="0">#REF!</definedName>
    <definedName name="aseiuw" localSheetId="7" hidden="1">#REF!</definedName>
    <definedName name="aseiuw" localSheetId="8" hidden="1">#REF!</definedName>
    <definedName name="aseiuw" hidden="1">#REF!</definedName>
    <definedName name="ASET" localSheetId="2" hidden="1">{#N/A,#N/A,FALSE,"Plan1";#N/A,#N/A,FALSE,"Plan2"}</definedName>
    <definedName name="ASET" localSheetId="5">{#N/A,#N/A,FALSE,"Plan1";#N/A,#N/A,FALSE,"Plan2"}</definedName>
    <definedName name="ASET" localSheetId="6" hidden="1">{#N/A,#N/A,FALSE,"Plan1";#N/A,#N/A,FALSE,"Plan2"}</definedName>
    <definedName name="ASET" localSheetId="1" hidden="1">{#N/A,#N/A,FALSE,"Plan1";#N/A,#N/A,FALSE,"Plan2"}</definedName>
    <definedName name="ASET" localSheetId="0">{#N/A,#N/A,FALSE,"Plan1";#N/A,#N/A,FALSE,"Plan2"}</definedName>
    <definedName name="ASET" localSheetId="7" hidden="1">{#N/A,#N/A,FALSE,"Plan1";#N/A,#N/A,FALSE,"Plan2"}</definedName>
    <definedName name="ASET" localSheetId="8" hidden="1">{#N/A,#N/A,FALSE,"Plan1";#N/A,#N/A,FALSE,"Plan2"}</definedName>
    <definedName name="ASET" hidden="1">{#N/A,#N/A,FALSE,"Plan1";#N/A,#N/A,FALSE,"Plan2"}</definedName>
    <definedName name="asfDSF" localSheetId="2" hidden="1">{#N/A,#N/A,FALSE,"Plan1";#N/A,#N/A,FALSE,"Plan2"}</definedName>
    <definedName name="asfDSF" localSheetId="5">{#N/A,#N/A,FALSE,"Plan1";#N/A,#N/A,FALSE,"Plan2"}</definedName>
    <definedName name="asfDSF" localSheetId="6" hidden="1">{#N/A,#N/A,FALSE,"Plan1";#N/A,#N/A,FALSE,"Plan2"}</definedName>
    <definedName name="asfDSF" localSheetId="1" hidden="1">{#N/A,#N/A,FALSE,"Plan1";#N/A,#N/A,FALSE,"Plan2"}</definedName>
    <definedName name="asfDSF" localSheetId="0">{#N/A,#N/A,FALSE,"Plan1";#N/A,#N/A,FALSE,"Plan2"}</definedName>
    <definedName name="asfDSF" localSheetId="7" hidden="1">{#N/A,#N/A,FALSE,"Plan1";#N/A,#N/A,FALSE,"Plan2"}</definedName>
    <definedName name="asfDSF" localSheetId="8" hidden="1">{#N/A,#N/A,FALSE,"Plan1";#N/A,#N/A,FALSE,"Plan2"}</definedName>
    <definedName name="asfDSF" hidden="1">{#N/A,#N/A,FALSE,"Plan1";#N/A,#N/A,FALSE,"Plan2"}</definedName>
    <definedName name="ASFERTE" localSheetId="2" hidden="1">{#N/A,#N/A,FALSE,"Plan1";#N/A,#N/A,FALSE,"Plan2"}</definedName>
    <definedName name="ASFERTE" localSheetId="5">{#N/A,#N/A,FALSE,"Plan1";#N/A,#N/A,FALSE,"Plan2"}</definedName>
    <definedName name="ASFERTE" localSheetId="6" hidden="1">{#N/A,#N/A,FALSE,"Plan1";#N/A,#N/A,FALSE,"Plan2"}</definedName>
    <definedName name="ASFERTE" localSheetId="1" hidden="1">{#N/A,#N/A,FALSE,"Plan1";#N/A,#N/A,FALSE,"Plan2"}</definedName>
    <definedName name="ASFERTE" localSheetId="0">{#N/A,#N/A,FALSE,"Plan1";#N/A,#N/A,FALSE,"Plan2"}</definedName>
    <definedName name="ASFERTE" localSheetId="7" hidden="1">{#N/A,#N/A,FALSE,"Plan1";#N/A,#N/A,FALSE,"Plan2"}</definedName>
    <definedName name="ASFERTE" localSheetId="8" hidden="1">{#N/A,#N/A,FALSE,"Plan1";#N/A,#N/A,FALSE,"Plan2"}</definedName>
    <definedName name="ASFERTE" hidden="1">{#N/A,#N/A,FALSE,"Plan1";#N/A,#N/A,FALSE,"Plan2"}</definedName>
    <definedName name="asfl" localSheetId="2" hidden="1">{#N/A,#N/A,FALSE,"Plan1";#N/A,#N/A,FALSE,"Plan2"}</definedName>
    <definedName name="asfl" localSheetId="5">{#N/A,#N/A,FALSE,"Plan1";#N/A,#N/A,FALSE,"Plan2"}</definedName>
    <definedName name="asfl" localSheetId="6" hidden="1">{#N/A,#N/A,FALSE,"Plan1";#N/A,#N/A,FALSE,"Plan2"}</definedName>
    <definedName name="asfl" localSheetId="1" hidden="1">{#N/A,#N/A,FALSE,"Plan1";#N/A,#N/A,FALSE,"Plan2"}</definedName>
    <definedName name="asfl" localSheetId="0">{#N/A,#N/A,FALSE,"Plan1";#N/A,#N/A,FALSE,"Plan2"}</definedName>
    <definedName name="asfl" localSheetId="7" hidden="1">{#N/A,#N/A,FALSE,"Plan1";#N/A,#N/A,FALSE,"Plan2"}</definedName>
    <definedName name="asfl" localSheetId="8" hidden="1">{#N/A,#N/A,FALSE,"Plan1";#N/A,#N/A,FALSE,"Plan2"}</definedName>
    <definedName name="asfl" hidden="1">{#N/A,#N/A,FALSE,"Plan1";#N/A,#N/A,FALSE,"Plan2"}</definedName>
    <definedName name="asfsz" localSheetId="2" hidden="1">{#N/A,#N/A,FALSE,"Plan1";#N/A,#N/A,FALSE,"Plan2"}</definedName>
    <definedName name="asfsz" localSheetId="5">{#N/A,#N/A,FALSE,"Plan1";#N/A,#N/A,FALSE,"Plan2"}</definedName>
    <definedName name="asfsz" localSheetId="6" hidden="1">{#N/A,#N/A,FALSE,"Plan1";#N/A,#N/A,FALSE,"Plan2"}</definedName>
    <definedName name="asfsz" localSheetId="1" hidden="1">{#N/A,#N/A,FALSE,"Plan1";#N/A,#N/A,FALSE,"Plan2"}</definedName>
    <definedName name="asfsz" localSheetId="0">{#N/A,#N/A,FALSE,"Plan1";#N/A,#N/A,FALSE,"Plan2"}</definedName>
    <definedName name="asfsz" localSheetId="7" hidden="1">{#N/A,#N/A,FALSE,"Plan1";#N/A,#N/A,FALSE,"Plan2"}</definedName>
    <definedName name="asfsz" localSheetId="8" hidden="1">{#N/A,#N/A,FALSE,"Plan1";#N/A,#N/A,FALSE,"Plan2"}</definedName>
    <definedName name="asfsz" hidden="1">{#N/A,#N/A,FALSE,"Plan1";#N/A,#N/A,FALSE,"Plan2"}</definedName>
    <definedName name="askserf" localSheetId="2" hidden="1">{#N/A,#N/A,FALSE,"Plan1";#N/A,#N/A,FALSE,"Plan2"}</definedName>
    <definedName name="askserf" localSheetId="5">{#N/A,#N/A,FALSE,"Plan1";#N/A,#N/A,FALSE,"Plan2"}</definedName>
    <definedName name="askserf" localSheetId="6" hidden="1">{#N/A,#N/A,FALSE,"Plan1";#N/A,#N/A,FALSE,"Plan2"}</definedName>
    <definedName name="askserf" localSheetId="1" hidden="1">{#N/A,#N/A,FALSE,"Plan1";#N/A,#N/A,FALSE,"Plan2"}</definedName>
    <definedName name="askserf" localSheetId="0">{#N/A,#N/A,FALSE,"Plan1";#N/A,#N/A,FALSE,"Plan2"}</definedName>
    <definedName name="askserf" localSheetId="7" hidden="1">{#N/A,#N/A,FALSE,"Plan1";#N/A,#N/A,FALSE,"Plan2"}</definedName>
    <definedName name="askserf" localSheetId="8" hidden="1">{#N/A,#N/A,FALSE,"Plan1";#N/A,#N/A,FALSE,"Plan2"}</definedName>
    <definedName name="askserf" hidden="1">{#N/A,#N/A,FALSE,"Plan1";#N/A,#N/A,FALSE,"Plan2"}</definedName>
    <definedName name="ASSFSDF" localSheetId="2" hidden="1">{#N/A,#N/A,FALSE,"Plan1";#N/A,#N/A,FALSE,"Plan2"}</definedName>
    <definedName name="ASSFSDF" localSheetId="5">{#N/A,#N/A,FALSE,"Plan1";#N/A,#N/A,FALSE,"Plan2"}</definedName>
    <definedName name="ASSFSDF" localSheetId="6" hidden="1">{#N/A,#N/A,FALSE,"Plan1";#N/A,#N/A,FALSE,"Plan2"}</definedName>
    <definedName name="ASSFSDF" localSheetId="1" hidden="1">{#N/A,#N/A,FALSE,"Plan1";#N/A,#N/A,FALSE,"Plan2"}</definedName>
    <definedName name="ASSFSDF" localSheetId="0">{#N/A,#N/A,FALSE,"Plan1";#N/A,#N/A,FALSE,"Plan2"}</definedName>
    <definedName name="ASSFSDF" localSheetId="7" hidden="1">{#N/A,#N/A,FALSE,"Plan1";#N/A,#N/A,FALSE,"Plan2"}</definedName>
    <definedName name="ASSFSDF" localSheetId="8" hidden="1">{#N/A,#N/A,FALSE,"Plan1";#N/A,#N/A,FALSE,"Plan2"}</definedName>
    <definedName name="ASSFSDF" hidden="1">{#N/A,#N/A,FALSE,"Plan1";#N/A,#N/A,FALSE,"Plan2"}</definedName>
    <definedName name="asw" localSheetId="2" hidden="1">{#N/A,#N/A,FALSE,"Plan1";#N/A,#N/A,FALSE,"Plan2"}</definedName>
    <definedName name="asw" localSheetId="5">{#N/A,#N/A,FALSE,"Plan1";#N/A,#N/A,FALSE,"Plan2"}</definedName>
    <definedName name="asw" localSheetId="6" hidden="1">{#N/A,#N/A,FALSE,"Plan1";#N/A,#N/A,FALSE,"Plan2"}</definedName>
    <definedName name="asw" localSheetId="1" hidden="1">{#N/A,#N/A,FALSE,"Plan1";#N/A,#N/A,FALSE,"Plan2"}</definedName>
    <definedName name="asw" localSheetId="0">{#N/A,#N/A,FALSE,"Plan1";#N/A,#N/A,FALSE,"Plan2"}</definedName>
    <definedName name="asw" localSheetId="7" hidden="1">{#N/A,#N/A,FALSE,"Plan1";#N/A,#N/A,FALSE,"Plan2"}</definedName>
    <definedName name="asw" localSheetId="8" hidden="1">{#N/A,#N/A,FALSE,"Plan1";#N/A,#N/A,FALSE,"Plan2"}</definedName>
    <definedName name="asw" hidden="1">{#N/A,#N/A,FALSE,"Plan1";#N/A,#N/A,FALSE,"Plan2"}</definedName>
    <definedName name="Até_Chaves" localSheetId="2">#REF!</definedName>
    <definedName name="Até_Chaves" localSheetId="5">#REF!</definedName>
    <definedName name="Até_Chaves" localSheetId="6">#REF!</definedName>
    <definedName name="Até_Chaves" localSheetId="0">#REF!</definedName>
    <definedName name="Até_Chaves" localSheetId="7">#REF!</definedName>
    <definedName name="Até_Chaves" localSheetId="8">#REF!</definedName>
    <definedName name="Até_Chaves">#REF!</definedName>
    <definedName name="ATIVOS" localSheetId="2" hidden="1">{#N/A,#N/A,FALSE,"F-01"}</definedName>
    <definedName name="ATIVOS" localSheetId="5">{#N/A,#N/A,FALSE,"F-01"}</definedName>
    <definedName name="ATIVOS" localSheetId="6" hidden="1">{#N/A,#N/A,FALSE,"F-01"}</definedName>
    <definedName name="ATIVOS" localSheetId="1" hidden="1">{#N/A,#N/A,FALSE,"F-01"}</definedName>
    <definedName name="ATIVOS" localSheetId="0">{#N/A,#N/A,FALSE,"F-01"}</definedName>
    <definedName name="ATIVOS" localSheetId="7" hidden="1">{#N/A,#N/A,FALSE,"F-01"}</definedName>
    <definedName name="ATIVOS" localSheetId="8" hidden="1">{#N/A,#N/A,FALSE,"F-01"}</definedName>
    <definedName name="ATIVOS" hidden="1">{#N/A,#N/A,FALSE,"F-01"}</definedName>
    <definedName name="Ato" localSheetId="2">#REF!</definedName>
    <definedName name="Ato" localSheetId="5">#REF!</definedName>
    <definedName name="Ato" localSheetId="6">#REF!</definedName>
    <definedName name="Ato" localSheetId="0">#REF!</definedName>
    <definedName name="Ato" localSheetId="7">#REF!</definedName>
    <definedName name="Ato" localSheetId="8">#REF!</definedName>
    <definedName name="Ato">#REF!</definedName>
    <definedName name="ATUAL" localSheetId="2">#REF!</definedName>
    <definedName name="ATUAL" localSheetId="5">#REF!</definedName>
    <definedName name="ATUAL" localSheetId="6">#REF!</definedName>
    <definedName name="ATUAL" localSheetId="0">#REF!</definedName>
    <definedName name="ATUAL" localSheetId="7">#REF!</definedName>
    <definedName name="ATUAL" localSheetId="8">#REF!</definedName>
    <definedName name="ATUAL">#REF!</definedName>
    <definedName name="aux" localSheetId="2">#REF!</definedName>
    <definedName name="aux" localSheetId="5">#REF!</definedName>
    <definedName name="aux" localSheetId="6">#REF!</definedName>
    <definedName name="aux" localSheetId="1">#REF!</definedName>
    <definedName name="aux" localSheetId="0">#REF!</definedName>
    <definedName name="aux" localSheetId="7">#REF!</definedName>
    <definedName name="aux" localSheetId="8">#REF!</definedName>
    <definedName name="aux">#REF!</definedName>
    <definedName name="AUXILIO" localSheetId="2">#REF!</definedName>
    <definedName name="AUXILIO" localSheetId="6">#REF!</definedName>
    <definedName name="AUXILIO" localSheetId="7">#REF!</definedName>
    <definedName name="AUXILIO" localSheetId="8">#REF!</definedName>
    <definedName name="AUXILIO">#REF!</definedName>
    <definedName name="avulsos" localSheetId="2">#REF!</definedName>
    <definedName name="avulsos" localSheetId="6">#REF!</definedName>
    <definedName name="avulsos" localSheetId="7">#REF!</definedName>
    <definedName name="avulsos" localSheetId="8">#REF!</definedName>
    <definedName name="avulsos">#REF!</definedName>
    <definedName name="awdjw" localSheetId="2" hidden="1">{#N/A,#N/A,FALSE,"Plan1";#N/A,#N/A,FALSE,"Plan2"}</definedName>
    <definedName name="awdjw" localSheetId="5">{#N/A,#N/A,FALSE,"Plan1";#N/A,#N/A,FALSE,"Plan2"}</definedName>
    <definedName name="awdjw" localSheetId="6" hidden="1">{#N/A,#N/A,FALSE,"Plan1";#N/A,#N/A,FALSE,"Plan2"}</definedName>
    <definedName name="awdjw" localSheetId="1" hidden="1">{#N/A,#N/A,FALSE,"Plan1";#N/A,#N/A,FALSE,"Plan2"}</definedName>
    <definedName name="awdjw" localSheetId="0">{#N/A,#N/A,FALSE,"Plan1";#N/A,#N/A,FALSE,"Plan2"}</definedName>
    <definedName name="awdjw" localSheetId="7" hidden="1">{#N/A,#N/A,FALSE,"Plan1";#N/A,#N/A,FALSE,"Plan2"}</definedName>
    <definedName name="awdjw" localSheetId="8" hidden="1">{#N/A,#N/A,FALSE,"Plan1";#N/A,#N/A,FALSE,"Plan2"}</definedName>
    <definedName name="awdjw" hidden="1">{#N/A,#N/A,FALSE,"Plan1";#N/A,#N/A,FALSE,"Plan2"}</definedName>
    <definedName name="aweqw4" localSheetId="2" hidden="1">{#N/A,#N/A,FALSE,"Plan1";#N/A,#N/A,FALSE,"Plan2"}</definedName>
    <definedName name="aweqw4" localSheetId="5">{#N/A,#N/A,FALSE,"Plan1";#N/A,#N/A,FALSE,"Plan2"}</definedName>
    <definedName name="aweqw4" localSheetId="6" hidden="1">{#N/A,#N/A,FALSE,"Plan1";#N/A,#N/A,FALSE,"Plan2"}</definedName>
    <definedName name="aweqw4" localSheetId="1" hidden="1">{#N/A,#N/A,FALSE,"Plan1";#N/A,#N/A,FALSE,"Plan2"}</definedName>
    <definedName name="aweqw4" localSheetId="0">{#N/A,#N/A,FALSE,"Plan1";#N/A,#N/A,FALSE,"Plan2"}</definedName>
    <definedName name="aweqw4" localSheetId="7" hidden="1">{#N/A,#N/A,FALSE,"Plan1";#N/A,#N/A,FALSE,"Plan2"}</definedName>
    <definedName name="aweqw4" localSheetId="8" hidden="1">{#N/A,#N/A,FALSE,"Plan1";#N/A,#N/A,FALSE,"Plan2"}</definedName>
    <definedName name="aweqw4" hidden="1">{#N/A,#N/A,FALSE,"Plan1";#N/A,#N/A,FALSE,"Plan2"}</definedName>
    <definedName name="awssdwaer" localSheetId="2" hidden="1">{#N/A,#N/A,FALSE,"Plan1";#N/A,#N/A,FALSE,"Plan2"}</definedName>
    <definedName name="awssdwaer" localSheetId="5">{#N/A,#N/A,FALSE,"Plan1";#N/A,#N/A,FALSE,"Plan2"}</definedName>
    <definedName name="awssdwaer" localSheetId="6" hidden="1">{#N/A,#N/A,FALSE,"Plan1";#N/A,#N/A,FALSE,"Plan2"}</definedName>
    <definedName name="awssdwaer" localSheetId="1" hidden="1">{#N/A,#N/A,FALSE,"Plan1";#N/A,#N/A,FALSE,"Plan2"}</definedName>
    <definedName name="awssdwaer" localSheetId="0">{#N/A,#N/A,FALSE,"Plan1";#N/A,#N/A,FALSE,"Plan2"}</definedName>
    <definedName name="awssdwaer" localSheetId="7" hidden="1">{#N/A,#N/A,FALSE,"Plan1";#N/A,#N/A,FALSE,"Plan2"}</definedName>
    <definedName name="awssdwaer" localSheetId="8" hidden="1">{#N/A,#N/A,FALSE,"Plan1";#N/A,#N/A,FALSE,"Plan2"}</definedName>
    <definedName name="awssdwaer" hidden="1">{#N/A,#N/A,FALSE,"Plan1";#N/A,#N/A,FALSE,"Plan2"}</definedName>
    <definedName name="AZ" localSheetId="2" hidden="1">#REF!</definedName>
    <definedName name="AZ" localSheetId="5">#REF!</definedName>
    <definedName name="AZ" localSheetId="6" hidden="1">#REF!</definedName>
    <definedName name="AZ" localSheetId="1" hidden="1">#REF!</definedName>
    <definedName name="AZ" localSheetId="0">#REF!</definedName>
    <definedName name="AZ" localSheetId="7" hidden="1">#REF!</definedName>
    <definedName name="AZ" localSheetId="8" hidden="1">#REF!</definedName>
    <definedName name="AZ" hidden="1">#REF!</definedName>
    <definedName name="B" localSheetId="2">#REF!</definedName>
    <definedName name="b" localSheetId="6" hidden="1">{#N/A,#N/A,FALSE,"Plan1";#N/A,#N/A,FALSE,"Plan2"}</definedName>
    <definedName name="b" localSheetId="1" hidden="1">{#N/A,#N/A,FALSE,"Plan1";#N/A,#N/A,FALSE,"Plan2"}</definedName>
    <definedName name="B" localSheetId="0">#REF!</definedName>
    <definedName name="b" localSheetId="7" hidden="1">{#N/A,#N/A,FALSE,"Plan1";#N/A,#N/A,FALSE,"Plan2"}</definedName>
    <definedName name="b" localSheetId="8" hidden="1">{#N/A,#N/A,FALSE,"Plan1";#N/A,#N/A,FALSE,"Plan2"}</definedName>
    <definedName name="B">#REF!</definedName>
    <definedName name="BA" localSheetId="2">#REF!</definedName>
    <definedName name="BA" localSheetId="5">#REF!</definedName>
    <definedName name="BA" localSheetId="6">#REF!</definedName>
    <definedName name="BA" localSheetId="0">#REF!</definedName>
    <definedName name="BA" localSheetId="7">#REF!</definedName>
    <definedName name="BA" localSheetId="8">#REF!</definedName>
    <definedName name="BA">#REF!</definedName>
    <definedName name="balão1">"AutoForma 17"</definedName>
    <definedName name="BANCO" localSheetId="2">#REF!</definedName>
    <definedName name="BANCO" localSheetId="5">#REF!</definedName>
    <definedName name="BANCO" localSheetId="6">#REF!</definedName>
    <definedName name="BANCO" localSheetId="0">#REF!</definedName>
    <definedName name="BANCO" localSheetId="7">#REF!</definedName>
    <definedName name="BANCO" localSheetId="8">#REF!</definedName>
    <definedName name="BANCO">#REF!</definedName>
    <definedName name="Banco_dados_IM" localSheetId="2">#REF!</definedName>
    <definedName name="Banco_dados_IM" localSheetId="5">#REF!</definedName>
    <definedName name="Banco_dados_IM" localSheetId="6">#REF!</definedName>
    <definedName name="Banco_dados_IM" localSheetId="0">#REF!</definedName>
    <definedName name="Banco_dados_IM" localSheetId="7">#REF!</definedName>
    <definedName name="Banco_dados_IM" localSheetId="8">#REF!</definedName>
    <definedName name="Banco_dados_IM">#REF!</definedName>
    <definedName name="_xlnm.Database" localSheetId="2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>#REF!</definedName>
    <definedName name="BANCO1" localSheetId="2">#REF!</definedName>
    <definedName name="BANCO1" localSheetId="5">#REF!</definedName>
    <definedName name="BANCO1" localSheetId="6">#REF!</definedName>
    <definedName name="BANCO1" localSheetId="0">#REF!</definedName>
    <definedName name="BANCO1" localSheetId="7">#REF!</definedName>
    <definedName name="BANCO1" localSheetId="8">#REF!</definedName>
    <definedName name="BANCO1">#REF!</definedName>
    <definedName name="BANCO2" localSheetId="2">#REF!</definedName>
    <definedName name="BANCO2" localSheetId="6">#REF!</definedName>
    <definedName name="BANCO2" localSheetId="7">#REF!</definedName>
    <definedName name="BANCO2" localSheetId="8">#REF!</definedName>
    <definedName name="BANCO2">#REF!</definedName>
    <definedName name="BANCO3" localSheetId="2">#REF!</definedName>
    <definedName name="BANCO3" localSheetId="6">#REF!</definedName>
    <definedName name="BANCO3" localSheetId="7">#REF!</definedName>
    <definedName name="BANCO3" localSheetId="8">#REF!</definedName>
    <definedName name="BANCO3">#REF!</definedName>
    <definedName name="BANCO4" localSheetId="2">#REF!</definedName>
    <definedName name="BANCO4" localSheetId="6">#REF!</definedName>
    <definedName name="BANCO4" localSheetId="7">#REF!</definedName>
    <definedName name="BANCO4" localSheetId="8">#REF!</definedName>
    <definedName name="BANCO4">#REF!</definedName>
    <definedName name="BASE" localSheetId="2">OFFSET(#REF!,0,0,COUNTA(#REF!)+1,5)</definedName>
    <definedName name="BASE" localSheetId="5">OFFSET(#REF!,0,0,COUNTA(#REF!)+1,5)</definedName>
    <definedName name="BASE" localSheetId="6">OFFSET(#REF!,0,0,COUNTA(#REF!)+1,5)</definedName>
    <definedName name="BASE" localSheetId="0">OFFSET(#REF!,0,0,COUNTA(#REF!)+1,5)</definedName>
    <definedName name="BASE" localSheetId="7">OFFSET(#REF!,0,0,COUNTA(#REF!)+1,5)</definedName>
    <definedName name="BASE" localSheetId="8">OFFSET(#REF!,0,0,COUNTA(#REF!)+1,5)</definedName>
    <definedName name="BASE">OFFSET(#REF!,0,0,COUNTA(#REF!)+1,5)</definedName>
    <definedName name="BASE_DE_DADOS_FLUXO_DE_CAIXA" localSheetId="2">OFFSET(#REF!,0,0,COUNTA(#REF!),COUNTA(#REF!))</definedName>
    <definedName name="BASE_DE_DADOS_FLUXO_DE_CAIXA" localSheetId="6">OFFSET(#REF!,0,0,COUNTA(#REF!),COUNTA(#REF!))</definedName>
    <definedName name="BASE_DE_DADOS_FLUXO_DE_CAIXA" localSheetId="7">OFFSET(#REF!,0,0,COUNTA(#REF!),COUNTA(#REF!))</definedName>
    <definedName name="BASE_DE_DADOS_FLUXO_DE_CAIXA" localSheetId="8">OFFSET(#REF!,0,0,COUNTA(#REF!),COUNTA(#REF!))</definedName>
    <definedName name="BASE_DE_DADOS_FLUXO_DE_CAIXA">OFFSET(#REF!,0,0,COUNTA(#REF!),COUNTA(#REF!))</definedName>
    <definedName name="BASE_FL_CX_3S" localSheetId="2">OFFSET(#REF!,0,0,COUNTA(#REF!),COUNTA(#REF!))</definedName>
    <definedName name="BASE_FL_CX_3S" localSheetId="6">OFFSET(#REF!,0,0,COUNTA(#REF!),COUNTA(#REF!))</definedName>
    <definedName name="BASE_FL_CX_3S" localSheetId="7">OFFSET(#REF!,0,0,COUNTA(#REF!),COUNTA(#REF!))</definedName>
    <definedName name="BASE_FL_CX_3S" localSheetId="8">OFFSET(#REF!,0,0,COUNTA(#REF!),COUNTA(#REF!))</definedName>
    <definedName name="BASE_FL_CX_3S">OFFSET(#REF!,0,0,COUNTA(#REF!),COUNTA(#REF!))</definedName>
    <definedName name="BASE_FLUXO_CAIXA_2017" localSheetId="2">OFFSET(#REF!,0,0,COUNTA(#REF!),COUNTA(#REF!))</definedName>
    <definedName name="BASE_FLUXO_CAIXA_2017" localSheetId="6">OFFSET(#REF!,0,0,COUNTA(#REF!),COUNTA(#REF!))</definedName>
    <definedName name="BASE_FLUXO_CAIXA_2017" localSheetId="7">OFFSET(#REF!,0,0,COUNTA(#REF!),COUNTA(#REF!))</definedName>
    <definedName name="BASE_FLUXO_CAIXA_2017" localSheetId="8">OFFSET(#REF!,0,0,COUNTA(#REF!),COUNTA(#REF!))</definedName>
    <definedName name="BASE_FLUXO_CAIXA_2017">OFFSET(#REF!,0,0,COUNTA(#REF!),COUNTA(#REF!))</definedName>
    <definedName name="bb" localSheetId="2">#REF!</definedName>
    <definedName name="bb" localSheetId="5">#REF!</definedName>
    <definedName name="bb" localSheetId="6">#REF!</definedName>
    <definedName name="bb" localSheetId="0">#REF!</definedName>
    <definedName name="bb" localSheetId="7">#REF!</definedName>
    <definedName name="bb" localSheetId="8">#REF!</definedName>
    <definedName name="bb">#REF!</definedName>
    <definedName name="bbb" localSheetId="2">#REF!</definedName>
    <definedName name="bbb" localSheetId="5">#REF!</definedName>
    <definedName name="bbb" localSheetId="6">#REF!</definedName>
    <definedName name="bbb" localSheetId="0">#REF!</definedName>
    <definedName name="bbb" localSheetId="7">#REF!</definedName>
    <definedName name="bbb" localSheetId="8">#REF!</definedName>
    <definedName name="bbb">#REF!</definedName>
    <definedName name="bbbbbbbbbbbbbbb" localSheetId="2" hidden="1">{"'Edit'!$A$1:$V$2277"}</definedName>
    <definedName name="bbbbbbbbbbbbbbb" localSheetId="5">{"'Edit'!$A$1:$V$2277"}</definedName>
    <definedName name="bbbbbbbbbbbbbbb" localSheetId="6" hidden="1">{"'Edit'!$A$1:$V$2277"}</definedName>
    <definedName name="bbbbbbbbbbbbbbb" localSheetId="1" hidden="1">{"'Edit'!$A$1:$V$2277"}</definedName>
    <definedName name="bbbbbbbbbbbbbbb" localSheetId="0">{"'Edit'!$A$1:$V$2277"}</definedName>
    <definedName name="bbbbbbbbbbbbbbb" localSheetId="7" hidden="1">{"'Edit'!$A$1:$V$2277"}</definedName>
    <definedName name="bbbbbbbbbbbbbbb" localSheetId="8" hidden="1">{"'Edit'!$A$1:$V$2277"}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 localSheetId="2">#REF!</definedName>
    <definedName name="BD" localSheetId="6">#REF!</definedName>
    <definedName name="BD" localSheetId="7">#REF!</definedName>
    <definedName name="BD" localSheetId="8">#REF!</definedName>
    <definedName name="BD">#REF!</definedName>
    <definedName name="BDA" localSheetId="2">#REF!</definedName>
    <definedName name="BDA" localSheetId="6">#REF!</definedName>
    <definedName name="BDA" localSheetId="1">#REF!</definedName>
    <definedName name="BDA" localSheetId="7">#REF!</definedName>
    <definedName name="BDA" localSheetId="8">#REF!</definedName>
    <definedName name="BDA">#REF!</definedName>
    <definedName name="bdfjghf" localSheetId="2" hidden="1">{#N/A,#N/A,FALSE,"Plan1";#N/A,#N/A,FALSE,"Plan2"}</definedName>
    <definedName name="bdfjghf" localSheetId="5">{#N/A,#N/A,FALSE,"Plan1";#N/A,#N/A,FALSE,"Plan2"}</definedName>
    <definedName name="bdfjghf" localSheetId="6" hidden="1">{#N/A,#N/A,FALSE,"Plan1";#N/A,#N/A,FALSE,"Plan2"}</definedName>
    <definedName name="bdfjghf" localSheetId="1" hidden="1">{#N/A,#N/A,FALSE,"Plan1";#N/A,#N/A,FALSE,"Plan2"}</definedName>
    <definedName name="bdfjghf" localSheetId="0">{#N/A,#N/A,FALSE,"Plan1";#N/A,#N/A,FALSE,"Plan2"}</definedName>
    <definedName name="bdfjghf" localSheetId="7" hidden="1">{#N/A,#N/A,FALSE,"Plan1";#N/A,#N/A,FALSE,"Plan2"}</definedName>
    <definedName name="bdfjghf" localSheetId="8" hidden="1">{#N/A,#N/A,FALSE,"Plan1";#N/A,#N/A,FALSE,"Plan2"}</definedName>
    <definedName name="bdfjghf" hidden="1">{#N/A,#N/A,FALSE,"Plan1";#N/A,#N/A,FALSE,"Plan2"}</definedName>
    <definedName name="BDI" localSheetId="2">#REF!</definedName>
    <definedName name="BDI" localSheetId="5">#REF!</definedName>
    <definedName name="BDI" localSheetId="6">#REF!</definedName>
    <definedName name="BDI" localSheetId="1">#REF!</definedName>
    <definedName name="BDI" localSheetId="0">#REF!</definedName>
    <definedName name="BDI" localSheetId="7">#REF!</definedName>
    <definedName name="BDI" localSheetId="8">#REF!</definedName>
    <definedName name="BDI">#REF!</definedName>
    <definedName name="bdzbfbdr" localSheetId="2" hidden="1">{#N/A,#N/A,FALSE,"Plan1";#N/A,#N/A,FALSE,"Plan2"}</definedName>
    <definedName name="bdzbfbdr" localSheetId="5">{#N/A,#N/A,FALSE,"Plan1";#N/A,#N/A,FALSE,"Plan2"}</definedName>
    <definedName name="bdzbfbdr" localSheetId="6" hidden="1">{#N/A,#N/A,FALSE,"Plan1";#N/A,#N/A,FALSE,"Plan2"}</definedName>
    <definedName name="bdzbfbdr" localSheetId="1" hidden="1">{#N/A,#N/A,FALSE,"Plan1";#N/A,#N/A,FALSE,"Plan2"}</definedName>
    <definedName name="bdzbfbdr" localSheetId="0">{#N/A,#N/A,FALSE,"Plan1";#N/A,#N/A,FALSE,"Plan2"}</definedName>
    <definedName name="bdzbfbdr" localSheetId="7" hidden="1">{#N/A,#N/A,FALSE,"Plan1";#N/A,#N/A,FALSE,"Plan2"}</definedName>
    <definedName name="bdzbfbdr" localSheetId="8" hidden="1">{#N/A,#N/A,FALSE,"Plan1";#N/A,#N/A,FALSE,"Plan2"}</definedName>
    <definedName name="bdzbfbdr" hidden="1">{#N/A,#N/A,FALSE,"Plan1";#N/A,#N/A,FALSE,"Plan2"}</definedName>
    <definedName name="be" localSheetId="2">#REF!</definedName>
    <definedName name="be" localSheetId="5">#REF!</definedName>
    <definedName name="be" localSheetId="6">#REF!</definedName>
    <definedName name="be" localSheetId="0">#REF!</definedName>
    <definedName name="be" localSheetId="7">#REF!</definedName>
    <definedName name="be" localSheetId="8">#REF!</definedName>
    <definedName name="be">#REF!</definedName>
    <definedName name="bebqt" localSheetId="2">#REF!</definedName>
    <definedName name="bebqt" localSheetId="5">#REF!</definedName>
    <definedName name="bebqt" localSheetId="6">#REF!</definedName>
    <definedName name="bebqt" localSheetId="0">#REF!</definedName>
    <definedName name="bebqt" localSheetId="7">#REF!</definedName>
    <definedName name="bebqt" localSheetId="8">#REF!</definedName>
    <definedName name="bebqt">#REF!</definedName>
    <definedName name="bela_cdi" localSheetId="2">#REF!</definedName>
    <definedName name="bela_cdi" localSheetId="5">#REF!</definedName>
    <definedName name="bela_cdi" localSheetId="6">#REF!</definedName>
    <definedName name="bela_cdi" localSheetId="0">#REF!</definedName>
    <definedName name="bela_cdi" localSheetId="7">#REF!</definedName>
    <definedName name="bela_cdi" localSheetId="8">#REF!</definedName>
    <definedName name="bela_cdi">#REF!</definedName>
    <definedName name="bela_hist" localSheetId="2">#REF!</definedName>
    <definedName name="bela_hist" localSheetId="6">#REF!</definedName>
    <definedName name="bela_hist" localSheetId="7">#REF!</definedName>
    <definedName name="bela_hist" localSheetId="8">#REF!</definedName>
    <definedName name="bela_hist">#REF!</definedName>
    <definedName name="bela_uss" localSheetId="2">#REF!</definedName>
    <definedName name="bela_uss" localSheetId="6">#REF!</definedName>
    <definedName name="bela_uss" localSheetId="7">#REF!</definedName>
    <definedName name="bela_uss" localSheetId="8">#REF!</definedName>
    <definedName name="bela_uss">#REF!</definedName>
    <definedName name="bg" localSheetId="1" hidden="1">#REF!</definedName>
    <definedName name="bg" hidden="1">#REF!</definedName>
    <definedName name="BGG" localSheetId="2" hidden="1">{#N/A,#N/A,FALSE,"Plan1";#N/A,#N/A,FALSE,"Plan2"}</definedName>
    <definedName name="BGG" localSheetId="5">{#N/A,#N/A,FALSE,"Plan1";#N/A,#N/A,FALSE,"Plan2"}</definedName>
    <definedName name="BGG" localSheetId="6" hidden="1">{#N/A,#N/A,FALSE,"Plan1";#N/A,#N/A,FALSE,"Plan2"}</definedName>
    <definedName name="BGG" localSheetId="1" hidden="1">{#N/A,#N/A,FALSE,"Plan1";#N/A,#N/A,FALSE,"Plan2"}</definedName>
    <definedName name="BGG" localSheetId="0">{#N/A,#N/A,FALSE,"Plan1";#N/A,#N/A,FALSE,"Plan2"}</definedName>
    <definedName name="BGG" localSheetId="7" hidden="1">{#N/A,#N/A,FALSE,"Plan1";#N/A,#N/A,FALSE,"Plan2"}</definedName>
    <definedName name="BGG" localSheetId="8" hidden="1">{#N/A,#N/A,FALSE,"Plan1";#N/A,#N/A,FALSE,"Plan2"}</definedName>
    <definedName name="BGG" hidden="1">{#N/A,#N/A,FALSE,"Plan1";#N/A,#N/A,FALSE,"Plan2"}</definedName>
    <definedName name="bhjgfhfh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2" hidden="1">{#N/A,#N/A,FALSE,"Plan1";#N/A,#N/A,FALSE,"Plan2"}</definedName>
    <definedName name="BJSDKHFE" localSheetId="5">{#N/A,#N/A,FALSE,"Plan1";#N/A,#N/A,FALSE,"Plan2"}</definedName>
    <definedName name="BJSDKHFE" localSheetId="6" hidden="1">{#N/A,#N/A,FALSE,"Plan1";#N/A,#N/A,FALSE,"Plan2"}</definedName>
    <definedName name="BJSDKHFE" localSheetId="1" hidden="1">{#N/A,#N/A,FALSE,"Plan1";#N/A,#N/A,FALSE,"Plan2"}</definedName>
    <definedName name="BJSDKHFE" localSheetId="0">{#N/A,#N/A,FALSE,"Plan1";#N/A,#N/A,FALSE,"Plan2"}</definedName>
    <definedName name="BJSDKHFE" localSheetId="7" hidden="1">{#N/A,#N/A,FALSE,"Plan1";#N/A,#N/A,FALSE,"Plan2"}</definedName>
    <definedName name="BJSDKHFE" localSheetId="8" hidden="1">{#N/A,#N/A,FALSE,"Plan1";#N/A,#N/A,FALSE,"Plan2"}</definedName>
    <definedName name="BJSDKHFE" hidden="1">{#N/A,#N/A,FALSE,"Plan1";#N/A,#N/A,FALSE,"Plan2"}</definedName>
    <definedName name="bloco" localSheetId="2">#REF!</definedName>
    <definedName name="bloco" localSheetId="5">#REF!</definedName>
    <definedName name="bloco" localSheetId="6">#REF!</definedName>
    <definedName name="bloco" localSheetId="0">#REF!</definedName>
    <definedName name="bloco" localSheetId="7">#REF!</definedName>
    <definedName name="bloco" localSheetId="8">#REF!</definedName>
    <definedName name="bloco">#REF!</definedName>
    <definedName name="BLPH1" localSheetId="2" hidden="1">#REF!</definedName>
    <definedName name="BLPH1" localSheetId="5">#REF!</definedName>
    <definedName name="BLPH1" localSheetId="6" hidden="1">#REF!</definedName>
    <definedName name="BLPH1" localSheetId="1" hidden="1">#REF!</definedName>
    <definedName name="BLPH1" localSheetId="0">#REF!</definedName>
    <definedName name="BLPH1" localSheetId="7" hidden="1">#REF!</definedName>
    <definedName name="BLPH1" localSheetId="8" hidden="1">#REF!</definedName>
    <definedName name="BLPH1" hidden="1">#REF!</definedName>
    <definedName name="BLPH100" localSheetId="2" hidden="1">#REF!</definedName>
    <definedName name="BLPH100" localSheetId="5">#REF!</definedName>
    <definedName name="BLPH100" localSheetId="6" hidden="1">#REF!</definedName>
    <definedName name="BLPH100" localSheetId="1" hidden="1">#REF!</definedName>
    <definedName name="BLPH100" localSheetId="0">#REF!</definedName>
    <definedName name="BLPH100" localSheetId="7" hidden="1">#REF!</definedName>
    <definedName name="BLPH100" localSheetId="8" hidden="1">#REF!</definedName>
    <definedName name="BLPH100" hidden="1">#REF!</definedName>
    <definedName name="BLPH101" localSheetId="2" hidden="1">#REF!</definedName>
    <definedName name="BLPH101" localSheetId="6" hidden="1">#REF!</definedName>
    <definedName name="BLPH101" localSheetId="1" hidden="1">#REF!</definedName>
    <definedName name="BLPH101" localSheetId="7" hidden="1">#REF!</definedName>
    <definedName name="BLPH101" localSheetId="8" hidden="1">#REF!</definedName>
    <definedName name="BLPH101" hidden="1">#REF!</definedName>
    <definedName name="BLPH102" localSheetId="2" hidden="1">#REF!</definedName>
    <definedName name="BLPH102" localSheetId="6" hidden="1">#REF!</definedName>
    <definedName name="BLPH102" localSheetId="1" hidden="1">#REF!</definedName>
    <definedName name="BLPH102" localSheetId="7" hidden="1">#REF!</definedName>
    <definedName name="BLPH102" localSheetId="8" hidden="1">#REF!</definedName>
    <definedName name="BLPH102" hidden="1">#REF!</definedName>
    <definedName name="BLPH103" localSheetId="2" hidden="1">#REF!</definedName>
    <definedName name="BLPH103" localSheetId="6" hidden="1">#REF!</definedName>
    <definedName name="BLPH103" localSheetId="1" hidden="1">#REF!</definedName>
    <definedName name="BLPH103" localSheetId="7" hidden="1">#REF!</definedName>
    <definedName name="BLPH103" localSheetId="8" hidden="1">#REF!</definedName>
    <definedName name="BLPH103" hidden="1">#REF!</definedName>
    <definedName name="BLPH104" localSheetId="2" hidden="1">#REF!</definedName>
    <definedName name="BLPH104" localSheetId="6" hidden="1">#REF!</definedName>
    <definedName name="BLPH104" localSheetId="1" hidden="1">#REF!</definedName>
    <definedName name="BLPH104" localSheetId="7" hidden="1">#REF!</definedName>
    <definedName name="BLPH104" localSheetId="8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localSheetId="2" hidden="1">#REF!</definedName>
    <definedName name="BLPH96" localSheetId="6" hidden="1">#REF!</definedName>
    <definedName name="BLPH96" localSheetId="1" hidden="1">#REF!</definedName>
    <definedName name="BLPH96" localSheetId="7" hidden="1">#REF!</definedName>
    <definedName name="BLPH96" localSheetId="8" hidden="1">#REF!</definedName>
    <definedName name="BLPH96" hidden="1">#REF!</definedName>
    <definedName name="BLPH97" localSheetId="2" hidden="1">#REF!</definedName>
    <definedName name="BLPH97" localSheetId="6" hidden="1">#REF!</definedName>
    <definedName name="BLPH97" localSheetId="1" hidden="1">#REF!</definedName>
    <definedName name="BLPH97" localSheetId="7" hidden="1">#REF!</definedName>
    <definedName name="BLPH97" localSheetId="8" hidden="1">#REF!</definedName>
    <definedName name="BLPH97" hidden="1">#REF!</definedName>
    <definedName name="BLPH98" localSheetId="2" hidden="1">#REF!</definedName>
    <definedName name="BLPH98" localSheetId="6" hidden="1">#REF!</definedName>
    <definedName name="BLPH98" localSheetId="1" hidden="1">#REF!</definedName>
    <definedName name="BLPH98" localSheetId="7" hidden="1">#REF!</definedName>
    <definedName name="BLPH98" localSheetId="8" hidden="1">#REF!</definedName>
    <definedName name="BLPH98" hidden="1">#REF!</definedName>
    <definedName name="BLPH99" localSheetId="2" hidden="1">#REF!</definedName>
    <definedName name="BLPH99" localSheetId="6" hidden="1">#REF!</definedName>
    <definedName name="BLPH99" localSheetId="1" hidden="1">#REF!</definedName>
    <definedName name="BLPH99" localSheetId="7" hidden="1">#REF!</definedName>
    <definedName name="BLPH99" localSheetId="8" hidden="1">#REF!</definedName>
    <definedName name="BLPH99" hidden="1">#REF!</definedName>
    <definedName name="bmdgghrtfde" localSheetId="2" hidden="1">{#N/A,#N/A,FALSE,"Plan1";#N/A,#N/A,FALSE,"Plan2"}</definedName>
    <definedName name="bmdgghrtfde" localSheetId="5">{#N/A,#N/A,FALSE,"Plan1";#N/A,#N/A,FALSE,"Plan2"}</definedName>
    <definedName name="bmdgghrtfde" localSheetId="6" hidden="1">{#N/A,#N/A,FALSE,"Plan1";#N/A,#N/A,FALSE,"Plan2"}</definedName>
    <definedName name="bmdgghrtfde" localSheetId="1" hidden="1">{#N/A,#N/A,FALSE,"Plan1";#N/A,#N/A,FALSE,"Plan2"}</definedName>
    <definedName name="bmdgghrtfde" localSheetId="0">{#N/A,#N/A,FALSE,"Plan1";#N/A,#N/A,FALSE,"Plan2"}</definedName>
    <definedName name="bmdgghrtfde" localSheetId="7" hidden="1">{#N/A,#N/A,FALSE,"Plan1";#N/A,#N/A,FALSE,"Plan2"}</definedName>
    <definedName name="bmdgghrtfde" localSheetId="8" hidden="1">{#N/A,#N/A,FALSE,"Plan1";#N/A,#N/A,FALSE,"Plan2"}</definedName>
    <definedName name="bmdgghrtfde" hidden="1">{#N/A,#N/A,FALSE,"Plan1";#N/A,#N/A,FALSE,"Plan2"}</definedName>
    <definedName name="bnkjhjhdfxgt" localSheetId="2" hidden="1">{#N/A,#N/A,FALSE,"Plan1";#N/A,#N/A,FALSE,"Plan2"}</definedName>
    <definedName name="bnkjhjhdfxgt" localSheetId="5">{#N/A,#N/A,FALSE,"Plan1";#N/A,#N/A,FALSE,"Plan2"}</definedName>
    <definedName name="bnkjhjhdfxgt" localSheetId="6" hidden="1">{#N/A,#N/A,FALSE,"Plan1";#N/A,#N/A,FALSE,"Plan2"}</definedName>
    <definedName name="bnkjhjhdfxgt" localSheetId="1" hidden="1">{#N/A,#N/A,FALSE,"Plan1";#N/A,#N/A,FALSE,"Plan2"}</definedName>
    <definedName name="bnkjhjhdfxgt" localSheetId="0">{#N/A,#N/A,FALSE,"Plan1";#N/A,#N/A,FALSE,"Plan2"}</definedName>
    <definedName name="bnkjhjhdfxgt" localSheetId="7" hidden="1">{#N/A,#N/A,FALSE,"Plan1";#N/A,#N/A,FALSE,"Plan2"}</definedName>
    <definedName name="bnkjhjhdfxgt" localSheetId="8" hidden="1">{#N/A,#N/A,FALSE,"Plan1";#N/A,#N/A,FALSE,"Plan2"}</definedName>
    <definedName name="bnkjhjhdfxgt" hidden="1">{#N/A,#N/A,FALSE,"Plan1";#N/A,#N/A,FALSE,"Plan2"}</definedName>
    <definedName name="BORBA2" localSheetId="2">#REF!</definedName>
    <definedName name="BORBA2" localSheetId="5">#REF!</definedName>
    <definedName name="BORBA2" localSheetId="6">#REF!</definedName>
    <definedName name="BORBA2" localSheetId="0">#REF!</definedName>
    <definedName name="BORBA2" localSheetId="7">#REF!</definedName>
    <definedName name="BORBA2" localSheetId="8">#REF!</definedName>
    <definedName name="BORBA2">#REF!</definedName>
    <definedName name="BORDA1" localSheetId="5">#REF!</definedName>
    <definedName name="BORDA1" localSheetId="0">#REF!</definedName>
    <definedName name="BORDA1">#N/A</definedName>
    <definedName name="BuiltIn_Print_Area" localSheetId="2">#REF!</definedName>
    <definedName name="BuiltIn_Print_Area" localSheetId="5">#REF!</definedName>
    <definedName name="BuiltIn_Print_Area" localSheetId="6">#REF!</definedName>
    <definedName name="BuiltIn_Print_Area" localSheetId="0">#REF!</definedName>
    <definedName name="BuiltIn_Print_Area" localSheetId="7">#REF!</definedName>
    <definedName name="BuiltIn_Print_Area" localSheetId="8">#REF!</definedName>
    <definedName name="BuiltIn_Print_Area">#REF!</definedName>
    <definedName name="BuiltIn_Print_Area___0" localSheetId="2">#REF!</definedName>
    <definedName name="BuiltIn_Print_Area___0" localSheetId="6">#REF!</definedName>
    <definedName name="BuiltIn_Print_Area___0" localSheetId="7">#REF!</definedName>
    <definedName name="BuiltIn_Print_Area___0" localSheetId="8">#REF!</definedName>
    <definedName name="BuiltIn_Print_Area___0">#REF!</definedName>
    <definedName name="BuiltIn_Print_Titles" localSheetId="2">#REF!</definedName>
    <definedName name="BuiltIn_Print_Titles" localSheetId="6">#REF!</definedName>
    <definedName name="BuiltIn_Print_Titles" localSheetId="7">#REF!</definedName>
    <definedName name="BuiltIn_Print_Titles" localSheetId="8">#REF!</definedName>
    <definedName name="BuiltIn_Print_Titles">#REF!</definedName>
    <definedName name="BuiltIn_Print_Titles___0" localSheetId="2">#REF!</definedName>
    <definedName name="BuiltIn_Print_Titles___0" localSheetId="6">#REF!</definedName>
    <definedName name="BuiltIn_Print_Titles___0" localSheetId="7">#REF!</definedName>
    <definedName name="BuiltIn_Print_Titles___0" localSheetId="8">#REF!</definedName>
    <definedName name="BuiltIn_Print_Titles___0">#REF!</definedName>
    <definedName name="BV" localSheetId="1" hidden="1">#REF!</definedName>
    <definedName name="BV" hidden="1">#REF!</definedName>
    <definedName name="bxnzfmkzxbhdf" localSheetId="2" hidden="1">{#N/A,#N/A,FALSE,"Plan1";#N/A,#N/A,FALSE,"Plan2"}</definedName>
    <definedName name="bxnzfmkzxbhdf" localSheetId="5">{#N/A,#N/A,FALSE,"Plan1";#N/A,#N/A,FALSE,"Plan2"}</definedName>
    <definedName name="bxnzfmkzxbhdf" localSheetId="6" hidden="1">{#N/A,#N/A,FALSE,"Plan1";#N/A,#N/A,FALSE,"Plan2"}</definedName>
    <definedName name="bxnzfmkzxbhdf" localSheetId="1" hidden="1">{#N/A,#N/A,FALSE,"Plan1";#N/A,#N/A,FALSE,"Plan2"}</definedName>
    <definedName name="bxnzfmkzxbhdf" localSheetId="0">{#N/A,#N/A,FALSE,"Plan1";#N/A,#N/A,FALSE,"Plan2"}</definedName>
    <definedName name="bxnzfmkzxbhdf" localSheetId="7" hidden="1">{#N/A,#N/A,FALSE,"Plan1";#N/A,#N/A,FALSE,"Plan2"}</definedName>
    <definedName name="bxnzfmkzxbhdf" localSheetId="8" hidden="1">{#N/A,#N/A,FALSE,"Plan1";#N/A,#N/A,FALSE,"Plan2"}</definedName>
    <definedName name="bxnzfmkzxbhdf" hidden="1">{#N/A,#N/A,FALSE,"Plan1";#N/A,#N/A,FALSE,"Plan2"}</definedName>
    <definedName name="ca" localSheetId="2">#REF!</definedName>
    <definedName name="ca" localSheetId="5">#REF!</definedName>
    <definedName name="ca" localSheetId="6">#REF!</definedName>
    <definedName name="ca" localSheetId="1">#REF!</definedName>
    <definedName name="ca" localSheetId="0">#REF!</definedName>
    <definedName name="ca" localSheetId="7">#REF!</definedName>
    <definedName name="ca" localSheetId="8">#REF!</definedName>
    <definedName name="ca">#REF!</definedName>
    <definedName name="CAB" localSheetId="5">#REF!</definedName>
    <definedName name="CAB" localSheetId="0">#REF!</definedName>
    <definedName name="CAB">#N/A</definedName>
    <definedName name="CAFS">"Carlos Antonio Fernandes da Silva"</definedName>
    <definedName name="CAGR" localSheetId="2">#REF!</definedName>
    <definedName name="CAGR" localSheetId="5">#REF!</definedName>
    <definedName name="CAGR" localSheetId="6">#REF!</definedName>
    <definedName name="CAGR" localSheetId="0">#REF!</definedName>
    <definedName name="CAGR" localSheetId="7">#REF!</definedName>
    <definedName name="CAGR" localSheetId="8">#REF!</definedName>
    <definedName name="CAGR">#REF!</definedName>
    <definedName name="caixa" localSheetId="2">#REF!</definedName>
    <definedName name="caixa" localSheetId="5">#REF!</definedName>
    <definedName name="caixa" localSheetId="6">#REF!</definedName>
    <definedName name="caixa" localSheetId="0">#REF!</definedName>
    <definedName name="caixa" localSheetId="7">#REF!</definedName>
    <definedName name="caixa" localSheetId="8">#REF!</definedName>
    <definedName name="caixa">#REF!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2">#REF!</definedName>
    <definedName name="Cambio" localSheetId="5">#REF!</definedName>
    <definedName name="Cambio" localSheetId="6">#REF!</definedName>
    <definedName name="Cambio" localSheetId="0">#REF!</definedName>
    <definedName name="Cambio" localSheetId="7">#REF!</definedName>
    <definedName name="Cambio" localSheetId="8">#REF!</definedName>
    <definedName name="Cambio">#REF!</definedName>
    <definedName name="CAMP" localSheetId="2">#REF!</definedName>
    <definedName name="CAMP" localSheetId="5">#REF!</definedName>
    <definedName name="CAMP" localSheetId="6">#REF!</definedName>
    <definedName name="CAMP" localSheetId="0">#REF!</definedName>
    <definedName name="CAMP" localSheetId="7">#REF!</definedName>
    <definedName name="CAMP" localSheetId="8">#REF!</definedName>
    <definedName name="CAMP">#REF!</definedName>
    <definedName name="CAMPOS" localSheetId="2">#REF!</definedName>
    <definedName name="CAMPOS" localSheetId="5">#REF!</definedName>
    <definedName name="CAMPOS" localSheetId="6">#REF!</definedName>
    <definedName name="CAMPOS" localSheetId="0">#REF!</definedName>
    <definedName name="CAMPOS" localSheetId="7">#REF!</definedName>
    <definedName name="CAMPOS" localSheetId="8">#REF!</definedName>
    <definedName name="CAMPOS">#REF!</definedName>
    <definedName name="çaos\ewapo" localSheetId="2" hidden="1">{#N/A,#N/A,FALSE,"Plan1";#N/A,#N/A,FALSE,"Plan2"}</definedName>
    <definedName name="çaos\ewapo" localSheetId="6" hidden="1">{#N/A,#N/A,FALSE,"Plan1";#N/A,#N/A,FALSE,"Plan2"}</definedName>
    <definedName name="çaos\ewapo" localSheetId="1" hidden="1">{#N/A,#N/A,FALSE,"Plan1";#N/A,#N/A,FALSE,"Plan2"}</definedName>
    <definedName name="çaos\ewapo" localSheetId="0" hidden="1">{#N/A,#N/A,FALSE,"Plan1";#N/A,#N/A,FALSE,"Plan2"}</definedName>
    <definedName name="çaos\ewapo" localSheetId="7" hidden="1">{#N/A,#N/A,FALSE,"Plan1";#N/A,#N/A,FALSE,"Plan2"}</definedName>
    <definedName name="çaos\ewapo" localSheetId="8" hidden="1">{#N/A,#N/A,FALSE,"Plan1";#N/A,#N/A,FALSE,"Plan2"}</definedName>
    <definedName name="çaos\ewapo" hidden="1">{#N/A,#N/A,FALSE,"Plan1";#N/A,#N/A,FALSE,"Plan2"}</definedName>
    <definedName name="Capa" localSheetId="2">#REF!</definedName>
    <definedName name="Capa" localSheetId="6">#REF!</definedName>
    <definedName name="Capa" localSheetId="1">#REF!</definedName>
    <definedName name="Capa" localSheetId="7">#REF!</definedName>
    <definedName name="Capa" localSheetId="8">#REF!</definedName>
    <definedName name="Capa">#REF!</definedName>
    <definedName name="CAPA2" localSheetId="2">#REF!</definedName>
    <definedName name="CAPA2" localSheetId="6">#REF!</definedName>
    <definedName name="CAPA2" localSheetId="7">#REF!</definedName>
    <definedName name="CAPA2" localSheetId="8">#REF!</definedName>
    <definedName name="CAPA2">#REF!</definedName>
    <definedName name="CAPA55" localSheetId="2">#REF!</definedName>
    <definedName name="CAPA55" localSheetId="6">#REF!</definedName>
    <definedName name="CAPA55" localSheetId="7">#REF!</definedName>
    <definedName name="CAPA55" localSheetId="8">#REF!</definedName>
    <definedName name="CAPA55">#REF!</definedName>
    <definedName name="CAPA55A" localSheetId="2">#REF!</definedName>
    <definedName name="CAPA55A" localSheetId="6">#REF!</definedName>
    <definedName name="CAPA55A" localSheetId="7">#REF!</definedName>
    <definedName name="CAPA55A" localSheetId="8">#REF!</definedName>
    <definedName name="CAPA55A">#REF!</definedName>
    <definedName name="CAPELA" localSheetId="2">#REF!</definedName>
    <definedName name="CAPELA" localSheetId="6">#REF!</definedName>
    <definedName name="CAPELA" localSheetId="7">#REF!</definedName>
    <definedName name="CAPELA" localSheetId="8">#REF!</definedName>
    <definedName name="CAPELA">#REF!</definedName>
    <definedName name="CARLA" hidden="1">#REF!</definedName>
    <definedName name="CARLOS1" localSheetId="2">#REF!</definedName>
    <definedName name="CARLOS1" localSheetId="6">#REF!</definedName>
    <definedName name="CARLOS1" localSheetId="7">#REF!</definedName>
    <definedName name="CARLOS1" localSheetId="8">#REF!</definedName>
    <definedName name="CARLOS1">#REF!</definedName>
    <definedName name="CARTÃO4" localSheetId="2">#REF!</definedName>
    <definedName name="CARTÃO4" localSheetId="6">#REF!</definedName>
    <definedName name="CARTÃO4" localSheetId="7">#REF!</definedName>
    <definedName name="CARTÃO4" localSheetId="8">#REF!</definedName>
    <definedName name="CARTÃO4">#REF!</definedName>
    <definedName name="CAT6_IP" localSheetId="2" hidden="1">{#N/A,#N/A,FALSE,"F-01"}</definedName>
    <definedName name="CAT6_IP" localSheetId="5">{#N/A,#N/A,FALSE,"F-01"}</definedName>
    <definedName name="CAT6_IP" localSheetId="6" hidden="1">{#N/A,#N/A,FALSE,"F-01"}</definedName>
    <definedName name="CAT6_IP" localSheetId="1" hidden="1">{#N/A,#N/A,FALSE,"F-01"}</definedName>
    <definedName name="CAT6_IP" localSheetId="0">{#N/A,#N/A,FALSE,"F-01"}</definedName>
    <definedName name="CAT6_IP" localSheetId="7" hidden="1">{#N/A,#N/A,FALSE,"F-01"}</definedName>
    <definedName name="CAT6_IP" localSheetId="8" hidden="1">{#N/A,#N/A,FALSE,"F-01"}</definedName>
    <definedName name="CAT6_IP" hidden="1">{#N/A,#N/A,FALSE,"F-01"}</definedName>
    <definedName name="categori45" localSheetId="2">#REF!</definedName>
    <definedName name="categori45" localSheetId="5">#REF!</definedName>
    <definedName name="categori45" localSheetId="6">#REF!</definedName>
    <definedName name="categori45" localSheetId="0">#REF!</definedName>
    <definedName name="categori45" localSheetId="7">#REF!</definedName>
    <definedName name="categori45" localSheetId="8">#REF!</definedName>
    <definedName name="categori45">#REF!</definedName>
    <definedName name="CATEGORIA1" localSheetId="2">#REF!</definedName>
    <definedName name="CATEGORIA1" localSheetId="5">#REF!</definedName>
    <definedName name="CATEGORIA1" localSheetId="6">#REF!</definedName>
    <definedName name="CATEGORIA1" localSheetId="0">#REF!</definedName>
    <definedName name="CATEGORIA1" localSheetId="7">#REF!</definedName>
    <definedName name="CATEGORIA1" localSheetId="8">#REF!</definedName>
    <definedName name="CATEGORIA1">#REF!</definedName>
    <definedName name="CATEGORIA10" localSheetId="2">#REF!</definedName>
    <definedName name="CATEGORIA10" localSheetId="5">#REF!</definedName>
    <definedName name="CATEGORIA10" localSheetId="6">#REF!</definedName>
    <definedName name="CATEGORIA10" localSheetId="0">#REF!</definedName>
    <definedName name="CATEGORIA10" localSheetId="7">#REF!</definedName>
    <definedName name="CATEGORIA10" localSheetId="8">#REF!</definedName>
    <definedName name="CATEGORIA10">#REF!</definedName>
    <definedName name="CATEGORIA11" localSheetId="2">#REF!</definedName>
    <definedName name="CATEGORIA11" localSheetId="6">#REF!</definedName>
    <definedName name="CATEGORIA11" localSheetId="7">#REF!</definedName>
    <definedName name="CATEGORIA11" localSheetId="8">#REF!</definedName>
    <definedName name="CATEGORIA11">#REF!</definedName>
    <definedName name="CATEGORIA12" localSheetId="2">#REF!</definedName>
    <definedName name="CATEGORIA12" localSheetId="6">#REF!</definedName>
    <definedName name="CATEGORIA12" localSheetId="7">#REF!</definedName>
    <definedName name="CATEGORIA12" localSheetId="8">#REF!</definedName>
    <definedName name="CATEGORIA12">#REF!</definedName>
    <definedName name="CATEGORIA13" localSheetId="2">#REF!</definedName>
    <definedName name="CATEGORIA13" localSheetId="6">#REF!</definedName>
    <definedName name="CATEGORIA13" localSheetId="7">#REF!</definedName>
    <definedName name="CATEGORIA13" localSheetId="8">#REF!</definedName>
    <definedName name="CATEGORIA13">#REF!</definedName>
    <definedName name="CATEGORIA14" localSheetId="2">#REF!</definedName>
    <definedName name="CATEGORIA14" localSheetId="6">#REF!</definedName>
    <definedName name="CATEGORIA14" localSheetId="7">#REF!</definedName>
    <definedName name="CATEGORIA14" localSheetId="8">#REF!</definedName>
    <definedName name="CATEGORIA14">#REF!</definedName>
    <definedName name="CATEGORIA15" localSheetId="2">#REF!</definedName>
    <definedName name="CATEGORIA15" localSheetId="6">#REF!</definedName>
    <definedName name="CATEGORIA15" localSheetId="7">#REF!</definedName>
    <definedName name="CATEGORIA15" localSheetId="8">#REF!</definedName>
    <definedName name="CATEGORIA15">#REF!</definedName>
    <definedName name="CATEGORIA16" localSheetId="2">#REF!</definedName>
    <definedName name="CATEGORIA16" localSheetId="6">#REF!</definedName>
    <definedName name="CATEGORIA16" localSheetId="7">#REF!</definedName>
    <definedName name="CATEGORIA16" localSheetId="8">#REF!</definedName>
    <definedName name="CATEGORIA16">#REF!</definedName>
    <definedName name="CATEGORIA17" localSheetId="2">#REF!</definedName>
    <definedName name="CATEGORIA17" localSheetId="6">#REF!</definedName>
    <definedName name="CATEGORIA17" localSheetId="7">#REF!</definedName>
    <definedName name="CATEGORIA17" localSheetId="8">#REF!</definedName>
    <definedName name="CATEGORIA17">#REF!</definedName>
    <definedName name="CATEGORIA18" localSheetId="2">#REF!</definedName>
    <definedName name="CATEGORIA18" localSheetId="6">#REF!</definedName>
    <definedName name="CATEGORIA18" localSheetId="7">#REF!</definedName>
    <definedName name="CATEGORIA18" localSheetId="8">#REF!</definedName>
    <definedName name="CATEGORIA18">#REF!</definedName>
    <definedName name="CATEGORIA19" localSheetId="2">#REF!</definedName>
    <definedName name="CATEGORIA19" localSheetId="6">#REF!</definedName>
    <definedName name="CATEGORIA19" localSheetId="7">#REF!</definedName>
    <definedName name="CATEGORIA19" localSheetId="8">#REF!</definedName>
    <definedName name="CATEGORIA19">#REF!</definedName>
    <definedName name="CATEGORIA2" localSheetId="2">#REF!</definedName>
    <definedName name="CATEGORIA2" localSheetId="6">#REF!</definedName>
    <definedName name="CATEGORIA2" localSheetId="7">#REF!</definedName>
    <definedName name="CATEGORIA2" localSheetId="8">#REF!</definedName>
    <definedName name="CATEGORIA2">#REF!</definedName>
    <definedName name="CATEGORIA20" localSheetId="2">#REF!</definedName>
    <definedName name="CATEGORIA20" localSheetId="6">#REF!</definedName>
    <definedName name="CATEGORIA20" localSheetId="7">#REF!</definedName>
    <definedName name="CATEGORIA20" localSheetId="8">#REF!</definedName>
    <definedName name="CATEGORIA20">#REF!</definedName>
    <definedName name="CATEGORIA21" localSheetId="2">#REF!</definedName>
    <definedName name="CATEGORIA21" localSheetId="6">#REF!</definedName>
    <definedName name="CATEGORIA21" localSheetId="7">#REF!</definedName>
    <definedName name="CATEGORIA21" localSheetId="8">#REF!</definedName>
    <definedName name="CATEGORIA21">#REF!</definedName>
    <definedName name="CATEGORIA22" localSheetId="2">#REF!</definedName>
    <definedName name="CATEGORIA22" localSheetId="6">#REF!</definedName>
    <definedName name="CATEGORIA22" localSheetId="7">#REF!</definedName>
    <definedName name="CATEGORIA22" localSheetId="8">#REF!</definedName>
    <definedName name="CATEGORIA22">#REF!</definedName>
    <definedName name="CATEGORIA3" localSheetId="2">#REF!</definedName>
    <definedName name="CATEGORIA3" localSheetId="6">#REF!</definedName>
    <definedName name="CATEGORIA3" localSheetId="7">#REF!</definedName>
    <definedName name="CATEGORIA3" localSheetId="8">#REF!</definedName>
    <definedName name="CATEGORIA3">#REF!</definedName>
    <definedName name="CATEGORIA4" localSheetId="2">#REF!</definedName>
    <definedName name="CATEGORIA4" localSheetId="6">#REF!</definedName>
    <definedName name="CATEGORIA4" localSheetId="7">#REF!</definedName>
    <definedName name="CATEGORIA4" localSheetId="8">#REF!</definedName>
    <definedName name="CATEGORIA4">#REF!</definedName>
    <definedName name="CATEGORIA5" localSheetId="2">#REF!</definedName>
    <definedName name="CATEGORIA5" localSheetId="6">#REF!</definedName>
    <definedName name="CATEGORIA5" localSheetId="7">#REF!</definedName>
    <definedName name="CATEGORIA5" localSheetId="8">#REF!</definedName>
    <definedName name="CATEGORIA5">#REF!</definedName>
    <definedName name="CATEGORIA6" localSheetId="2">#REF!</definedName>
    <definedName name="CATEGORIA6" localSheetId="6">#REF!</definedName>
    <definedName name="CATEGORIA6" localSheetId="7">#REF!</definedName>
    <definedName name="CATEGORIA6" localSheetId="8">#REF!</definedName>
    <definedName name="CATEGORIA6">#REF!</definedName>
    <definedName name="CATEGORIA7" localSheetId="2">#REF!</definedName>
    <definedName name="CATEGORIA7" localSheetId="6">#REF!</definedName>
    <definedName name="CATEGORIA7" localSheetId="7">#REF!</definedName>
    <definedName name="CATEGORIA7" localSheetId="8">#REF!</definedName>
    <definedName name="CATEGORIA7">#REF!</definedName>
    <definedName name="CATEGORIA8" localSheetId="2">#REF!</definedName>
    <definedName name="CATEGORIA8" localSheetId="6">#REF!</definedName>
    <definedName name="CATEGORIA8" localSheetId="7">#REF!</definedName>
    <definedName name="CATEGORIA8" localSheetId="8">#REF!</definedName>
    <definedName name="CATEGORIA8">#REF!</definedName>
    <definedName name="CATEGORIA9" localSheetId="2">#REF!</definedName>
    <definedName name="CATEGORIA9" localSheetId="6">#REF!</definedName>
    <definedName name="CATEGORIA9" localSheetId="7">#REF!</definedName>
    <definedName name="CATEGORIA9" localSheetId="8">#REF!</definedName>
    <definedName name="CATEGORIA9">#REF!</definedName>
    <definedName name="CATORZE" localSheetId="2">#REF!</definedName>
    <definedName name="CATORZE" localSheetId="6">#REF!</definedName>
    <definedName name="CATORZE" localSheetId="7">#REF!</definedName>
    <definedName name="CATORZE" localSheetId="8">#REF!</definedName>
    <definedName name="CATORZE">#REF!</definedName>
    <definedName name="CAUX2" localSheetId="2">OFFSET(#REF!,0,0,COUNTA(#REF!)+1,1)</definedName>
    <definedName name="CAUX2" localSheetId="5">OFFSET(#REF!,0,0,COUNTA(#REF!)+1,1)</definedName>
    <definedName name="CAUX2" localSheetId="6">OFFSET(#REF!,0,0,COUNTA(#REF!)+1,1)</definedName>
    <definedName name="CAUX2" localSheetId="0">OFFSET(#REF!,0,0,COUNTA(#REF!)+1,1)</definedName>
    <definedName name="CAUX2" localSheetId="7">OFFSET(#REF!,0,0,COUNTA(#REF!)+1,1)</definedName>
    <definedName name="CAUX2" localSheetId="8">OFFSET(#REF!,0,0,COUNTA(#REF!)+1,1)</definedName>
    <definedName name="CAUX2">OFFSET(#REF!,0,0,COUNTA(#REF!)+1,1)</definedName>
    <definedName name="CAUX3" localSheetId="2">OFFSET(#REF!,0,0,COUNTA(#REF!)+1,1)</definedName>
    <definedName name="CAUX3" localSheetId="6">OFFSET(#REF!,0,0,COUNTA(#REF!)+1,1)</definedName>
    <definedName name="CAUX3" localSheetId="7">OFFSET(#REF!,0,0,COUNTA(#REF!)+1,1)</definedName>
    <definedName name="CAUX3" localSheetId="8">OFFSET(#REF!,0,0,COUNTA(#REF!)+1,1)</definedName>
    <definedName name="CAUX3">OFFSET(#REF!,0,0,COUNTA(#REF!)+1,1)</definedName>
    <definedName name="CCC" localSheetId="2">#REF!</definedName>
    <definedName name="CCC" localSheetId="5">#REF!</definedName>
    <definedName name="CCC" localSheetId="6">#REF!</definedName>
    <definedName name="CCC" localSheetId="0">#REF!</definedName>
    <definedName name="CCC" localSheetId="7">#REF!</definedName>
    <definedName name="CCC" localSheetId="8">#REF!</definedName>
    <definedName name="CCC">#REF!</definedName>
    <definedName name="ççç" localSheetId="2" hidden="1">{#N/A,#N/A,FALSE,"Plan1";#N/A,#N/A,FALSE,"Plan2"}</definedName>
    <definedName name="ççç" localSheetId="5">{#N/A,#N/A,FALSE,"Plan1";#N/A,#N/A,FALSE,"Plan2"}</definedName>
    <definedName name="ççç" localSheetId="6" hidden="1">{#N/A,#N/A,FALSE,"Plan1";#N/A,#N/A,FALSE,"Plan2"}</definedName>
    <definedName name="ççç" localSheetId="1" hidden="1">{#N/A,#N/A,FALSE,"Plan1";#N/A,#N/A,FALSE,"Plan2"}</definedName>
    <definedName name="ççç" localSheetId="0">{#N/A,#N/A,FALSE,"Plan1";#N/A,#N/A,FALSE,"Plan2"}</definedName>
    <definedName name="ççç" localSheetId="7" hidden="1">{#N/A,#N/A,FALSE,"Plan1";#N/A,#N/A,FALSE,"Plan2"}</definedName>
    <definedName name="ççç" localSheetId="8" hidden="1">{#N/A,#N/A,FALSE,"Plan1";#N/A,#N/A,FALSE,"Plan2"}</definedName>
    <definedName name="ççç" hidden="1">{#N/A,#N/A,FALSE,"Plan1";#N/A,#N/A,FALSE,"Plan2"}</definedName>
    <definedName name="cccc" localSheetId="2" hidden="1">{#N/A,#N/A,FALSE,"Plan1";#N/A,#N/A,FALSE,"Plan2"}</definedName>
    <definedName name="cccc" localSheetId="5">{#N/A,#N/A,FALSE,"Plan1";#N/A,#N/A,FALSE,"Plan2"}</definedName>
    <definedName name="cccc" localSheetId="6" hidden="1">{#N/A,#N/A,FALSE,"Plan1";#N/A,#N/A,FALSE,"Plan2"}</definedName>
    <definedName name="cccc" localSheetId="1" hidden="1">{#N/A,#N/A,FALSE,"Plan1";#N/A,#N/A,FALSE,"Plan2"}</definedName>
    <definedName name="cccc" localSheetId="0">{#N/A,#N/A,FALSE,"Plan1";#N/A,#N/A,FALSE,"Plan2"}</definedName>
    <definedName name="cccc" localSheetId="7" hidden="1">{#N/A,#N/A,FALSE,"Plan1";#N/A,#N/A,FALSE,"Plan2"}</definedName>
    <definedName name="cccc" localSheetId="8" hidden="1">{#N/A,#N/A,FALSE,"Plan1";#N/A,#N/A,FALSE,"Plan2"}</definedName>
    <definedName name="cccc" hidden="1">{#N/A,#N/A,FALSE,"Plan1";#N/A,#N/A,FALSE,"Plan2"}</definedName>
    <definedName name="ççççççç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2" hidden="1">{"HW",#N/A,FALSE,"1998"}</definedName>
    <definedName name="cccccccccccccccc" localSheetId="5">{"HW",#N/A,FALSE,"1998"}</definedName>
    <definedName name="cccccccccccccccc" localSheetId="6" hidden="1">{"HW",#N/A,FALSE,"1998"}</definedName>
    <definedName name="cccccccccccccccc" localSheetId="1" hidden="1">{"HW",#N/A,FALSE,"1998"}</definedName>
    <definedName name="cccccccccccccccc" localSheetId="0">{"HW",#N/A,FALSE,"1998"}</definedName>
    <definedName name="cccccccccccccccc" localSheetId="7" hidden="1">{"HW",#N/A,FALSE,"1998"}</definedName>
    <definedName name="cccccccccccccccc" localSheetId="8" hidden="1">{"HW",#N/A,FALSE,"1998"}</definedName>
    <definedName name="cccccccccccccccc" hidden="1">{"HW",#N/A,FALSE,"1998"}</definedName>
    <definedName name="cchart1" localSheetId="2" hidden="1">#REF!</definedName>
    <definedName name="cchart1" localSheetId="5">#REF!</definedName>
    <definedName name="cchart1" localSheetId="6" hidden="1">#REF!</definedName>
    <definedName name="cchart1" localSheetId="1" hidden="1">#REF!</definedName>
    <definedName name="cchart1" localSheetId="0">#REF!</definedName>
    <definedName name="cchart1" localSheetId="7" hidden="1">#REF!</definedName>
    <definedName name="cchart1" localSheetId="8" hidden="1">#REF!</definedName>
    <definedName name="cchart1" hidden="1">#REF!</definedName>
    <definedName name="cchart10" localSheetId="2" hidden="1">#REF!</definedName>
    <definedName name="cchart10" localSheetId="5">#REF!</definedName>
    <definedName name="cchart10" localSheetId="6" hidden="1">#REF!</definedName>
    <definedName name="cchart10" localSheetId="1" hidden="1">#REF!</definedName>
    <definedName name="cchart10" localSheetId="0">#REF!</definedName>
    <definedName name="cchart10" localSheetId="7" hidden="1">#REF!</definedName>
    <definedName name="cchart10" localSheetId="8" hidden="1">#REF!</definedName>
    <definedName name="cchart10" hidden="1">#REF!</definedName>
    <definedName name="cchart11" localSheetId="2" hidden="1">#REF!</definedName>
    <definedName name="cchart11" localSheetId="5">#REF!</definedName>
    <definedName name="cchart11" localSheetId="6" hidden="1">#REF!</definedName>
    <definedName name="cchart11" localSheetId="1" hidden="1">#REF!</definedName>
    <definedName name="cchart11" localSheetId="0">#REF!</definedName>
    <definedName name="cchart11" localSheetId="7" hidden="1">#REF!</definedName>
    <definedName name="cchart11" localSheetId="8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2">#REF!</definedName>
    <definedName name="CD" localSheetId="5">#REF!</definedName>
    <definedName name="CD" localSheetId="6">#REF!</definedName>
    <definedName name="CD" localSheetId="0">#REF!</definedName>
    <definedName name="CD" localSheetId="7">#REF!</definedName>
    <definedName name="CD" localSheetId="8">#REF!</definedName>
    <definedName name="CD">#REF!</definedName>
    <definedName name="çdfmerf" localSheetId="2" hidden="1">{#N/A,#N/A,FALSE,"Plan1";#N/A,#N/A,FALSE,"Plan2"}</definedName>
    <definedName name="çdfmerf" localSheetId="5">{#N/A,#N/A,FALSE,"Plan1";#N/A,#N/A,FALSE,"Plan2"}</definedName>
    <definedName name="çdfmerf" localSheetId="6" hidden="1">{#N/A,#N/A,FALSE,"Plan1";#N/A,#N/A,FALSE,"Plan2"}</definedName>
    <definedName name="çdfmerf" localSheetId="1" hidden="1">{#N/A,#N/A,FALSE,"Plan1";#N/A,#N/A,FALSE,"Plan2"}</definedName>
    <definedName name="çdfmerf" localSheetId="0">{#N/A,#N/A,FALSE,"Plan1";#N/A,#N/A,FALSE,"Plan2"}</definedName>
    <definedName name="çdfmerf" localSheetId="7" hidden="1">{#N/A,#N/A,FALSE,"Plan1";#N/A,#N/A,FALSE,"Plan2"}</definedName>
    <definedName name="çdfmerf" localSheetId="8" hidden="1">{#N/A,#N/A,FALSE,"Plan1";#N/A,#N/A,FALSE,"Plan2"}</definedName>
    <definedName name="çdfmerf" hidden="1">{#N/A,#N/A,FALSE,"Plan1";#N/A,#N/A,FALSE,"Plan2"}</definedName>
    <definedName name="CDSGHE" localSheetId="2" hidden="1">{#N/A,#N/A,FALSE,"Plan1";#N/A,#N/A,FALSE,"Plan2"}</definedName>
    <definedName name="CDSGHE" localSheetId="5">{#N/A,#N/A,FALSE,"Plan1";#N/A,#N/A,FALSE,"Plan2"}</definedName>
    <definedName name="CDSGHE" localSheetId="6" hidden="1">{#N/A,#N/A,FALSE,"Plan1";#N/A,#N/A,FALSE,"Plan2"}</definedName>
    <definedName name="CDSGHE" localSheetId="1" hidden="1">{#N/A,#N/A,FALSE,"Plan1";#N/A,#N/A,FALSE,"Plan2"}</definedName>
    <definedName name="CDSGHE" localSheetId="0">{#N/A,#N/A,FALSE,"Plan1";#N/A,#N/A,FALSE,"Plan2"}</definedName>
    <definedName name="CDSGHE" localSheetId="7" hidden="1">{#N/A,#N/A,FALSE,"Plan1";#N/A,#N/A,FALSE,"Plan2"}</definedName>
    <definedName name="CDSGHE" localSheetId="8" hidden="1">{#N/A,#N/A,FALSE,"Plan1";#N/A,#N/A,FALSE,"Plan2"}</definedName>
    <definedName name="CDSGHE" hidden="1">{#N/A,#N/A,FALSE,"Plan1";#N/A,#N/A,FALSE,"Plan2"}</definedName>
    <definedName name="cdvthd" localSheetId="2">#REF!</definedName>
    <definedName name="cdvthd" localSheetId="5">#REF!</definedName>
    <definedName name="cdvthd" localSheetId="6">#REF!</definedName>
    <definedName name="cdvthd" localSheetId="0">#REF!</definedName>
    <definedName name="cdvthd" localSheetId="7">#REF!</definedName>
    <definedName name="cdvthd" localSheetId="8">#REF!</definedName>
    <definedName name="cdvthd">#REF!</definedName>
    <definedName name="Cel_Constr" localSheetId="2">#REF!</definedName>
    <definedName name="Cel_Constr" localSheetId="5">#REF!</definedName>
    <definedName name="Cel_Constr" localSheetId="6">#REF!</definedName>
    <definedName name="Cel_Constr" localSheetId="0">#REF!</definedName>
    <definedName name="Cel_Constr" localSheetId="7">#REF!</definedName>
    <definedName name="Cel_Constr" localSheetId="8">#REF!</definedName>
    <definedName name="Cel_Constr">#REF!</definedName>
    <definedName name="CestaExcel" localSheetId="2">#REF!</definedName>
    <definedName name="CestaExcel" localSheetId="5">#REF!</definedName>
    <definedName name="CestaExcel" localSheetId="6">#REF!</definedName>
    <definedName name="CestaExcel" localSheetId="0">#REF!</definedName>
    <definedName name="CestaExcel" localSheetId="7">#REF!</definedName>
    <definedName name="CestaExcel" localSheetId="8">#REF!</definedName>
    <definedName name="CestaExcel">#REF!</definedName>
    <definedName name="CevaG" localSheetId="2">#REF!</definedName>
    <definedName name="CevaG" localSheetId="6">#REF!</definedName>
    <definedName name="CevaG" localSheetId="7">#REF!</definedName>
    <definedName name="CevaG" localSheetId="8">#REF!</definedName>
    <definedName name="CevaG">#REF!</definedName>
    <definedName name="CevaGS" localSheetId="2">#REF!</definedName>
    <definedName name="CevaGS" localSheetId="6">#REF!</definedName>
    <definedName name="CevaGS" localSheetId="7">#REF!</definedName>
    <definedName name="CevaGS" localSheetId="8">#REF!</definedName>
    <definedName name="CevaGS">#REF!</definedName>
    <definedName name="çfhjglkjhkljy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2" hidden="1">{#N/A,#N/A,FALSE,"Plan1";#N/A,#N/A,FALSE,"Plan2"}</definedName>
    <definedName name="çflçf" localSheetId="5">{#N/A,#N/A,FALSE,"Plan1";#N/A,#N/A,FALSE,"Plan2"}</definedName>
    <definedName name="çflçf" localSheetId="6" hidden="1">{#N/A,#N/A,FALSE,"Plan1";#N/A,#N/A,FALSE,"Plan2"}</definedName>
    <definedName name="çflçf" localSheetId="1" hidden="1">{#N/A,#N/A,FALSE,"Plan1";#N/A,#N/A,FALSE,"Plan2"}</definedName>
    <definedName name="çflçf" localSheetId="0">{#N/A,#N/A,FALSE,"Plan1";#N/A,#N/A,FALSE,"Plan2"}</definedName>
    <definedName name="çflçf" localSheetId="7" hidden="1">{#N/A,#N/A,FALSE,"Plan1";#N/A,#N/A,FALSE,"Plan2"}</definedName>
    <definedName name="çflçf" localSheetId="8" hidden="1">{#N/A,#N/A,FALSE,"Plan1";#N/A,#N/A,FALSE,"Plan2"}</definedName>
    <definedName name="çflçf" hidden="1">{#N/A,#N/A,FALSE,"Plan1";#N/A,#N/A,FALSE,"Plan2"}</definedName>
    <definedName name="CHAFQT" localSheetId="2">#REF!</definedName>
    <definedName name="CHAFQT" localSheetId="5">#REF!</definedName>
    <definedName name="CHAFQT" localSheetId="6">#REF!</definedName>
    <definedName name="CHAFQT" localSheetId="0">#REF!</definedName>
    <definedName name="CHAFQT" localSheetId="7">#REF!</definedName>
    <definedName name="CHAFQT" localSheetId="8">#REF!</definedName>
    <definedName name="CHAFQT">#REF!</definedName>
    <definedName name="Chaves" localSheetId="2">#REF!</definedName>
    <definedName name="Chaves" localSheetId="5">#REF!</definedName>
    <definedName name="Chaves" localSheetId="6">#REF!</definedName>
    <definedName name="Chaves" localSheetId="0">#REF!</definedName>
    <definedName name="Chaves" localSheetId="7">#REF!</definedName>
    <definedName name="Chaves" localSheetId="8">#REF!</definedName>
    <definedName name="Chaves">#REF!</definedName>
    <definedName name="chfch" localSheetId="2" hidden="1">{#N/A,#N/A,FALSE,"Plan1";#N/A,#N/A,FALSE,"Plan2"}</definedName>
    <definedName name="chfch" localSheetId="5">{#N/A,#N/A,FALSE,"Plan1";#N/A,#N/A,FALSE,"Plan2"}</definedName>
    <definedName name="chfch" localSheetId="6" hidden="1">{#N/A,#N/A,FALSE,"Plan1";#N/A,#N/A,FALSE,"Plan2"}</definedName>
    <definedName name="chfch" localSheetId="1" hidden="1">{#N/A,#N/A,FALSE,"Plan1";#N/A,#N/A,FALSE,"Plan2"}</definedName>
    <definedName name="chfch" localSheetId="0">{#N/A,#N/A,FALSE,"Plan1";#N/A,#N/A,FALSE,"Plan2"}</definedName>
    <definedName name="chfch" localSheetId="7" hidden="1">{#N/A,#N/A,FALSE,"Plan1";#N/A,#N/A,FALSE,"Plan2"}</definedName>
    <definedName name="chfch" localSheetId="8" hidden="1">{#N/A,#N/A,FALSE,"Plan1";#N/A,#N/A,FALSE,"Plan2"}</definedName>
    <definedName name="chfch" hidden="1">{#N/A,#N/A,FALSE,"Plan1";#N/A,#N/A,FALSE,"Plan2"}</definedName>
    <definedName name="CI" localSheetId="2">#REF!</definedName>
    <definedName name="CI" localSheetId="5">#REF!</definedName>
    <definedName name="CI" localSheetId="6">#REF!</definedName>
    <definedName name="CI" localSheetId="0">#REF!</definedName>
    <definedName name="CI" localSheetId="7">#REF!</definedName>
    <definedName name="CI" localSheetId="8">#REF!</definedName>
    <definedName name="CI">#REF!</definedName>
    <definedName name="cidades" localSheetId="2">#REF!</definedName>
    <definedName name="cidades" localSheetId="5">#REF!</definedName>
    <definedName name="cidades" localSheetId="6">#REF!</definedName>
    <definedName name="cidades" localSheetId="0">#REF!</definedName>
    <definedName name="cidades" localSheetId="7">#REF!</definedName>
    <definedName name="cidades" localSheetId="8">#REF!</definedName>
    <definedName name="cidades">#REF!</definedName>
    <definedName name="CIFIXA" localSheetId="2">#REF!</definedName>
    <definedName name="CIFIXA" localSheetId="5">#REF!</definedName>
    <definedName name="CIFIXA" localSheetId="6">#REF!</definedName>
    <definedName name="CIFIXA" localSheetId="0">#REF!</definedName>
    <definedName name="CIFIXA" localSheetId="7">#REF!</definedName>
    <definedName name="CIFIXA" localSheetId="8">#REF!</definedName>
    <definedName name="CIFIXA">#REF!</definedName>
    <definedName name="CINCO" localSheetId="2">#REF!</definedName>
    <definedName name="CINCO" localSheetId="6">#REF!</definedName>
    <definedName name="CINCO" localSheetId="7">#REF!</definedName>
    <definedName name="CINCO" localSheetId="8">#REF!</definedName>
    <definedName name="CINCO">#REF!</definedName>
    <definedName name="CITOTAL" localSheetId="2">#REF!</definedName>
    <definedName name="CITOTAL" localSheetId="6">#REF!</definedName>
    <definedName name="CITOTAL" localSheetId="7">#REF!</definedName>
    <definedName name="CITOTAL" localSheetId="8">#REF!</definedName>
    <definedName name="CITOTAL">#REF!</definedName>
    <definedName name="CIVAR" localSheetId="2">#REF!</definedName>
    <definedName name="CIVAR" localSheetId="6">#REF!</definedName>
    <definedName name="CIVAR" localSheetId="7">#REF!</definedName>
    <definedName name="CIVAR" localSheetId="8">#REF!</definedName>
    <definedName name="CIVAR">#REF!</definedName>
    <definedName name="ÇJKRÇLFS" localSheetId="2" hidden="1">{"Econ Consolidado",#N/A,FALSE,"Econ Consol";"Fluxo de Caixa",#N/A,FALSE,"Fluxo Caixa";"Investimentos",#N/A,FALSE,"Investimentos"}</definedName>
    <definedName name="ÇJKRÇLFS" localSheetId="5">{"Econ Consolidado",#N/A,FALSE,"Econ Consol";"Fluxo de Caixa",#N/A,FALSE,"Fluxo Caixa";"Investimentos",#N/A,FALSE,"Investimentos"}</definedName>
    <definedName name="ÇJKRÇLFS" localSheetId="6" hidden="1">{"Econ Consolidado",#N/A,FALSE,"Econ Consol";"Fluxo de Caixa",#N/A,FALSE,"Fluxo Caixa";"Investimentos",#N/A,FALSE,"Investimentos"}</definedName>
    <definedName name="ÇJKRÇLFS" localSheetId="1" hidden="1">{"Econ Consolidado",#N/A,FALSE,"Econ Consol";"Fluxo de Caixa",#N/A,FALSE,"Fluxo Caixa";"Investimentos",#N/A,FALSE,"Investimentos"}</definedName>
    <definedName name="ÇJKRÇLFS" localSheetId="0">{"Econ Consolidado",#N/A,FALSE,"Econ Consol";"Fluxo de Caixa",#N/A,FALSE,"Fluxo Caixa";"Investimentos",#N/A,FALSE,"Investimentos"}</definedName>
    <definedName name="ÇJKRÇLFS" localSheetId="7" hidden="1">{"Econ Consolidado",#N/A,FALSE,"Econ Consol";"Fluxo de Caixa",#N/A,FALSE,"Fluxo Caixa";"Investimentos",#N/A,FALSE,"Investimentos"}</definedName>
    <definedName name="ÇJKRÇLFS" localSheetId="8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2" hidden="1">{#N/A,#N/A,FALSE,"Plan1";#N/A,#N/A,FALSE,"Plan2"}</definedName>
    <definedName name="ÇJsrejtçe" localSheetId="5">{#N/A,#N/A,FALSE,"Plan1";#N/A,#N/A,FALSE,"Plan2"}</definedName>
    <definedName name="ÇJsrejtçe" localSheetId="6" hidden="1">{#N/A,#N/A,FALSE,"Plan1";#N/A,#N/A,FALSE,"Plan2"}</definedName>
    <definedName name="ÇJsrejtçe" localSheetId="1" hidden="1">{#N/A,#N/A,FALSE,"Plan1";#N/A,#N/A,FALSE,"Plan2"}</definedName>
    <definedName name="ÇJsrejtçe" localSheetId="0">{#N/A,#N/A,FALSE,"Plan1";#N/A,#N/A,FALSE,"Plan2"}</definedName>
    <definedName name="ÇJsrejtçe" localSheetId="7" hidden="1">{#N/A,#N/A,FALSE,"Plan1";#N/A,#N/A,FALSE,"Plan2"}</definedName>
    <definedName name="ÇJsrejtçe" localSheetId="8" hidden="1">{#N/A,#N/A,FALSE,"Plan1";#N/A,#N/A,FALSE,"Plan2"}</definedName>
    <definedName name="ÇJsrejtçe" hidden="1">{#N/A,#N/A,FALSE,"Plan1";#N/A,#N/A,FALSE,"Plan2"}</definedName>
    <definedName name="çkaçekow" localSheetId="2" hidden="1">{#N/A,#N/A,FALSE,"Plan1";#N/A,#N/A,FALSE,"Plan2"}</definedName>
    <definedName name="çkaçekow" localSheetId="5">{#N/A,#N/A,FALSE,"Plan1";#N/A,#N/A,FALSE,"Plan2"}</definedName>
    <definedName name="çkaçekow" localSheetId="6" hidden="1">{#N/A,#N/A,FALSE,"Plan1";#N/A,#N/A,FALSE,"Plan2"}</definedName>
    <definedName name="çkaçekow" localSheetId="1" hidden="1">{#N/A,#N/A,FALSE,"Plan1";#N/A,#N/A,FALSE,"Plan2"}</definedName>
    <definedName name="çkaçekow" localSheetId="0">{#N/A,#N/A,FALSE,"Plan1";#N/A,#N/A,FALSE,"Plan2"}</definedName>
    <definedName name="çkaçekow" localSheetId="7" hidden="1">{#N/A,#N/A,FALSE,"Plan1";#N/A,#N/A,FALSE,"Plan2"}</definedName>
    <definedName name="çkaçekow" localSheetId="8" hidden="1">{#N/A,#N/A,FALSE,"Plan1";#N/A,#N/A,FALSE,"Plan2"}</definedName>
    <definedName name="çkaçekow" hidden="1">{#N/A,#N/A,FALSE,"Plan1";#N/A,#N/A,FALSE,"Plan2"}</definedName>
    <definedName name="ÇKSDOEKR" localSheetId="2" hidden="1">{#N/A,#N/A,FALSE,"Plan1";#N/A,#N/A,FALSE,"Plan2"}</definedName>
    <definedName name="ÇKSDOEKR" localSheetId="5">{#N/A,#N/A,FALSE,"Plan1";#N/A,#N/A,FALSE,"Plan2"}</definedName>
    <definedName name="ÇKSDOEKR" localSheetId="6" hidden="1">{#N/A,#N/A,FALSE,"Plan1";#N/A,#N/A,FALSE,"Plan2"}</definedName>
    <definedName name="ÇKSDOEKR" localSheetId="1" hidden="1">{#N/A,#N/A,FALSE,"Plan1";#N/A,#N/A,FALSE,"Plan2"}</definedName>
    <definedName name="ÇKSDOEKR" localSheetId="0">{#N/A,#N/A,FALSE,"Plan1";#N/A,#N/A,FALSE,"Plan2"}</definedName>
    <definedName name="ÇKSDOEKR" localSheetId="7" hidden="1">{#N/A,#N/A,FALSE,"Plan1";#N/A,#N/A,FALSE,"Plan2"}</definedName>
    <definedName name="ÇKSDOEKR" localSheetId="8" hidden="1">{#N/A,#N/A,FALSE,"Plan1";#N/A,#N/A,FALSE,"Plan2"}</definedName>
    <definedName name="ÇKSDOEKR" hidden="1">{#N/A,#N/A,FALSE,"Plan1";#N/A,#N/A,FALSE,"Plan2"}</definedName>
    <definedName name="çl" localSheetId="2" hidden="1">{#N/A,#N/A,FALSE,"Plan1";#N/A,#N/A,FALSE,"Plan2"}</definedName>
    <definedName name="çl" localSheetId="5">{#N/A,#N/A,FALSE,"Plan1";#N/A,#N/A,FALSE,"Plan2"}</definedName>
    <definedName name="çl" localSheetId="6" hidden="1">{#N/A,#N/A,FALSE,"Plan1";#N/A,#N/A,FALSE,"Plan2"}</definedName>
    <definedName name="çl" localSheetId="1" hidden="1">{#N/A,#N/A,FALSE,"Plan1";#N/A,#N/A,FALSE,"Plan2"}</definedName>
    <definedName name="çl" localSheetId="0">{#N/A,#N/A,FALSE,"Plan1";#N/A,#N/A,FALSE,"Plan2"}</definedName>
    <definedName name="çl" localSheetId="7" hidden="1">{#N/A,#N/A,FALSE,"Plan1";#N/A,#N/A,FALSE,"Plan2"}</definedName>
    <definedName name="çl" localSheetId="8" hidden="1">{#N/A,#N/A,FALSE,"Plan1";#N/A,#N/A,FALSE,"Plan2"}</definedName>
    <definedName name="çl" hidden="1">{#N/A,#N/A,FALSE,"Plan1";#N/A,#N/A,FALSE,"Plan2"}</definedName>
    <definedName name="çlassde" localSheetId="2" hidden="1">{#N/A,#N/A,FALSE,"Plan1";#N/A,#N/A,FALSE,"Plan2"}</definedName>
    <definedName name="çlassde" localSheetId="5">{#N/A,#N/A,FALSE,"Plan1";#N/A,#N/A,FALSE,"Plan2"}</definedName>
    <definedName name="çlassde" localSheetId="6" hidden="1">{#N/A,#N/A,FALSE,"Plan1";#N/A,#N/A,FALSE,"Plan2"}</definedName>
    <definedName name="çlassde" localSheetId="1" hidden="1">{#N/A,#N/A,FALSE,"Plan1";#N/A,#N/A,FALSE,"Plan2"}</definedName>
    <definedName name="çlassde" localSheetId="0">{#N/A,#N/A,FALSE,"Plan1";#N/A,#N/A,FALSE,"Plan2"}</definedName>
    <definedName name="çlassde" localSheetId="7" hidden="1">{#N/A,#N/A,FALSE,"Plan1";#N/A,#N/A,FALSE,"Plan2"}</definedName>
    <definedName name="çlassde" localSheetId="8" hidden="1">{#N/A,#N/A,FALSE,"Plan1";#N/A,#N/A,FALSE,"Plan2"}</definedName>
    <definedName name="çlassde" hidden="1">{#N/A,#N/A,FALSE,"Plan1";#N/A,#N/A,FALSE,"Plan2"}</definedName>
    <definedName name="Classificação" localSheetId="2">#REF!</definedName>
    <definedName name="Classificação" localSheetId="5">#REF!</definedName>
    <definedName name="Classificação" localSheetId="6">#REF!</definedName>
    <definedName name="Classificação" localSheetId="0">#REF!</definedName>
    <definedName name="Classificação" localSheetId="7">#REF!</definedName>
    <definedName name="Classificação" localSheetId="8">#REF!</definedName>
    <definedName name="Classificação">#REF!</definedName>
    <definedName name="çlçlç" localSheetId="2" hidden="1">{#N/A,#N/A,FALSE,"Plan1";#N/A,#N/A,FALSE,"Plan2"}</definedName>
    <definedName name="çlçlç" localSheetId="5">{#N/A,#N/A,FALSE,"Plan1";#N/A,#N/A,FALSE,"Plan2"}</definedName>
    <definedName name="çlçlç" localSheetId="6" hidden="1">{#N/A,#N/A,FALSE,"Plan1";#N/A,#N/A,FALSE,"Plan2"}</definedName>
    <definedName name="çlçlç" localSheetId="1" hidden="1">{#N/A,#N/A,FALSE,"Plan1";#N/A,#N/A,FALSE,"Plan2"}</definedName>
    <definedName name="çlçlç" localSheetId="0">{#N/A,#N/A,FALSE,"Plan1";#N/A,#N/A,FALSE,"Plan2"}</definedName>
    <definedName name="çlçlç" localSheetId="7" hidden="1">{#N/A,#N/A,FALSE,"Plan1";#N/A,#N/A,FALSE,"Plan2"}</definedName>
    <definedName name="çlçlç" localSheetId="8" hidden="1">{#N/A,#N/A,FALSE,"Plan1";#N/A,#N/A,FALSE,"Plan2"}</definedName>
    <definedName name="çlçlç" hidden="1">{#N/A,#N/A,FALSE,"Plan1";#N/A,#N/A,FALSE,"Plan2"}</definedName>
    <definedName name="çld" localSheetId="2" hidden="1">{#N/A,#N/A,FALSE,"Plan1";#N/A,#N/A,FALSE,"Plan2"}</definedName>
    <definedName name="çld" localSheetId="5">{#N/A,#N/A,FALSE,"Plan1";#N/A,#N/A,FALSE,"Plan2"}</definedName>
    <definedName name="çld" localSheetId="6" hidden="1">{#N/A,#N/A,FALSE,"Plan1";#N/A,#N/A,FALSE,"Plan2"}</definedName>
    <definedName name="çld" localSheetId="1" hidden="1">{#N/A,#N/A,FALSE,"Plan1";#N/A,#N/A,FALSE,"Plan2"}</definedName>
    <definedName name="çld" localSheetId="0">{#N/A,#N/A,FALSE,"Plan1";#N/A,#N/A,FALSE,"Plan2"}</definedName>
    <definedName name="çld" localSheetId="7" hidden="1">{#N/A,#N/A,FALSE,"Plan1";#N/A,#N/A,FALSE,"Plan2"}</definedName>
    <definedName name="çld" localSheetId="8" hidden="1">{#N/A,#N/A,FALSE,"Plan1";#N/A,#N/A,FALSE,"Plan2"}</definedName>
    <definedName name="çld" hidden="1">{#N/A,#N/A,FALSE,"Plan1";#N/A,#N/A,FALSE,"Plan2"}</definedName>
    <definedName name="çlererr" localSheetId="2" hidden="1">{#N/A,#N/A,FALSE,"Plan1";#N/A,#N/A,FALSE,"Plan2"}</definedName>
    <definedName name="çlererr" localSheetId="5">{#N/A,#N/A,FALSE,"Plan1";#N/A,#N/A,FALSE,"Plan2"}</definedName>
    <definedName name="çlererr" localSheetId="6" hidden="1">{#N/A,#N/A,FALSE,"Plan1";#N/A,#N/A,FALSE,"Plan2"}</definedName>
    <definedName name="çlererr" localSheetId="1" hidden="1">{#N/A,#N/A,FALSE,"Plan1";#N/A,#N/A,FALSE,"Plan2"}</definedName>
    <definedName name="çlererr" localSheetId="0">{#N/A,#N/A,FALSE,"Plan1";#N/A,#N/A,FALSE,"Plan2"}</definedName>
    <definedName name="çlererr" localSheetId="7" hidden="1">{#N/A,#N/A,FALSE,"Plan1";#N/A,#N/A,FALSE,"Plan2"}</definedName>
    <definedName name="çlererr" localSheetId="8" hidden="1">{#N/A,#N/A,FALSE,"Plan1";#N/A,#N/A,FALSE,"Plan2"}</definedName>
    <definedName name="çlererr" hidden="1">{#N/A,#N/A,FALSE,"Plan1";#N/A,#N/A,FALSE,"Plan2"}</definedName>
    <definedName name="çlertert" localSheetId="2" hidden="1">{#N/A,#N/A,FALSE,"Plan1";#N/A,#N/A,FALSE,"Plan2"}</definedName>
    <definedName name="çlertert" localSheetId="5">{#N/A,#N/A,FALSE,"Plan1";#N/A,#N/A,FALSE,"Plan2"}</definedName>
    <definedName name="çlertert" localSheetId="6" hidden="1">{#N/A,#N/A,FALSE,"Plan1";#N/A,#N/A,FALSE,"Plan2"}</definedName>
    <definedName name="çlertert" localSheetId="1" hidden="1">{#N/A,#N/A,FALSE,"Plan1";#N/A,#N/A,FALSE,"Plan2"}</definedName>
    <definedName name="çlertert" localSheetId="0">{#N/A,#N/A,FALSE,"Plan1";#N/A,#N/A,FALSE,"Plan2"}</definedName>
    <definedName name="çlertert" localSheetId="7" hidden="1">{#N/A,#N/A,FALSE,"Plan1";#N/A,#N/A,FALSE,"Plan2"}</definedName>
    <definedName name="çlertert" localSheetId="8" hidden="1">{#N/A,#N/A,FALSE,"Plan1";#N/A,#N/A,FALSE,"Plan2"}</definedName>
    <definedName name="çlertert" hidden="1">{#N/A,#N/A,FALSE,"Plan1";#N/A,#N/A,FALSE,"Plan2"}</definedName>
    <definedName name="çlkdflçkrlr" localSheetId="2" hidden="1">#REF!</definedName>
    <definedName name="çlkdflçkrlr" localSheetId="5">#REF!</definedName>
    <definedName name="çlkdflçkrlr" localSheetId="6" hidden="1">#REF!</definedName>
    <definedName name="çlkdflçkrlr" localSheetId="1" hidden="1">#REF!</definedName>
    <definedName name="çlkdflçkrlr" localSheetId="0">#REF!</definedName>
    <definedName name="çlkdflçkrlr" localSheetId="7" hidden="1">#REF!</definedName>
    <definedName name="çlkdflçkrlr" localSheetId="8" hidden="1">#REF!</definedName>
    <definedName name="çlkdflçkrlr" hidden="1">#REF!</definedName>
    <definedName name="çll" localSheetId="2" hidden="1">{#N/A,#N/A,FALSE,"Plan1";#N/A,#N/A,FALSE,"Plan2"}</definedName>
    <definedName name="çll" localSheetId="5">{#N/A,#N/A,FALSE,"Plan1";#N/A,#N/A,FALSE,"Plan2"}</definedName>
    <definedName name="çll" localSheetId="6" hidden="1">{#N/A,#N/A,FALSE,"Plan1";#N/A,#N/A,FALSE,"Plan2"}</definedName>
    <definedName name="çll" localSheetId="1" hidden="1">{#N/A,#N/A,FALSE,"Plan1";#N/A,#N/A,FALSE,"Plan2"}</definedName>
    <definedName name="çll" localSheetId="0">{#N/A,#N/A,FALSE,"Plan1";#N/A,#N/A,FALSE,"Plan2"}</definedName>
    <definedName name="çll" localSheetId="7" hidden="1">{#N/A,#N/A,FALSE,"Plan1";#N/A,#N/A,FALSE,"Plan2"}</definedName>
    <definedName name="çll" localSheetId="8" hidden="1">{#N/A,#N/A,FALSE,"Plan1";#N/A,#N/A,FALSE,"Plan2"}</definedName>
    <definedName name="çll" hidden="1">{#N/A,#N/A,FALSE,"Plan1";#N/A,#N/A,FALSE,"Plan2"}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2">#REF!</definedName>
    <definedName name="COBRANÇA" localSheetId="5">#REF!</definedName>
    <definedName name="COBRANÇA" localSheetId="6">#REF!</definedName>
    <definedName name="COBRANÇA" localSheetId="0">#REF!</definedName>
    <definedName name="COBRANÇA" localSheetId="7">#REF!</definedName>
    <definedName name="COBRANÇA" localSheetId="8">#REF!</definedName>
    <definedName name="COBRANÇA">#REF!</definedName>
    <definedName name="Cod_Esquadrias" localSheetId="2">#REF!</definedName>
    <definedName name="Cod_Esquadrias" localSheetId="5">#REF!</definedName>
    <definedName name="Cod_Esquadrias" localSheetId="6">#REF!</definedName>
    <definedName name="Cod_Esquadrias" localSheetId="0">#REF!</definedName>
    <definedName name="Cod_Esquadrias" localSheetId="7">#REF!</definedName>
    <definedName name="Cod_Esquadrias" localSheetId="8">#REF!</definedName>
    <definedName name="Cod_Esquadrias">#REF!</definedName>
    <definedName name="CÓDG" localSheetId="2">OFFSET(#REF!,0,0,COUNTA(#REF!),1)</definedName>
    <definedName name="CÓDG" localSheetId="5">OFFSET(#REF!,0,0,COUNTA(#REF!),1)</definedName>
    <definedName name="CÓDG" localSheetId="6">OFFSET(#REF!,0,0,COUNTA(#REF!),1)</definedName>
    <definedName name="CÓDG" localSheetId="0">OFFSET(#REF!,0,0,COUNTA(#REF!),1)</definedName>
    <definedName name="CÓDG" localSheetId="7">OFFSET(#REF!,0,0,COUNTA(#REF!),1)</definedName>
    <definedName name="CÓDG" localSheetId="8">OFFSET(#REF!,0,0,COUNTA(#REF!),1)</definedName>
    <definedName name="CÓDG">OFFSET(#REF!,0,0,COUNTA(#REF!),1)</definedName>
    <definedName name="codigo2" localSheetId="2">#REF!</definedName>
    <definedName name="codigo2" localSheetId="5">#REF!</definedName>
    <definedName name="codigo2" localSheetId="6">#REF!</definedName>
    <definedName name="codigo2" localSheetId="0">#REF!</definedName>
    <definedName name="codigo2" localSheetId="7">#REF!</definedName>
    <definedName name="codigo2" localSheetId="8">#REF!</definedName>
    <definedName name="codigo2">#REF!</definedName>
    <definedName name="codigo3" localSheetId="2">#REF!</definedName>
    <definedName name="codigo3" localSheetId="5">#REF!</definedName>
    <definedName name="codigo3" localSheetId="6">#REF!</definedName>
    <definedName name="codigo3" localSheetId="0">#REF!</definedName>
    <definedName name="codigo3" localSheetId="7">#REF!</definedName>
    <definedName name="codigo3" localSheetId="8">#REF!</definedName>
    <definedName name="codigo3">#REF!</definedName>
    <definedName name="CÓDT" localSheetId="2">OFFSET(#REF!,0,0,COUNTA(#REF!)+1,1)</definedName>
    <definedName name="CÓDT" localSheetId="5">OFFSET(#REF!,0,0,COUNTA(#REF!)+1,1)</definedName>
    <definedName name="CÓDT" localSheetId="6">OFFSET(#REF!,0,0,COUNTA(#REF!)+1,1)</definedName>
    <definedName name="CÓDT" localSheetId="0">OFFSET(#REF!,0,0,COUNTA(#REF!)+1,1)</definedName>
    <definedName name="CÓDT" localSheetId="7">OFFSET(#REF!,0,0,COUNTA(#REF!)+1,1)</definedName>
    <definedName name="CÓDT" localSheetId="8">OFFSET(#REF!,0,0,COUNTA(#REF!)+1,1)</definedName>
    <definedName name="CÓDT">OFFSET(#REF!,0,0,COUNTA(#REF!)+1,1)</definedName>
    <definedName name="COFINS" localSheetId="2">#REF!</definedName>
    <definedName name="COFINS" localSheetId="5">#REF!</definedName>
    <definedName name="COFINS" localSheetId="6">#REF!</definedName>
    <definedName name="COFINS" localSheetId="0">#REF!</definedName>
    <definedName name="COFINS" localSheetId="7">#REF!</definedName>
    <definedName name="COFINS" localSheetId="8">#REF!</definedName>
    <definedName name="COFINS">#REF!</definedName>
    <definedName name="cofins2" localSheetId="2">#REF!</definedName>
    <definedName name="cofins2" localSheetId="5">#REF!</definedName>
    <definedName name="cofins2" localSheetId="6">#REF!</definedName>
    <definedName name="cofins2" localSheetId="0">#REF!</definedName>
    <definedName name="cofins2" localSheetId="7">#REF!</definedName>
    <definedName name="cofins2" localSheetId="8">#REF!</definedName>
    <definedName name="cofins2">#REF!</definedName>
    <definedName name="COGS" localSheetId="2">#REF!</definedName>
    <definedName name="COGS" localSheetId="5">#REF!</definedName>
    <definedName name="COGS" localSheetId="6">#REF!</definedName>
    <definedName name="COGS" localSheetId="0">#REF!</definedName>
    <definedName name="COGS" localSheetId="7">#REF!</definedName>
    <definedName name="COGS" localSheetId="8">#REF!</definedName>
    <definedName name="COGS">#REF!</definedName>
    <definedName name="COLSUB" localSheetId="2">#REF!</definedName>
    <definedName name="COLSUB" localSheetId="6">#REF!</definedName>
    <definedName name="COLSUB" localSheetId="7">#REF!</definedName>
    <definedName name="COLSUB" localSheetId="8">#REF!</definedName>
    <definedName name="COLSUB">#REF!</definedName>
    <definedName name="COMISSOES" localSheetId="2">#REF!</definedName>
    <definedName name="COMISSOES" localSheetId="6">#REF!</definedName>
    <definedName name="COMISSOES" localSheetId="7">#REF!</definedName>
    <definedName name="COMISSOES" localSheetId="8">#REF!</definedName>
    <definedName name="COMISSOES">#REF!</definedName>
    <definedName name="COMPOSICAO" localSheetId="2">#REF!</definedName>
    <definedName name="COMPOSICAO" localSheetId="6">#REF!</definedName>
    <definedName name="COMPOSICAO" localSheetId="7">#REF!</definedName>
    <definedName name="COMPOSICAO" localSheetId="8">#REF!</definedName>
    <definedName name="COMPOSICAO">#REF!</definedName>
    <definedName name="composição" localSheetId="2">#REF!</definedName>
    <definedName name="composição" localSheetId="6">#REF!</definedName>
    <definedName name="composição" localSheetId="7">#REF!</definedName>
    <definedName name="composição" localSheetId="8">#REF!</definedName>
    <definedName name="composição">#REF!</definedName>
    <definedName name="COMPR" localSheetId="2">#REF!</definedName>
    <definedName name="COMPR" localSheetId="6">#REF!</definedName>
    <definedName name="COMPR" localSheetId="7">#REF!</definedName>
    <definedName name="COMPR" localSheetId="8">#REF!</definedName>
    <definedName name="COMPR">#REF!</definedName>
    <definedName name="COMPRIMENTO" localSheetId="2">#REF!</definedName>
    <definedName name="COMPRIMENTO" localSheetId="6">#REF!</definedName>
    <definedName name="COMPRIMENTO" localSheetId="7">#REF!</definedName>
    <definedName name="COMPRIMENTO" localSheetId="8">#REF!</definedName>
    <definedName name="COMPRIMENTO">#REF!</definedName>
    <definedName name="COMPROMETIDO" localSheetId="2">#REF!</definedName>
    <definedName name="COMPROMETIDO" localSheetId="6">#REF!</definedName>
    <definedName name="COMPROMETIDO" localSheetId="7">#REF!</definedName>
    <definedName name="COMPROMETIDO" localSheetId="8">#REF!</definedName>
    <definedName name="COMPROMETIDO">#REF!</definedName>
    <definedName name="CONFIRMAR" localSheetId="2" hidden="1">{#N/A,#N/A,TRUE,"Quinzena 01 à 15-04-98 "}</definedName>
    <definedName name="CONFIRMAR" localSheetId="5">{#N/A,#N/A,TRUE,"Quinzena 01 à 15-04-98 "}</definedName>
    <definedName name="CONFIRMAR" localSheetId="6" hidden="1">{#N/A,#N/A,TRUE,"Quinzena 01 à 15-04-98 "}</definedName>
    <definedName name="CONFIRMAR" localSheetId="1" hidden="1">{#N/A,#N/A,TRUE,"Quinzena 01 à 15-04-98 "}</definedName>
    <definedName name="CONFIRMAR" localSheetId="0">{#N/A,#N/A,TRUE,"Quinzena 01 à 15-04-98 "}</definedName>
    <definedName name="CONFIRMAR" localSheetId="7" hidden="1">{#N/A,#N/A,TRUE,"Quinzena 01 à 15-04-98 "}</definedName>
    <definedName name="CONFIRMAR" localSheetId="8" hidden="1">{#N/A,#N/A,TRUE,"Quinzena 01 à 15-04-98 "}</definedName>
    <definedName name="CONFIRMAR" hidden="1">{#N/A,#N/A,TRUE,"Quinzena 01 à 15-04-98 "}</definedName>
    <definedName name="cont" localSheetId="2" hidden="1">{#N/A,#N/A,FALSE,"Plan1";#N/A,#N/A,FALSE,"Plan2"}</definedName>
    <definedName name="cont" localSheetId="5">{#N/A,#N/A,FALSE,"Plan1";#N/A,#N/A,FALSE,"Plan2"}</definedName>
    <definedName name="cont" localSheetId="6" hidden="1">{#N/A,#N/A,FALSE,"Plan1";#N/A,#N/A,FALSE,"Plan2"}</definedName>
    <definedName name="cont" localSheetId="1" hidden="1">{#N/A,#N/A,FALSE,"Plan1";#N/A,#N/A,FALSE,"Plan2"}</definedName>
    <definedName name="cont" localSheetId="0">{#N/A,#N/A,FALSE,"Plan1";#N/A,#N/A,FALSE,"Plan2"}</definedName>
    <definedName name="cont" localSheetId="7" hidden="1">{#N/A,#N/A,FALSE,"Plan1";#N/A,#N/A,FALSE,"Plan2"}</definedName>
    <definedName name="cont" localSheetId="8" hidden="1">{#N/A,#N/A,FALSE,"Plan1";#N/A,#N/A,FALSE,"Plan2"}</definedName>
    <definedName name="cont" hidden="1">{#N/A,#N/A,FALSE,"Plan1";#N/A,#N/A,FALSE,"Plan2"}</definedName>
    <definedName name="CONT1" localSheetId="2">#REF!</definedName>
    <definedName name="CONT1" localSheetId="5">#REF!</definedName>
    <definedName name="CONT1" localSheetId="6">#REF!</definedName>
    <definedName name="CONT1" localSheetId="0">#REF!</definedName>
    <definedName name="CONT1" localSheetId="7">#REF!</definedName>
    <definedName name="CONT1" localSheetId="8">#REF!</definedName>
    <definedName name="CONT1">#REF!</definedName>
    <definedName name="CONT2" localSheetId="2">#REF!</definedName>
    <definedName name="CONT2" localSheetId="5">#REF!</definedName>
    <definedName name="CONT2" localSheetId="6">#REF!</definedName>
    <definedName name="CONT2" localSheetId="0">#REF!</definedName>
    <definedName name="CONT2" localSheetId="7">#REF!</definedName>
    <definedName name="CONT2" localSheetId="8">#REF!</definedName>
    <definedName name="CONT2">#REF!</definedName>
    <definedName name="CONT3" localSheetId="2">#REF!</definedName>
    <definedName name="CONT3" localSheetId="5">#REF!</definedName>
    <definedName name="CONT3" localSheetId="6">#REF!</definedName>
    <definedName name="CONT3" localSheetId="0">#REF!</definedName>
    <definedName name="CONT3" localSheetId="7">#REF!</definedName>
    <definedName name="CONT3" localSheetId="8">#REF!</definedName>
    <definedName name="CONT3">#REF!</definedName>
    <definedName name="CONTAIT" localSheetId="2">#REF!</definedName>
    <definedName name="CONTAIT" localSheetId="6">#REF!</definedName>
    <definedName name="CONTAIT" localSheetId="7">#REF!</definedName>
    <definedName name="CONTAIT" localSheetId="8">#REF!</definedName>
    <definedName name="CONTAIT">#REF!</definedName>
    <definedName name="CONTREC" localSheetId="2">#REF!</definedName>
    <definedName name="CONTREC" localSheetId="6">#REF!</definedName>
    <definedName name="CONTREC" localSheetId="7">#REF!</definedName>
    <definedName name="CONTREC" localSheetId="8">#REF!</definedName>
    <definedName name="CONTREC">#REF!</definedName>
    <definedName name="CONTRES" localSheetId="2">#REF!</definedName>
    <definedName name="CONTRES" localSheetId="6">#REF!</definedName>
    <definedName name="CONTRES" localSheetId="7">#REF!</definedName>
    <definedName name="CONTRES" localSheetId="8">#REF!</definedName>
    <definedName name="CONTRES">#REF!</definedName>
    <definedName name="CONTROLE" localSheetId="2">#REF!</definedName>
    <definedName name="CONTROLE" localSheetId="6">#REF!</definedName>
    <definedName name="CONTROLE" localSheetId="7">#REF!</definedName>
    <definedName name="CONTROLE" localSheetId="8">#REF!</definedName>
    <definedName name="CONTROLE">#REF!</definedName>
    <definedName name="Controle_Tecnologico" hidden="1">{#N/A,#N/A,FALSE,"Plan1";#N/A,#N/A,FALSE,"Plan2"}</definedName>
    <definedName name="Controle_tecnologico1" hidden="1">#REF!</definedName>
    <definedName name="CONVERSÃO" localSheetId="2">#REF!</definedName>
    <definedName name="CONVERSÃO" localSheetId="6">#REF!</definedName>
    <definedName name="CONVERSÃO" localSheetId="7">#REF!</definedName>
    <definedName name="CONVERSÃO" localSheetId="8">#REF!</definedName>
    <definedName name="CONVERSÃO">#REF!</definedName>
    <definedName name="cpmf" localSheetId="2">#REF!</definedName>
    <definedName name="cpmf" localSheetId="6">#REF!</definedName>
    <definedName name="cpmf" localSheetId="7">#REF!</definedName>
    <definedName name="cpmf" localSheetId="8">#REF!</definedName>
    <definedName name="cpmf">#REF!</definedName>
    <definedName name="Credor_Rel_Sienge" localSheetId="2">#REF!</definedName>
    <definedName name="Credor_Rel_Sienge" localSheetId="6">#REF!</definedName>
    <definedName name="Credor_Rel_Sienge" localSheetId="7">#REF!</definedName>
    <definedName name="Credor_Rel_Sienge" localSheetId="8">#REF!</definedName>
    <definedName name="Credor_Rel_Sienge">#REF!</definedName>
    <definedName name="_xlnm.Criteria" localSheetId="2">#REF!</definedName>
    <definedName name="_xlnm.Criteria" localSheetId="6">#REF!</definedName>
    <definedName name="_xlnm.Criteria" localSheetId="7">#REF!</definedName>
    <definedName name="_xlnm.Criteria" localSheetId="8">#REF!</definedName>
    <definedName name="_xlnm.Criteria">#REF!</definedName>
    <definedName name="CRONG" localSheetId="2">#REF!</definedName>
    <definedName name="CRONG" localSheetId="6">#REF!</definedName>
    <definedName name="CRONG" localSheetId="7">#REF!</definedName>
    <definedName name="CRONG" localSheetId="8">#REF!</definedName>
    <definedName name="CRONG">#REF!</definedName>
    <definedName name="cronograma" localSheetId="2">#REF!</definedName>
    <definedName name="cronograma" localSheetId="6">#REF!</definedName>
    <definedName name="cronograma" localSheetId="1">#REF!</definedName>
    <definedName name="cronograma" localSheetId="7">#REF!</definedName>
    <definedName name="cronograma" localSheetId="8">#REF!</definedName>
    <definedName name="cronograma">#REF!</definedName>
    <definedName name="CRONOGRAMA_FÍSICO_FINANCEIRO" localSheetId="2">#REF!</definedName>
    <definedName name="CRONOGRAMA_FÍSICO_FINANCEIRO" localSheetId="6">#REF!</definedName>
    <definedName name="CRONOGRAMA_FÍSICO_FINANCEIRO" localSheetId="7">#REF!</definedName>
    <definedName name="CRONOGRAMA_FÍSICO_FINANCEIRO" localSheetId="8">#REF!</definedName>
    <definedName name="CRONOGRAMA_FÍSICO_FINANCEIRO">#REF!</definedName>
    <definedName name="CS" localSheetId="2">#REF!</definedName>
    <definedName name="CS" localSheetId="6">#REF!</definedName>
    <definedName name="CS" localSheetId="7">#REF!</definedName>
    <definedName name="CS" localSheetId="8">#REF!</definedName>
    <definedName name="CS">#REF!</definedName>
    <definedName name="cs_diferida" localSheetId="2">#REF!</definedName>
    <definedName name="cs_diferida" localSheetId="6">#REF!</definedName>
    <definedName name="cs_diferida" localSheetId="7">#REF!</definedName>
    <definedName name="cs_diferida" localSheetId="8">#REF!</definedName>
    <definedName name="cs_diferida">#REF!</definedName>
    <definedName name="ÇSAÇDFW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2" hidden="1">#REF!</definedName>
    <definedName name="çsdkfçdrkt" localSheetId="5">#REF!</definedName>
    <definedName name="çsdkfçdrkt" localSheetId="6" hidden="1">#REF!</definedName>
    <definedName name="çsdkfçdrkt" localSheetId="1" hidden="1">#REF!</definedName>
    <definedName name="çsdkfçdrkt" localSheetId="0">#REF!</definedName>
    <definedName name="çsdkfçdrkt" localSheetId="7" hidden="1">#REF!</definedName>
    <definedName name="çsdkfçdrkt" localSheetId="8" hidden="1">#REF!</definedName>
    <definedName name="çsdkfçdrkt" hidden="1">#REF!</definedName>
    <definedName name="CS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2" hidden="1">{#N/A,#N/A,FALSE,"Plan1";#N/A,#N/A,FALSE,"Plan2"}</definedName>
    <definedName name="ÇSLÇDLFKD" localSheetId="5">{#N/A,#N/A,FALSE,"Plan1";#N/A,#N/A,FALSE,"Plan2"}</definedName>
    <definedName name="ÇSLÇDLFKD" localSheetId="6" hidden="1">{#N/A,#N/A,FALSE,"Plan1";#N/A,#N/A,FALSE,"Plan2"}</definedName>
    <definedName name="ÇSLÇDLFKD" localSheetId="1" hidden="1">{#N/A,#N/A,FALSE,"Plan1";#N/A,#N/A,FALSE,"Plan2"}</definedName>
    <definedName name="ÇSLÇDLFKD" localSheetId="0">{#N/A,#N/A,FALSE,"Plan1";#N/A,#N/A,FALSE,"Plan2"}</definedName>
    <definedName name="ÇSLÇDLFKD" localSheetId="7" hidden="1">{#N/A,#N/A,FALSE,"Plan1";#N/A,#N/A,FALSE,"Plan2"}</definedName>
    <definedName name="ÇSLÇDLFKD" localSheetId="8" hidden="1">{#N/A,#N/A,FALSE,"Plan1";#N/A,#N/A,FALSE,"Plan2"}</definedName>
    <definedName name="ÇSLÇDLFKD" hidden="1">{#N/A,#N/A,FALSE,"Plan1";#N/A,#N/A,FALSE,"Plan2"}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2">#REF!</definedName>
    <definedName name="CUST_DIR_IND" localSheetId="5">#REF!</definedName>
    <definedName name="CUST_DIR_IND" localSheetId="6">#REF!</definedName>
    <definedName name="CUST_DIR_IND" localSheetId="0">#REF!</definedName>
    <definedName name="CUST_DIR_IND" localSheetId="7">#REF!</definedName>
    <definedName name="CUST_DIR_IND" localSheetId="8">#REF!</definedName>
    <definedName name="CUST_DIR_IND">#REF!</definedName>
    <definedName name="CUSTINDIRETO" localSheetId="2">#REF!</definedName>
    <definedName name="CUSTINDIRETO" localSheetId="5">#REF!</definedName>
    <definedName name="CUSTINDIRETO" localSheetId="6">#REF!</definedName>
    <definedName name="CUSTINDIRETO" localSheetId="0">#REF!</definedName>
    <definedName name="CUSTINDIRETO" localSheetId="7">#REF!</definedName>
    <definedName name="CUSTINDIRETO" localSheetId="8">#REF!</definedName>
    <definedName name="CUSTINDIRETO">#REF!</definedName>
    <definedName name="CUSTO_DIR_IND" localSheetId="2">#REF!</definedName>
    <definedName name="CUSTO_DIR_IND" localSheetId="5">#REF!</definedName>
    <definedName name="CUSTO_DIR_IND" localSheetId="6">#REF!</definedName>
    <definedName name="CUSTO_DIR_IND" localSheetId="0">#REF!</definedName>
    <definedName name="CUSTO_DIR_IND" localSheetId="7">#REF!</definedName>
    <definedName name="CUSTO_DIR_IND" localSheetId="8">#REF!</definedName>
    <definedName name="CUSTO_DIR_IND">#REF!</definedName>
    <definedName name="Custo_Direto_de_Obras_Civis_e_Instalações_..........................................." localSheetId="2">#REF!</definedName>
    <definedName name="Custo_Direto_de_Obras_Civis_e_Instalações_..........................................." localSheetId="6">#REF!</definedName>
    <definedName name="Custo_Direto_de_Obras_Civis_e_Instalações_..........................................." localSheetId="7">#REF!</definedName>
    <definedName name="Custo_Direto_de_Obras_Civis_e_Instalações_..........................................." localSheetId="8">#REF!</definedName>
    <definedName name="Custo_Direto_de_Obras_Civis_e_Instalações_...........................................">#REF!</definedName>
    <definedName name="Custo_Direto_em_geral" localSheetId="2">#REF!</definedName>
    <definedName name="Custo_Direto_em_geral" localSheetId="6">#REF!</definedName>
    <definedName name="Custo_Direto_em_geral" localSheetId="7">#REF!</definedName>
    <definedName name="Custo_Direto_em_geral" localSheetId="8">#REF!</definedName>
    <definedName name="Custo_Direto_em_geral">#REF!</definedName>
    <definedName name="custo_financing" localSheetId="2">#REF!</definedName>
    <definedName name="custo_financing" localSheetId="6">#REF!</definedName>
    <definedName name="custo_financing" localSheetId="7">#REF!</definedName>
    <definedName name="custo_financing" localSheetId="8">#REF!</definedName>
    <definedName name="custo_financing">#REF!</definedName>
    <definedName name="CUSTO_OUTROS" localSheetId="2">#REF!</definedName>
    <definedName name="CUSTO_OUTROS" localSheetId="6">#REF!</definedName>
    <definedName name="CUSTO_OUTROS" localSheetId="7">#REF!</definedName>
    <definedName name="CUSTO_OUTROS" localSheetId="8">#REF!</definedName>
    <definedName name="CUSTO_OUTROS">#REF!</definedName>
    <definedName name="Custo_Outros1" localSheetId="2">#REF!</definedName>
    <definedName name="Custo_Outros1" localSheetId="6">#REF!</definedName>
    <definedName name="Custo_Outros1" localSheetId="7">#REF!</definedName>
    <definedName name="Custo_Outros1" localSheetId="8">#REF!</definedName>
    <definedName name="Custo_Outros1">#REF!</definedName>
    <definedName name="CUSTODIRETO" localSheetId="2">#REF!</definedName>
    <definedName name="CUSTODIRETO" localSheetId="6">#REF!</definedName>
    <definedName name="CUSTODIRETO" localSheetId="7">#REF!</definedName>
    <definedName name="CUSTODIRETO" localSheetId="8">#REF!</definedName>
    <definedName name="CUSTODIRETO">#REF!</definedName>
    <definedName name="CUSTODIRETO_R" localSheetId="2">#REF!</definedName>
    <definedName name="CUSTODIRETO_R" localSheetId="6">#REF!</definedName>
    <definedName name="CUSTODIRETO_R" localSheetId="7">#REF!</definedName>
    <definedName name="CUSTODIRETO_R" localSheetId="8">#REF!</definedName>
    <definedName name="CUSTODIRETO_R">#REF!</definedName>
    <definedName name="CUSTODIRETO_U" localSheetId="2">#REF!</definedName>
    <definedName name="CUSTODIRETO_U" localSheetId="6">#REF!</definedName>
    <definedName name="CUSTODIRETO_U" localSheetId="7">#REF!</definedName>
    <definedName name="CUSTODIRETO_U" localSheetId="8">#REF!</definedName>
    <definedName name="CUSTODIRETO_U">#REF!</definedName>
    <definedName name="CUSTODIRETO1" localSheetId="2">#REF!</definedName>
    <definedName name="CUSTODIRETO1" localSheetId="6">#REF!</definedName>
    <definedName name="CUSTODIRETO1" localSheetId="7">#REF!</definedName>
    <definedName name="CUSTODIRETO1" localSheetId="8">#REF!</definedName>
    <definedName name="CUSTODIRETO1">#REF!</definedName>
    <definedName name="CUSTOFIN" localSheetId="2">#REF!</definedName>
    <definedName name="CUSTOFIN" localSheetId="6">#REF!</definedName>
    <definedName name="CUSTOFIN" localSheetId="7">#REF!</definedName>
    <definedName name="CUSTOFIN" localSheetId="8">#REF!</definedName>
    <definedName name="CUSTOFIN">#REF!</definedName>
    <definedName name="D" localSheetId="2">#REF!</definedName>
    <definedName name="D" localSheetId="6">#REF!</definedName>
    <definedName name="D" localSheetId="1">#REF!</definedName>
    <definedName name="D" localSheetId="7">#REF!</definedName>
    <definedName name="D" localSheetId="8">#REF!</definedName>
    <definedName name="D">#REF!</definedName>
    <definedName name="da" localSheetId="2">#REF!</definedName>
    <definedName name="da" localSheetId="6">#REF!</definedName>
    <definedName name="da" localSheetId="7">#REF!</definedName>
    <definedName name="da" localSheetId="8">#REF!</definedName>
    <definedName name="da">#REF!</definedName>
    <definedName name="dalm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2" hidden="1">{#N/A,#N/A,FALSE,"Plan1";#N/A,#N/A,FALSE,"Plan2"}</definedName>
    <definedName name="dasfrt" localSheetId="5">{#N/A,#N/A,FALSE,"Plan1";#N/A,#N/A,FALSE,"Plan2"}</definedName>
    <definedName name="dasfrt" localSheetId="6" hidden="1">{#N/A,#N/A,FALSE,"Plan1";#N/A,#N/A,FALSE,"Plan2"}</definedName>
    <definedName name="dasfrt" localSheetId="1" hidden="1">{#N/A,#N/A,FALSE,"Plan1";#N/A,#N/A,FALSE,"Plan2"}</definedName>
    <definedName name="dasfrt" localSheetId="0">{#N/A,#N/A,FALSE,"Plan1";#N/A,#N/A,FALSE,"Plan2"}</definedName>
    <definedName name="dasfrt" localSheetId="7" hidden="1">{#N/A,#N/A,FALSE,"Plan1";#N/A,#N/A,FALSE,"Plan2"}</definedName>
    <definedName name="dasfrt" localSheetId="8" hidden="1">{#N/A,#N/A,FALSE,"Plan1";#N/A,#N/A,FALSE,"Plan2"}</definedName>
    <definedName name="dasfrt" hidden="1">{#N/A,#N/A,FALSE,"Plan1";#N/A,#N/A,FALSE,"Plan2"}</definedName>
    <definedName name="DATA" localSheetId="2">#REF!</definedName>
    <definedName name="DATA" localSheetId="5">#REF!</definedName>
    <definedName name="DATA" localSheetId="6">#REF!</definedName>
    <definedName name="DATA" localSheetId="0">#REF!</definedName>
    <definedName name="DATA" localSheetId="7">#REF!</definedName>
    <definedName name="DATA" localSheetId="8">#REF!</definedName>
    <definedName name="DATA">#REF!</definedName>
    <definedName name="Data_base" localSheetId="2">#REF!</definedName>
    <definedName name="Data_base" localSheetId="5">#REF!</definedName>
    <definedName name="Data_base" localSheetId="6">#REF!</definedName>
    <definedName name="Data_base" localSheetId="0">#REF!</definedName>
    <definedName name="Data_base" localSheetId="7">#REF!</definedName>
    <definedName name="Data_base" localSheetId="8">#REF!</definedName>
    <definedName name="Data_base">#REF!</definedName>
    <definedName name="data_base_VL" localSheetId="2">#REF!</definedName>
    <definedName name="data_base_VL" localSheetId="5">#REF!</definedName>
    <definedName name="data_base_VL" localSheetId="6">#REF!</definedName>
    <definedName name="data_base_VL" localSheetId="0">#REF!</definedName>
    <definedName name="data_base_VL" localSheetId="7">#REF!</definedName>
    <definedName name="data_base_VL" localSheetId="8">#REF!</definedName>
    <definedName name="data_base_VL">#REF!</definedName>
    <definedName name="DATA_COTAÇÃO" localSheetId="2">#REF!</definedName>
    <definedName name="DATA_COTAÇÃO" localSheetId="6">#REF!</definedName>
    <definedName name="DATA_COTAÇÃO" localSheetId="7">#REF!</definedName>
    <definedName name="DATA_COTAÇÃO" localSheetId="8">#REF!</definedName>
    <definedName name="DATA_COTAÇÃO">#REF!</definedName>
    <definedName name="DATA_ENTREGA" localSheetId="2">#REF!</definedName>
    <definedName name="DATA_ENTREGA" localSheetId="6">#REF!</definedName>
    <definedName name="DATA_ENTREGA" localSheetId="7">#REF!</definedName>
    <definedName name="DATA_ENTREGA" localSheetId="8">#REF!</definedName>
    <definedName name="DATA_ENTREGA">#REF!</definedName>
    <definedName name="DATA_FECHA" localSheetId="2">#REF!</definedName>
    <definedName name="DATA_FECHA" localSheetId="6">#REF!</definedName>
    <definedName name="DATA_FECHA" localSheetId="7">#REF!</definedName>
    <definedName name="DATA_FECHA" localSheetId="8">#REF!</definedName>
    <definedName name="DATA_FECHA">#REF!</definedName>
    <definedName name="Data_Inicio" localSheetId="2">#REF!</definedName>
    <definedName name="Data_Inicio" localSheetId="6">#REF!</definedName>
    <definedName name="Data_Inicio" localSheetId="7">#REF!</definedName>
    <definedName name="Data_Inicio" localSheetId="8">#REF!</definedName>
    <definedName name="Data_Inicio">#REF!</definedName>
    <definedName name="Data_Lançado_Sienge" localSheetId="2">#REF!</definedName>
    <definedName name="Data_Lançado_Sienge" localSheetId="6">#REF!</definedName>
    <definedName name="Data_Lançado_Sienge" localSheetId="7">#REF!</definedName>
    <definedName name="Data_Lançado_Sienge" localSheetId="8">#REF!</definedName>
    <definedName name="Data_Lançado_Sienge">#REF!</definedName>
    <definedName name="Data_Pagamento_Sienge" localSheetId="2">#REF!</definedName>
    <definedName name="Data_Pagamento_Sienge" localSheetId="6">#REF!</definedName>
    <definedName name="Data_Pagamento_Sienge" localSheetId="7">#REF!</definedName>
    <definedName name="Data_Pagamento_Sienge" localSheetId="8">#REF!</definedName>
    <definedName name="Data_Pagamento_Sienge">#REF!</definedName>
    <definedName name="Data_Previsão_Medição_Fin_Medição" localSheetId="2">#REF!</definedName>
    <definedName name="Data_Previsão_Medição_Fin_Medição" localSheetId="6">#REF!</definedName>
    <definedName name="Data_Previsão_Medição_Fin_Medição" localSheetId="7">#REF!</definedName>
    <definedName name="Data_Previsão_Medição_Fin_Medição" localSheetId="8">#REF!</definedName>
    <definedName name="Data_Previsão_Medição_Fin_Medição">#REF!</definedName>
    <definedName name="Data_Tendência_Recebimento_Fin_Medições" localSheetId="2">#REF!</definedName>
    <definedName name="Data_Tendência_Recebimento_Fin_Medições" localSheetId="6">#REF!</definedName>
    <definedName name="Data_Tendência_Recebimento_Fin_Medições" localSheetId="7">#REF!</definedName>
    <definedName name="Data_Tendência_Recebimento_Fin_Medições" localSheetId="8">#REF!</definedName>
    <definedName name="Data_Tendência_Recebimento_Fin_Medições">#REF!</definedName>
    <definedName name="DATA1" localSheetId="2">#REF!</definedName>
    <definedName name="DATA1" localSheetId="6">#REF!</definedName>
    <definedName name="DATA1" localSheetId="7">#REF!</definedName>
    <definedName name="DATA1" localSheetId="8">#REF!</definedName>
    <definedName name="DATA1">#REF!</definedName>
    <definedName name="DATA3" localSheetId="2">#REF!</definedName>
    <definedName name="DATA3" localSheetId="6">#REF!</definedName>
    <definedName name="DATA3" localSheetId="7">#REF!</definedName>
    <definedName name="DATA3" localSheetId="8">#REF!</definedName>
    <definedName name="DATA3">#REF!</definedName>
    <definedName name="DATA4" localSheetId="2">#REF!</definedName>
    <definedName name="DATA4" localSheetId="6">#REF!</definedName>
    <definedName name="DATA4" localSheetId="7">#REF!</definedName>
    <definedName name="DATA4" localSheetId="8">#REF!</definedName>
    <definedName name="DATA4">#REF!</definedName>
    <definedName name="DATA6" localSheetId="2">#REF!</definedName>
    <definedName name="DATA6" localSheetId="6">#REF!</definedName>
    <definedName name="DATA6" localSheetId="7">#REF!</definedName>
    <definedName name="DATA6" localSheetId="8">#REF!</definedName>
    <definedName name="DATA6">#REF!</definedName>
    <definedName name="Database">#REF!</definedName>
    <definedName name="DataChaves_MAP" localSheetId="2">#REF!</definedName>
    <definedName name="DataChaves_MAP" localSheetId="6">#REF!</definedName>
    <definedName name="DataChaves_MAP" localSheetId="7">#REF!</definedName>
    <definedName name="DataChaves_MAP" localSheetId="8">#REF!</definedName>
    <definedName name="DataChaves_MAP">#REF!</definedName>
    <definedName name="DatasOut13AteDez20" localSheetId="2">#REF!</definedName>
    <definedName name="DatasOut13AteDez20" localSheetId="6">#REF!</definedName>
    <definedName name="DatasOut13AteDez20" localSheetId="7">#REF!</definedName>
    <definedName name="DatasOut13AteDez20" localSheetId="8">#REF!</definedName>
    <definedName name="DatasOut13AteDez20">#REF!</definedName>
    <definedName name="DÇDL" localSheetId="2" hidden="1">{#N/A,#N/A,FALSE,"Plan1";#N/A,#N/A,FALSE,"Plan2"}</definedName>
    <definedName name="DÇDL" localSheetId="5">{#N/A,#N/A,FALSE,"Plan1";#N/A,#N/A,FALSE,"Plan2"}</definedName>
    <definedName name="DÇDL" localSheetId="6" hidden="1">{#N/A,#N/A,FALSE,"Plan1";#N/A,#N/A,FALSE,"Plan2"}</definedName>
    <definedName name="DÇDL" localSheetId="1" hidden="1">{#N/A,#N/A,FALSE,"Plan1";#N/A,#N/A,FALSE,"Plan2"}</definedName>
    <definedName name="DÇDL" localSheetId="0">{#N/A,#N/A,FALSE,"Plan1";#N/A,#N/A,FALSE,"Plan2"}</definedName>
    <definedName name="DÇDL" localSheetId="7" hidden="1">{#N/A,#N/A,FALSE,"Plan1";#N/A,#N/A,FALSE,"Plan2"}</definedName>
    <definedName name="DÇDL" localSheetId="8" hidden="1">{#N/A,#N/A,FALSE,"Plan1";#N/A,#N/A,FALSE,"Plan2"}</definedName>
    <definedName name="DÇDL" hidden="1">{#N/A,#N/A,FALSE,"Plan1";#N/A,#N/A,FALSE,"Plan2"}</definedName>
    <definedName name="dchart26" localSheetId="2" hidden="1">#REF!</definedName>
    <definedName name="dchart26" localSheetId="5">#REF!</definedName>
    <definedName name="dchart26" localSheetId="6" hidden="1">#REF!</definedName>
    <definedName name="dchart26" localSheetId="1" hidden="1">#REF!</definedName>
    <definedName name="dchart26" localSheetId="0">#REF!</definedName>
    <definedName name="dchart26" localSheetId="7" hidden="1">#REF!</definedName>
    <definedName name="dchart26" localSheetId="8" hidden="1">#REF!</definedName>
    <definedName name="dchart26" hidden="1">#REF!</definedName>
    <definedName name="dchart31" localSheetId="2" hidden="1">#REF!</definedName>
    <definedName name="dchart31" localSheetId="5">#REF!</definedName>
    <definedName name="dchart31" localSheetId="6" hidden="1">#REF!</definedName>
    <definedName name="dchart31" localSheetId="1" hidden="1">#REF!</definedName>
    <definedName name="dchart31" localSheetId="0">#REF!</definedName>
    <definedName name="dchart31" localSheetId="7" hidden="1">#REF!</definedName>
    <definedName name="dchart31" localSheetId="8" hidden="1">#REF!</definedName>
    <definedName name="dchart31" hidden="1">#REF!</definedName>
    <definedName name="dcnsfgdjkgb" localSheetId="2" hidden="1">{#N/A,#N/A,FALSE,"Plan1";#N/A,#N/A,FALSE,"Plan2"}</definedName>
    <definedName name="dcnsfgdjkgb" localSheetId="5">{#N/A,#N/A,FALSE,"Plan1";#N/A,#N/A,FALSE,"Plan2"}</definedName>
    <definedName name="dcnsfgdjkgb" localSheetId="6" hidden="1">{#N/A,#N/A,FALSE,"Plan1";#N/A,#N/A,FALSE,"Plan2"}</definedName>
    <definedName name="dcnsfgdjkgb" localSheetId="1" hidden="1">{#N/A,#N/A,FALSE,"Plan1";#N/A,#N/A,FALSE,"Plan2"}</definedName>
    <definedName name="dcnsfgdjkgb" localSheetId="0">{#N/A,#N/A,FALSE,"Plan1";#N/A,#N/A,FALSE,"Plan2"}</definedName>
    <definedName name="dcnsfgdjkgb" localSheetId="7" hidden="1">{#N/A,#N/A,FALSE,"Plan1";#N/A,#N/A,FALSE,"Plan2"}</definedName>
    <definedName name="dcnsfgdjkgb" localSheetId="8" hidden="1">{#N/A,#N/A,FALSE,"Plan1";#N/A,#N/A,FALSE,"Plan2"}</definedName>
    <definedName name="dcnsfgdjkgb" hidden="1">{#N/A,#N/A,FALSE,"Plan1";#N/A,#N/A,FALSE,"Plan2"}</definedName>
    <definedName name="DÇWK" localSheetId="2" hidden="1">{#N/A,#N/A,FALSE,"Plan1";#N/A,#N/A,FALSE,"Plan2"}</definedName>
    <definedName name="DÇWK" localSheetId="5">{#N/A,#N/A,FALSE,"Plan1";#N/A,#N/A,FALSE,"Plan2"}</definedName>
    <definedName name="DÇWK" localSheetId="6" hidden="1">{#N/A,#N/A,FALSE,"Plan1";#N/A,#N/A,FALSE,"Plan2"}</definedName>
    <definedName name="DÇWK" localSheetId="1" hidden="1">{#N/A,#N/A,FALSE,"Plan1";#N/A,#N/A,FALSE,"Plan2"}</definedName>
    <definedName name="DÇWK" localSheetId="0">{#N/A,#N/A,FALSE,"Plan1";#N/A,#N/A,FALSE,"Plan2"}</definedName>
    <definedName name="DÇWK" localSheetId="7" hidden="1">{#N/A,#N/A,FALSE,"Plan1";#N/A,#N/A,FALSE,"Plan2"}</definedName>
    <definedName name="DÇWK" localSheetId="8" hidden="1">{#N/A,#N/A,FALSE,"Plan1";#N/A,#N/A,FALSE,"Plan2"}</definedName>
    <definedName name="DÇWK" hidden="1">{#N/A,#N/A,FALSE,"Plan1";#N/A,#N/A,FALSE,"Plan2"}</definedName>
    <definedName name="D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2">#REF!</definedName>
    <definedName name="DDD" localSheetId="5">#REF!</definedName>
    <definedName name="ddd" localSheetId="6" hidden="1">{"'장비'!$A$3:$M$12"}</definedName>
    <definedName name="ddd" localSheetId="1" hidden="1">{"'장비'!$A$3:$M$12"}</definedName>
    <definedName name="DDD" localSheetId="0">#REF!</definedName>
    <definedName name="ddd" localSheetId="7" hidden="1">{"'장비'!$A$3:$M$12"}</definedName>
    <definedName name="ddd" localSheetId="8" hidden="1">{"'장비'!$A$3:$M$12"}</definedName>
    <definedName name="DDD">#REF!</definedName>
    <definedName name="ddddd" localSheetId="2" hidden="1">{#N/A,#N/A,FALSE,"Plan1";#N/A,#N/A,FALSE,"Plan2"}</definedName>
    <definedName name="ddddd" localSheetId="5">{#N/A,#N/A,FALSE,"Plan1";#N/A,#N/A,FALSE,"Plan2"}</definedName>
    <definedName name="ddddd" localSheetId="6" hidden="1">{#N/A,#N/A,FALSE,"Plan1";#N/A,#N/A,FALSE,"Plan2"}</definedName>
    <definedName name="ddddd" localSheetId="1" hidden="1">{#N/A,#N/A,FALSE,"Plan1";#N/A,#N/A,FALSE,"Plan2"}</definedName>
    <definedName name="ddddd" localSheetId="0">{#N/A,#N/A,FALSE,"Plan1";#N/A,#N/A,FALSE,"Plan2"}</definedName>
    <definedName name="ddddd" localSheetId="7" hidden="1">{#N/A,#N/A,FALSE,"Plan1";#N/A,#N/A,FALSE,"Plan2"}</definedName>
    <definedName name="ddddd" localSheetId="8" hidden="1">{#N/A,#N/A,FALSE,"Plan1";#N/A,#N/A,FALSE,"Plan2"}</definedName>
    <definedName name="ddddd" hidden="1">{#N/A,#N/A,FALSE,"Plan1";#N/A,#N/A,FALSE,"Plan2"}</definedName>
    <definedName name="ddddddddddd" localSheetId="2">#REF!</definedName>
    <definedName name="ddddddddddd" localSheetId="5">#REF!</definedName>
    <definedName name="ddddddddddd" localSheetId="6">#REF!</definedName>
    <definedName name="ddddddddddd" localSheetId="0">#REF!</definedName>
    <definedName name="ddddddddddd" localSheetId="7">#REF!</definedName>
    <definedName name="ddddddddddd" localSheetId="8">#REF!</definedName>
    <definedName name="ddddddddddd">#REF!</definedName>
    <definedName name="dddddddddddddddddddddddddd" localSheetId="2">#REF!</definedName>
    <definedName name="dddddddddddddddddddddddddd" localSheetId="5">#REF!</definedName>
    <definedName name="dddddddddddddddddddddddddd" localSheetId="6">#REF!</definedName>
    <definedName name="dddddddddddddddddddddddddd" localSheetId="0">#REF!</definedName>
    <definedName name="dddddddddddddddddddddddddd" localSheetId="7">#REF!</definedName>
    <definedName name="dddddddddddddddddddddddddd" localSheetId="8">#REF!</definedName>
    <definedName name="dddddddddddddddddddddddddd">#REF!</definedName>
    <definedName name="dddddddddddddppppppppp" localSheetId="2">#REF!</definedName>
    <definedName name="dddddddddddddppppppppp" localSheetId="5">#REF!</definedName>
    <definedName name="dddddddddddddppppppppp" localSheetId="6">#REF!</definedName>
    <definedName name="dddddddddddddppppppppp" localSheetId="0">#REF!</definedName>
    <definedName name="dddddddddddddppppppppp" localSheetId="7">#REF!</definedName>
    <definedName name="dddddddddddddppppppppp" localSheetId="8">#REF!</definedName>
    <definedName name="dddddddddddddppppppppp">#REF!</definedName>
    <definedName name="dde" localSheetId="2" hidden="1">{#N/A,#N/A,FALSE,"Plan1";#N/A,#N/A,FALSE,"Plan2"}</definedName>
    <definedName name="dde" localSheetId="5">{#N/A,#N/A,FALSE,"Plan1";#N/A,#N/A,FALSE,"Plan2"}</definedName>
    <definedName name="dde" localSheetId="6" hidden="1">{#N/A,#N/A,FALSE,"Plan1";#N/A,#N/A,FALSE,"Plan2"}</definedName>
    <definedName name="dde" localSheetId="1" hidden="1">{#N/A,#N/A,FALSE,"Plan1";#N/A,#N/A,FALSE,"Plan2"}</definedName>
    <definedName name="dde" localSheetId="0">{#N/A,#N/A,FALSE,"Plan1";#N/A,#N/A,FALSE,"Plan2"}</definedName>
    <definedName name="dde" localSheetId="7" hidden="1">{#N/A,#N/A,FALSE,"Plan1";#N/A,#N/A,FALSE,"Plan2"}</definedName>
    <definedName name="dde" localSheetId="8" hidden="1">{#N/A,#N/A,FALSE,"Plan1";#N/A,#N/A,FALSE,"Plan2"}</definedName>
    <definedName name="dde" hidden="1">{#N/A,#N/A,FALSE,"Plan1";#N/A,#N/A,FALSE,"Plan2"}</definedName>
    <definedName name="ddfs" localSheetId="2" hidden="1">#REF!</definedName>
    <definedName name="ddfs" localSheetId="5">#REF!</definedName>
    <definedName name="ddfs" localSheetId="6" hidden="1">#REF!</definedName>
    <definedName name="ddfs" localSheetId="1" hidden="1">#REF!</definedName>
    <definedName name="ddfs" localSheetId="0">#REF!</definedName>
    <definedName name="ddfs" localSheetId="7" hidden="1">#REF!</definedName>
    <definedName name="ddfs" localSheetId="8" hidden="1">#REF!</definedName>
    <definedName name="ddfs" hidden="1">#REF!</definedName>
    <definedName name="ddgfdvgd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2" hidden="1">{#N/A,#N/A,FALSE,"Plan1";#N/A,#N/A,FALSE,"Plan2"}</definedName>
    <definedName name="DDGSFG" localSheetId="5">{#N/A,#N/A,FALSE,"Plan1";#N/A,#N/A,FALSE,"Plan2"}</definedName>
    <definedName name="DDGSFG" localSheetId="6" hidden="1">{#N/A,#N/A,FALSE,"Plan1";#N/A,#N/A,FALSE,"Plan2"}</definedName>
    <definedName name="DDGSFG" localSheetId="1" hidden="1">{#N/A,#N/A,FALSE,"Plan1";#N/A,#N/A,FALSE,"Plan2"}</definedName>
    <definedName name="DDGSFG" localSheetId="0">{#N/A,#N/A,FALSE,"Plan1";#N/A,#N/A,FALSE,"Plan2"}</definedName>
    <definedName name="DDGSFG" localSheetId="7" hidden="1">{#N/A,#N/A,FALSE,"Plan1";#N/A,#N/A,FALSE,"Plan2"}</definedName>
    <definedName name="DDGSFG" localSheetId="8" hidden="1">{#N/A,#N/A,FALSE,"Plan1";#N/A,#N/A,FALSE,"Plan2"}</definedName>
    <definedName name="DDGSFG" hidden="1">{#N/A,#N/A,FALSE,"Plan1";#N/A,#N/A,FALSE,"Plan2"}</definedName>
    <definedName name="dede" localSheetId="2" hidden="1">{#N/A,#N/A,FALSE,"Plan1";#N/A,#N/A,FALSE,"Plan2"}</definedName>
    <definedName name="dede" localSheetId="5">{#N/A,#N/A,FALSE,"Plan1";#N/A,#N/A,FALSE,"Plan2"}</definedName>
    <definedName name="dede" localSheetId="6" hidden="1">{#N/A,#N/A,FALSE,"Plan1";#N/A,#N/A,FALSE,"Plan2"}</definedName>
    <definedName name="dede" localSheetId="1" hidden="1">{#N/A,#N/A,FALSE,"Plan1";#N/A,#N/A,FALSE,"Plan2"}</definedName>
    <definedName name="dede" localSheetId="0">{#N/A,#N/A,FALSE,"Plan1";#N/A,#N/A,FALSE,"Plan2"}</definedName>
    <definedName name="dede" localSheetId="7" hidden="1">{#N/A,#N/A,FALSE,"Plan1";#N/A,#N/A,FALSE,"Plan2"}</definedName>
    <definedName name="dede" localSheetId="8" hidden="1">{#N/A,#N/A,FALSE,"Plan1";#N/A,#N/A,FALSE,"Plan2"}</definedName>
    <definedName name="dede" hidden="1">{#N/A,#N/A,FALSE,"Plan1";#N/A,#N/A,FALSE,"Plan2"}</definedName>
    <definedName name="defasagem" localSheetId="2">OFFSET(INDEX(#REF!,MATCH(#REF!,#REF!,0)),1,0,COUNTA(#REF!)-1)</definedName>
    <definedName name="defasagem" localSheetId="5">OFFSET(INDEX(#REF!,MATCH(#REF!,#REF!,0)),1,0,COUNTA(#REF!)-1)</definedName>
    <definedName name="defasagem" localSheetId="6">OFFSET(INDEX(#REF!,MATCH(#REF!,#REF!,0)),1,0,COUNTA(#REF!)-1)</definedName>
    <definedName name="defasagem" localSheetId="0">OFFSET(INDEX(#REF!,MATCH(#REF!,#REF!,0)),1,0,COUNTA(#REF!)-1)</definedName>
    <definedName name="defasagem" localSheetId="7">OFFSET(INDEX(#REF!,MATCH(#REF!,#REF!,0)),1,0,COUNTA(#REF!)-1)</definedName>
    <definedName name="defasagem" localSheetId="8">OFFSET(INDEX(#REF!,MATCH(#REF!,#REF!,0)),1,0,COUNTA(#REF!)-1)</definedName>
    <definedName name="defasagem">OFFSET(INDEX(#REF!,MATCH(#REF!,#REF!,0)),1,0,COUNTA(#REF!)-1)</definedName>
    <definedName name="depara" localSheetId="2">#REF!</definedName>
    <definedName name="depara" localSheetId="5">#REF!</definedName>
    <definedName name="depara" localSheetId="6">#REF!</definedName>
    <definedName name="depara" localSheetId="0">#REF!</definedName>
    <definedName name="depara" localSheetId="7">#REF!</definedName>
    <definedName name="depara" localSheetId="8">#REF!</definedName>
    <definedName name="depara">#REF!</definedName>
    <definedName name="DERIVQT" localSheetId="2">#REF!</definedName>
    <definedName name="DERIVQT" localSheetId="5">#REF!</definedName>
    <definedName name="DERIVQT" localSheetId="6">#REF!</definedName>
    <definedName name="DERIVQT" localSheetId="0">#REF!</definedName>
    <definedName name="DERIVQT" localSheetId="7">#REF!</definedName>
    <definedName name="DERIVQT" localSheetId="8">#REF!</definedName>
    <definedName name="DERIVQT">#REF!</definedName>
    <definedName name="des" localSheetId="2" hidden="1">{#N/A,#N/A,FALSE,"Plan1";#N/A,#N/A,FALSE,"Plan2"}</definedName>
    <definedName name="des" localSheetId="5">{#N/A,#N/A,FALSE,"Plan1";#N/A,#N/A,FALSE,"Plan2"}</definedName>
    <definedName name="des" localSheetId="6" hidden="1">{#N/A,#N/A,FALSE,"Plan1";#N/A,#N/A,FALSE,"Plan2"}</definedName>
    <definedName name="des" localSheetId="1" hidden="1">{#N/A,#N/A,FALSE,"Plan1";#N/A,#N/A,FALSE,"Plan2"}</definedName>
    <definedName name="des" localSheetId="0">{#N/A,#N/A,FALSE,"Plan1";#N/A,#N/A,FALSE,"Plan2"}</definedName>
    <definedName name="des" localSheetId="7" hidden="1">{#N/A,#N/A,FALSE,"Plan1";#N/A,#N/A,FALSE,"Plan2"}</definedName>
    <definedName name="des" localSheetId="8" hidden="1">{#N/A,#N/A,FALSE,"Plan1";#N/A,#N/A,FALSE,"Plan2"}</definedName>
    <definedName name="des" hidden="1">{#N/A,#N/A,FALSE,"Plan1";#N/A,#N/A,FALSE,"Plan2"}</definedName>
    <definedName name="desc" localSheetId="2" hidden="1">{#N/A,#N/A,FALSE,"Plan1";#N/A,#N/A,FALSE,"Plan2"}</definedName>
    <definedName name="desc" localSheetId="5">{#N/A,#N/A,FALSE,"Plan1";#N/A,#N/A,FALSE,"Plan2"}</definedName>
    <definedName name="desc" localSheetId="6" hidden="1">{#N/A,#N/A,FALSE,"Plan1";#N/A,#N/A,FALSE,"Plan2"}</definedName>
    <definedName name="desc" localSheetId="1" hidden="1">{#N/A,#N/A,FALSE,"Plan1";#N/A,#N/A,FALSE,"Plan2"}</definedName>
    <definedName name="desc" localSheetId="0">{#N/A,#N/A,FALSE,"Plan1";#N/A,#N/A,FALSE,"Plan2"}</definedName>
    <definedName name="desc" localSheetId="7" hidden="1">{#N/A,#N/A,FALSE,"Plan1";#N/A,#N/A,FALSE,"Plan2"}</definedName>
    <definedName name="desc" localSheetId="8" hidden="1">{#N/A,#N/A,FALSE,"Plan1";#N/A,#N/A,FALSE,"Plan2"}</definedName>
    <definedName name="desc" hidden="1">{#N/A,#N/A,FALSE,"Plan1";#N/A,#N/A,FALSE,"Plan2"}</definedName>
    <definedName name="DESCONTO" localSheetId="2">#REF!</definedName>
    <definedName name="DESCONTO" localSheetId="5">#REF!</definedName>
    <definedName name="DESCONTO" localSheetId="6">#REF!</definedName>
    <definedName name="DESCONTO" localSheetId="0">#REF!</definedName>
    <definedName name="DESCONTO" localSheetId="7">#REF!</definedName>
    <definedName name="DESCONTO" localSheetId="8">#REF!</definedName>
    <definedName name="DESCONTO">#REF!</definedName>
    <definedName name="DESCRIÇÃO_OBRA" localSheetId="2">#REF!</definedName>
    <definedName name="DESCRIÇÃO_OBRA" localSheetId="5">#REF!</definedName>
    <definedName name="DESCRIÇÃO_OBRA" localSheetId="6">#REF!</definedName>
    <definedName name="DESCRIÇÃO_OBRA" localSheetId="0">#REF!</definedName>
    <definedName name="DESCRIÇÃO_OBRA" localSheetId="7">#REF!</definedName>
    <definedName name="DESCRIÇÃO_OBRA" localSheetId="8">#REF!</definedName>
    <definedName name="DESCRIÇÃO_OBRA">#REF!</definedName>
    <definedName name="DespFatur" localSheetId="2">#REF!</definedName>
    <definedName name="DespFatur" localSheetId="5">#REF!</definedName>
    <definedName name="DespFatur" localSheetId="6">#REF!</definedName>
    <definedName name="DespFatur" localSheetId="0">#REF!</definedName>
    <definedName name="DespFatur" localSheetId="7">#REF!</definedName>
    <definedName name="DespFatur" localSheetId="8">#REF!</definedName>
    <definedName name="DespFatur">#REF!</definedName>
    <definedName name="DEZ" localSheetId="2">#REF!</definedName>
    <definedName name="DEZ" localSheetId="6">#REF!</definedName>
    <definedName name="DEZ" localSheetId="7">#REF!</definedName>
    <definedName name="DEZ" localSheetId="8">#REF!</definedName>
    <definedName name="DEZ">#REF!</definedName>
    <definedName name="dez17RJ" localSheetId="2">#REF!</definedName>
    <definedName name="dez17RJ" localSheetId="6">#REF!</definedName>
    <definedName name="dez17RJ" localSheetId="7">#REF!</definedName>
    <definedName name="dez17RJ" localSheetId="8">#REF!</definedName>
    <definedName name="dez17RJ">#REF!</definedName>
    <definedName name="DEZEMBRO" localSheetId="2">#REF!</definedName>
    <definedName name="DEZEMBRO" localSheetId="6">#REF!</definedName>
    <definedName name="DEZEMBRO" localSheetId="7">#REF!</definedName>
    <definedName name="DEZEMBRO" localSheetId="8">#REF!</definedName>
    <definedName name="DEZEMBRO">#REF!</definedName>
    <definedName name="DEZENOVE" localSheetId="2">#REF!</definedName>
    <definedName name="DEZENOVE" localSheetId="6">#REF!</definedName>
    <definedName name="DEZENOVE" localSheetId="7">#REF!</definedName>
    <definedName name="DEZENOVE" localSheetId="8">#REF!</definedName>
    <definedName name="DEZENOVE">#REF!</definedName>
    <definedName name="DEZESSEIS" localSheetId="2">#REF!</definedName>
    <definedName name="DEZESSEIS" localSheetId="6">#REF!</definedName>
    <definedName name="DEZESSEIS" localSheetId="7">#REF!</definedName>
    <definedName name="DEZESSEIS" localSheetId="8">#REF!</definedName>
    <definedName name="DEZESSEIS">#REF!</definedName>
    <definedName name="DEZESSETE" localSheetId="2">#REF!</definedName>
    <definedName name="DEZESSETE" localSheetId="6">#REF!</definedName>
    <definedName name="DEZESSETE" localSheetId="7">#REF!</definedName>
    <definedName name="DEZESSETE" localSheetId="8">#REF!</definedName>
    <definedName name="DEZESSETE">#REF!</definedName>
    <definedName name="DEZOITO" localSheetId="2">#REF!</definedName>
    <definedName name="DEZOITO" localSheetId="6">#REF!</definedName>
    <definedName name="DEZOITO" localSheetId="7">#REF!</definedName>
    <definedName name="DEZOITO" localSheetId="8">#REF!</definedName>
    <definedName name="DEZOITO">#REF!</definedName>
    <definedName name="d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2" hidden="1">{#N/A,#N/A,FALSE,"명세표"}</definedName>
    <definedName name="DFD" localSheetId="5">{#N/A,#N/A,FALSE,"명세표"}</definedName>
    <definedName name="DFD" localSheetId="6" hidden="1">{#N/A,#N/A,FALSE,"명세표"}</definedName>
    <definedName name="DFD" localSheetId="1" hidden="1">{#N/A,#N/A,FALSE,"명세표"}</definedName>
    <definedName name="DFD" localSheetId="0">{#N/A,#N/A,FALSE,"명세표"}</definedName>
    <definedName name="DFD" localSheetId="7" hidden="1">{#N/A,#N/A,FALSE,"명세표"}</definedName>
    <definedName name="DFD" localSheetId="8" hidden="1">{#N/A,#N/A,FALSE,"명세표"}</definedName>
    <definedName name="DFD" hidden="1">{#N/A,#N/A,FALSE,"명세표"}</definedName>
    <definedName name="dfdfty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2" hidden="1">{#N/A,#N/A,FALSE,"Plan1";#N/A,#N/A,FALSE,"Plan2"}</definedName>
    <definedName name="dfdjgfdfgdf" localSheetId="5">{#N/A,#N/A,FALSE,"Plan1";#N/A,#N/A,FALSE,"Plan2"}</definedName>
    <definedName name="dfdjgfdfgdf" localSheetId="6" hidden="1">{#N/A,#N/A,FALSE,"Plan1";#N/A,#N/A,FALSE,"Plan2"}</definedName>
    <definedName name="dfdjgfdfgdf" localSheetId="1" hidden="1">{#N/A,#N/A,FALSE,"Plan1";#N/A,#N/A,FALSE,"Plan2"}</definedName>
    <definedName name="dfdjgfdfgdf" localSheetId="0">{#N/A,#N/A,FALSE,"Plan1";#N/A,#N/A,FALSE,"Plan2"}</definedName>
    <definedName name="dfdjgfdfgdf" localSheetId="7" hidden="1">{#N/A,#N/A,FALSE,"Plan1";#N/A,#N/A,FALSE,"Plan2"}</definedName>
    <definedName name="dfdjgfdfgdf" localSheetId="8" hidden="1">{#N/A,#N/A,FALSE,"Plan1";#N/A,#N/A,FALSE,"Plan2"}</definedName>
    <definedName name="dfdjgfdfgdf" hidden="1">{#N/A,#N/A,FALSE,"Plan1";#N/A,#N/A,FALSE,"Plan2"}</definedName>
    <definedName name="dfdrtrr" localSheetId="2" hidden="1">{#N/A,#N/A,FALSE,"Plan1";#N/A,#N/A,FALSE,"Plan2"}</definedName>
    <definedName name="dfdrtrr" localSheetId="5">{#N/A,#N/A,FALSE,"Plan1";#N/A,#N/A,FALSE,"Plan2"}</definedName>
    <definedName name="dfdrtrr" localSheetId="6" hidden="1">{#N/A,#N/A,FALSE,"Plan1";#N/A,#N/A,FALSE,"Plan2"}</definedName>
    <definedName name="dfdrtrr" localSheetId="1" hidden="1">{#N/A,#N/A,FALSE,"Plan1";#N/A,#N/A,FALSE,"Plan2"}</definedName>
    <definedName name="dfdrtrr" localSheetId="0">{#N/A,#N/A,FALSE,"Plan1";#N/A,#N/A,FALSE,"Plan2"}</definedName>
    <definedName name="dfdrtrr" localSheetId="7" hidden="1">{#N/A,#N/A,FALSE,"Plan1";#N/A,#N/A,FALSE,"Plan2"}</definedName>
    <definedName name="dfdrtrr" localSheetId="8" hidden="1">{#N/A,#N/A,FALSE,"Plan1";#N/A,#N/A,FALSE,"Plan2"}</definedName>
    <definedName name="dfdrtrr" hidden="1">{#N/A,#N/A,FALSE,"Plan1";#N/A,#N/A,FALSE,"Plan2"}</definedName>
    <definedName name="DFDSG" localSheetId="2" hidden="1">{#N/A,#N/A,FALSE,"Plan1";#N/A,#N/A,FALSE,"Plan2"}</definedName>
    <definedName name="DFDSG" localSheetId="5">{#N/A,#N/A,FALSE,"Plan1";#N/A,#N/A,FALSE,"Plan2"}</definedName>
    <definedName name="DFDSG" localSheetId="6" hidden="1">{#N/A,#N/A,FALSE,"Plan1";#N/A,#N/A,FALSE,"Plan2"}</definedName>
    <definedName name="DFDSG" localSheetId="1" hidden="1">{#N/A,#N/A,FALSE,"Plan1";#N/A,#N/A,FALSE,"Plan2"}</definedName>
    <definedName name="DFDSG" localSheetId="0">{#N/A,#N/A,FALSE,"Plan1";#N/A,#N/A,FALSE,"Plan2"}</definedName>
    <definedName name="DFDSG" localSheetId="7" hidden="1">{#N/A,#N/A,FALSE,"Plan1";#N/A,#N/A,FALSE,"Plan2"}</definedName>
    <definedName name="DFDSG" localSheetId="8" hidden="1">{#N/A,#N/A,FALSE,"Plan1";#N/A,#N/A,FALSE,"Plan2"}</definedName>
    <definedName name="DFDSG" hidden="1">{#N/A,#N/A,FALSE,"Plan1";#N/A,#N/A,FALSE,"Plan2"}</definedName>
    <definedName name="dfer" localSheetId="2" hidden="1">{#N/A,#N/A,FALSE,"Plan1";#N/A,#N/A,FALSE,"Plan2"}</definedName>
    <definedName name="dfer" localSheetId="5">{#N/A,#N/A,FALSE,"Plan1";#N/A,#N/A,FALSE,"Plan2"}</definedName>
    <definedName name="dfer" localSheetId="6" hidden="1">{#N/A,#N/A,FALSE,"Plan1";#N/A,#N/A,FALSE,"Plan2"}</definedName>
    <definedName name="dfer" localSheetId="1" hidden="1">{#N/A,#N/A,FALSE,"Plan1";#N/A,#N/A,FALSE,"Plan2"}</definedName>
    <definedName name="dfer" localSheetId="0">{#N/A,#N/A,FALSE,"Plan1";#N/A,#N/A,FALSE,"Plan2"}</definedName>
    <definedName name="dfer" localSheetId="7" hidden="1">{#N/A,#N/A,FALSE,"Plan1";#N/A,#N/A,FALSE,"Plan2"}</definedName>
    <definedName name="dfer" localSheetId="8" hidden="1">{#N/A,#N/A,FALSE,"Plan1";#N/A,#N/A,FALSE,"Plan2"}</definedName>
    <definedName name="dfer" hidden="1">{#N/A,#N/A,FALSE,"Plan1";#N/A,#N/A,FALSE,"Plan2"}</definedName>
    <definedName name="dffbty" localSheetId="2" hidden="1">{#N/A,#N/A,FALSE,"Plan1";#N/A,#N/A,FALSE,"Plan2"}</definedName>
    <definedName name="dffbty" localSheetId="5">{#N/A,#N/A,FALSE,"Plan1";#N/A,#N/A,FALSE,"Plan2"}</definedName>
    <definedName name="dffbty" localSheetId="6" hidden="1">{#N/A,#N/A,FALSE,"Plan1";#N/A,#N/A,FALSE,"Plan2"}</definedName>
    <definedName name="dffbty" localSheetId="1" hidden="1">{#N/A,#N/A,FALSE,"Plan1";#N/A,#N/A,FALSE,"Plan2"}</definedName>
    <definedName name="dffbty" localSheetId="0">{#N/A,#N/A,FALSE,"Plan1";#N/A,#N/A,FALSE,"Plan2"}</definedName>
    <definedName name="dffbty" localSheetId="7" hidden="1">{#N/A,#N/A,FALSE,"Plan1";#N/A,#N/A,FALSE,"Plan2"}</definedName>
    <definedName name="dffbty" localSheetId="8" hidden="1">{#N/A,#N/A,FALSE,"Plan1";#N/A,#N/A,FALSE,"Plan2"}</definedName>
    <definedName name="dffbty" hidden="1">{#N/A,#N/A,FALSE,"Plan1";#N/A,#N/A,FALSE,"Plan2"}</definedName>
    <definedName name="dffg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2" hidden="1">{#N/A,#N/A,FALSE,"Plan1";#N/A,#N/A,FALSE,"Plan2"}</definedName>
    <definedName name="dffhg" localSheetId="5">{#N/A,#N/A,FALSE,"Plan1";#N/A,#N/A,FALSE,"Plan2"}</definedName>
    <definedName name="dffhg" localSheetId="6" hidden="1">{#N/A,#N/A,FALSE,"Plan1";#N/A,#N/A,FALSE,"Plan2"}</definedName>
    <definedName name="dffhg" localSheetId="1" hidden="1">{#N/A,#N/A,FALSE,"Plan1";#N/A,#N/A,FALSE,"Plan2"}</definedName>
    <definedName name="dffhg" localSheetId="0">{#N/A,#N/A,FALSE,"Plan1";#N/A,#N/A,FALSE,"Plan2"}</definedName>
    <definedName name="dffhg" localSheetId="7" hidden="1">{#N/A,#N/A,FALSE,"Plan1";#N/A,#N/A,FALSE,"Plan2"}</definedName>
    <definedName name="dffhg" localSheetId="8" hidden="1">{#N/A,#N/A,FALSE,"Plan1";#N/A,#N/A,FALSE,"Plan2"}</definedName>
    <definedName name="dffhg" hidden="1">{#N/A,#N/A,FALSE,"Plan1";#N/A,#N/A,FALSE,"Plan2"}</definedName>
    <definedName name="dfg" localSheetId="2" hidden="1">{#N/A,#N/A,FALSE,"Plan1";#N/A,#N/A,FALSE,"Plan2"}</definedName>
    <definedName name="dfg" localSheetId="5">{#N/A,#N/A,FALSE,"Plan1";#N/A,#N/A,FALSE,"Plan2"}</definedName>
    <definedName name="dfg" localSheetId="6" hidden="1">{#N/A,#N/A,FALSE,"Plan1";#N/A,#N/A,FALSE,"Plan2"}</definedName>
    <definedName name="dfg" localSheetId="1" hidden="1">{#N/A,#N/A,FALSE,"Plan1";#N/A,#N/A,FALSE,"Plan2"}</definedName>
    <definedName name="dfg" localSheetId="0">{#N/A,#N/A,FALSE,"Plan1";#N/A,#N/A,FALSE,"Plan2"}</definedName>
    <definedName name="dfg" localSheetId="7" hidden="1">{#N/A,#N/A,FALSE,"Plan1";#N/A,#N/A,FALSE,"Plan2"}</definedName>
    <definedName name="dfg" localSheetId="8" hidden="1">{#N/A,#N/A,FALSE,"Plan1";#N/A,#N/A,FALSE,"Plan2"}</definedName>
    <definedName name="dfg" hidden="1">{#N/A,#N/A,FALSE,"Plan1";#N/A,#N/A,FALSE,"Plan2"}</definedName>
    <definedName name="dfgdf" localSheetId="2" hidden="1">{#N/A,#N/A,FALSE,"Plan1";#N/A,#N/A,FALSE,"Plan2"}</definedName>
    <definedName name="dfgdf" localSheetId="5">{#N/A,#N/A,FALSE,"Plan1";#N/A,#N/A,FALSE,"Plan2"}</definedName>
    <definedName name="dfgdf" localSheetId="6" hidden="1">{#N/A,#N/A,FALSE,"Plan1";#N/A,#N/A,FALSE,"Plan2"}</definedName>
    <definedName name="dfgdf" localSheetId="1" hidden="1">{#N/A,#N/A,FALSE,"Plan1";#N/A,#N/A,FALSE,"Plan2"}</definedName>
    <definedName name="dfgdf" localSheetId="0">{#N/A,#N/A,FALSE,"Plan1";#N/A,#N/A,FALSE,"Plan2"}</definedName>
    <definedName name="dfgdf" localSheetId="7" hidden="1">{#N/A,#N/A,FALSE,"Plan1";#N/A,#N/A,FALSE,"Plan2"}</definedName>
    <definedName name="dfgdf" localSheetId="8" hidden="1">{#N/A,#N/A,FALSE,"Plan1";#N/A,#N/A,FALSE,"Plan2"}</definedName>
    <definedName name="dfgdf" hidden="1">{#N/A,#N/A,FALSE,"Plan1";#N/A,#N/A,FALSE,"Plan2"}</definedName>
    <definedName name="dfgdytygr" localSheetId="2" hidden="1">{#N/A,#N/A,FALSE,"Plan1";#N/A,#N/A,FALSE,"Plan2"}</definedName>
    <definedName name="dfgdytygr" localSheetId="5">{#N/A,#N/A,FALSE,"Plan1";#N/A,#N/A,FALSE,"Plan2"}</definedName>
    <definedName name="dfgdytygr" localSheetId="6" hidden="1">{#N/A,#N/A,FALSE,"Plan1";#N/A,#N/A,FALSE,"Plan2"}</definedName>
    <definedName name="dfgdytygr" localSheetId="1" hidden="1">{#N/A,#N/A,FALSE,"Plan1";#N/A,#N/A,FALSE,"Plan2"}</definedName>
    <definedName name="dfgdytygr" localSheetId="0">{#N/A,#N/A,FALSE,"Plan1";#N/A,#N/A,FALSE,"Plan2"}</definedName>
    <definedName name="dfgdytygr" localSheetId="7" hidden="1">{#N/A,#N/A,FALSE,"Plan1";#N/A,#N/A,FALSE,"Plan2"}</definedName>
    <definedName name="dfgdytygr" localSheetId="8" hidden="1">{#N/A,#N/A,FALSE,"Plan1";#N/A,#N/A,FALSE,"Plan2"}</definedName>
    <definedName name="dfgdytygr" hidden="1">{#N/A,#N/A,FALSE,"Plan1";#N/A,#N/A,FALSE,"Plan2"}</definedName>
    <definedName name="dfgftrrdt5" localSheetId="2" hidden="1">{#N/A,#N/A,FALSE,"Plan1";#N/A,#N/A,FALSE,"Plan2"}</definedName>
    <definedName name="dfgftrrdt5" localSheetId="5">{#N/A,#N/A,FALSE,"Plan1";#N/A,#N/A,FALSE,"Plan2"}</definedName>
    <definedName name="dfgftrrdt5" localSheetId="6" hidden="1">{#N/A,#N/A,FALSE,"Plan1";#N/A,#N/A,FALSE,"Plan2"}</definedName>
    <definedName name="dfgftrrdt5" localSheetId="1" hidden="1">{#N/A,#N/A,FALSE,"Plan1";#N/A,#N/A,FALSE,"Plan2"}</definedName>
    <definedName name="dfgftrrdt5" localSheetId="0">{#N/A,#N/A,FALSE,"Plan1";#N/A,#N/A,FALSE,"Plan2"}</definedName>
    <definedName name="dfgftrrdt5" localSheetId="7" hidden="1">{#N/A,#N/A,FALSE,"Plan1";#N/A,#N/A,FALSE,"Plan2"}</definedName>
    <definedName name="dfgftrrdt5" localSheetId="8" hidden="1">{#N/A,#N/A,FALSE,"Plan1";#N/A,#N/A,FALSE,"Plan2"}</definedName>
    <definedName name="dfgftrrdt5" hidden="1">{#N/A,#N/A,FALSE,"Plan1";#N/A,#N/A,FALSE,"Plan2"}</definedName>
    <definedName name="dfgh" localSheetId="2">#REF!</definedName>
    <definedName name="dfgh" localSheetId="5">#REF!</definedName>
    <definedName name="dfgh" localSheetId="6">#REF!</definedName>
    <definedName name="dfgh" localSheetId="0">#REF!</definedName>
    <definedName name="dfgh" localSheetId="7">#REF!</definedName>
    <definedName name="dfgh" localSheetId="8">#REF!</definedName>
    <definedName name="dfgh">#REF!</definedName>
    <definedName name="dfghjfhsg" localSheetId="2" hidden="1">{#N/A,#N/A,FALSE,"Plan1";#N/A,#N/A,FALSE,"Plan2"}</definedName>
    <definedName name="dfghjfhsg" localSheetId="5">{#N/A,#N/A,FALSE,"Plan1";#N/A,#N/A,FALSE,"Plan2"}</definedName>
    <definedName name="dfghjfhsg" localSheetId="6" hidden="1">{#N/A,#N/A,FALSE,"Plan1";#N/A,#N/A,FALSE,"Plan2"}</definedName>
    <definedName name="dfghjfhsg" localSheetId="1" hidden="1">{#N/A,#N/A,FALSE,"Plan1";#N/A,#N/A,FALSE,"Plan2"}</definedName>
    <definedName name="dfghjfhsg" localSheetId="0">{#N/A,#N/A,FALSE,"Plan1";#N/A,#N/A,FALSE,"Plan2"}</definedName>
    <definedName name="dfghjfhsg" localSheetId="7" hidden="1">{#N/A,#N/A,FALSE,"Plan1";#N/A,#N/A,FALSE,"Plan2"}</definedName>
    <definedName name="dfghjfhsg" localSheetId="8" hidden="1">{#N/A,#N/A,FALSE,"Plan1";#N/A,#N/A,FALSE,"Plan2"}</definedName>
    <definedName name="dfghjfhsg" hidden="1">{#N/A,#N/A,FALSE,"Plan1";#N/A,#N/A,FALSE,"Plan2"}</definedName>
    <definedName name="dfgj" localSheetId="2" hidden="1">{#N/A,#N/A,FALSE,"Plan1";#N/A,#N/A,FALSE,"Plan2"}</definedName>
    <definedName name="dfgj" localSheetId="5">{#N/A,#N/A,FALSE,"Plan1";#N/A,#N/A,FALSE,"Plan2"}</definedName>
    <definedName name="dfgj" localSheetId="6" hidden="1">{#N/A,#N/A,FALSE,"Plan1";#N/A,#N/A,FALSE,"Plan2"}</definedName>
    <definedName name="dfgj" localSheetId="1" hidden="1">{#N/A,#N/A,FALSE,"Plan1";#N/A,#N/A,FALSE,"Plan2"}</definedName>
    <definedName name="dfgj" localSheetId="0">{#N/A,#N/A,FALSE,"Plan1";#N/A,#N/A,FALSE,"Plan2"}</definedName>
    <definedName name="dfgj" localSheetId="7" hidden="1">{#N/A,#N/A,FALSE,"Plan1";#N/A,#N/A,FALSE,"Plan2"}</definedName>
    <definedName name="dfgj" localSheetId="8" hidden="1">{#N/A,#N/A,FALSE,"Plan1";#N/A,#N/A,FALSE,"Plan2"}</definedName>
    <definedName name="dfgj" hidden="1">{#N/A,#N/A,FALSE,"Plan1";#N/A,#N/A,FALSE,"Plan2"}</definedName>
    <definedName name="dfgjfttyd" localSheetId="2" hidden="1">{#N/A,#N/A,FALSE,"Plan1";#N/A,#N/A,FALSE,"Plan2"}</definedName>
    <definedName name="dfgjfttyd" localSheetId="5">{#N/A,#N/A,FALSE,"Plan1";#N/A,#N/A,FALSE,"Plan2"}</definedName>
    <definedName name="dfgjfttyd" localSheetId="6" hidden="1">{#N/A,#N/A,FALSE,"Plan1";#N/A,#N/A,FALSE,"Plan2"}</definedName>
    <definedName name="dfgjfttyd" localSheetId="1" hidden="1">{#N/A,#N/A,FALSE,"Plan1";#N/A,#N/A,FALSE,"Plan2"}</definedName>
    <definedName name="dfgjfttyd" localSheetId="0">{#N/A,#N/A,FALSE,"Plan1";#N/A,#N/A,FALSE,"Plan2"}</definedName>
    <definedName name="dfgjfttyd" localSheetId="7" hidden="1">{#N/A,#N/A,FALSE,"Plan1";#N/A,#N/A,FALSE,"Plan2"}</definedName>
    <definedName name="dfgjfttyd" localSheetId="8" hidden="1">{#N/A,#N/A,FALSE,"Plan1";#N/A,#N/A,FALSE,"Plan2"}</definedName>
    <definedName name="dfgjfttyd" hidden="1">{#N/A,#N/A,FALSE,"Plan1";#N/A,#N/A,FALSE,"Plan2"}</definedName>
    <definedName name="dfgjjtdrtg" localSheetId="2" hidden="1">{#N/A,#N/A,FALSE,"Plan1";#N/A,#N/A,FALSE,"Plan2"}</definedName>
    <definedName name="dfgjjtdrtg" localSheetId="5">{#N/A,#N/A,FALSE,"Plan1";#N/A,#N/A,FALSE,"Plan2"}</definedName>
    <definedName name="dfgjjtdrtg" localSheetId="6" hidden="1">{#N/A,#N/A,FALSE,"Plan1";#N/A,#N/A,FALSE,"Plan2"}</definedName>
    <definedName name="dfgjjtdrtg" localSheetId="1" hidden="1">{#N/A,#N/A,FALSE,"Plan1";#N/A,#N/A,FALSE,"Plan2"}</definedName>
    <definedName name="dfgjjtdrtg" localSheetId="0">{#N/A,#N/A,FALSE,"Plan1";#N/A,#N/A,FALSE,"Plan2"}</definedName>
    <definedName name="dfgjjtdrtg" localSheetId="7" hidden="1">{#N/A,#N/A,FALSE,"Plan1";#N/A,#N/A,FALSE,"Plan2"}</definedName>
    <definedName name="dfgjjtdrtg" localSheetId="8" hidden="1">{#N/A,#N/A,FALSE,"Plan1";#N/A,#N/A,FALSE,"Plan2"}</definedName>
    <definedName name="dfgjjtdrtg" hidden="1">{#N/A,#N/A,FALSE,"Plan1";#N/A,#N/A,FALSE,"Plan2"}</definedName>
    <definedName name="dfgt" localSheetId="2" hidden="1">{#N/A,#N/A,FALSE,"Plan1";#N/A,#N/A,FALSE,"Plan2"}</definedName>
    <definedName name="dfgt" localSheetId="5">{#N/A,#N/A,FALSE,"Plan1";#N/A,#N/A,FALSE,"Plan2"}</definedName>
    <definedName name="dfgt" localSheetId="6" hidden="1">{#N/A,#N/A,FALSE,"Plan1";#N/A,#N/A,FALSE,"Plan2"}</definedName>
    <definedName name="dfgt" localSheetId="1" hidden="1">{#N/A,#N/A,FALSE,"Plan1";#N/A,#N/A,FALSE,"Plan2"}</definedName>
    <definedName name="dfgt" localSheetId="0">{#N/A,#N/A,FALSE,"Plan1";#N/A,#N/A,FALSE,"Plan2"}</definedName>
    <definedName name="dfgt" localSheetId="7" hidden="1">{#N/A,#N/A,FALSE,"Plan1";#N/A,#N/A,FALSE,"Plan2"}</definedName>
    <definedName name="dfgt" localSheetId="8" hidden="1">{#N/A,#N/A,FALSE,"Plan1";#N/A,#N/A,FALSE,"Plan2"}</definedName>
    <definedName name="dfgt" hidden="1">{#N/A,#N/A,FALSE,"Plan1";#N/A,#N/A,FALSE,"Plan2"}</definedName>
    <definedName name="dfgtrkjhk" localSheetId="2" hidden="1">{#N/A,#N/A,FALSE,"Plan1";#N/A,#N/A,FALSE,"Plan2"}</definedName>
    <definedName name="dfgtrkjhk" localSheetId="5">{#N/A,#N/A,FALSE,"Plan1";#N/A,#N/A,FALSE,"Plan2"}</definedName>
    <definedName name="dfgtrkjhk" localSheetId="6" hidden="1">{#N/A,#N/A,FALSE,"Plan1";#N/A,#N/A,FALSE,"Plan2"}</definedName>
    <definedName name="dfgtrkjhk" localSheetId="1" hidden="1">{#N/A,#N/A,FALSE,"Plan1";#N/A,#N/A,FALSE,"Plan2"}</definedName>
    <definedName name="dfgtrkjhk" localSheetId="0">{#N/A,#N/A,FALSE,"Plan1";#N/A,#N/A,FALSE,"Plan2"}</definedName>
    <definedName name="dfgtrkjhk" localSheetId="7" hidden="1">{#N/A,#N/A,FALSE,"Plan1";#N/A,#N/A,FALSE,"Plan2"}</definedName>
    <definedName name="dfgtrkjhk" localSheetId="8" hidden="1">{#N/A,#N/A,FALSE,"Plan1";#N/A,#N/A,FALSE,"Plan2"}</definedName>
    <definedName name="dfgtrkjhk" hidden="1">{#N/A,#N/A,FALSE,"Plan1";#N/A,#N/A,FALSE,"Plan2"}</definedName>
    <definedName name="dfgty" localSheetId="2" hidden="1">{#N/A,#N/A,FALSE,"Plan1";#N/A,#N/A,FALSE,"Plan2"}</definedName>
    <definedName name="dfgty" localSheetId="5">{#N/A,#N/A,FALSE,"Plan1";#N/A,#N/A,FALSE,"Plan2"}</definedName>
    <definedName name="dfgty" localSheetId="6" hidden="1">{#N/A,#N/A,FALSE,"Plan1";#N/A,#N/A,FALSE,"Plan2"}</definedName>
    <definedName name="dfgty" localSheetId="1" hidden="1">{#N/A,#N/A,FALSE,"Plan1";#N/A,#N/A,FALSE,"Plan2"}</definedName>
    <definedName name="dfgty" localSheetId="0">{#N/A,#N/A,FALSE,"Plan1";#N/A,#N/A,FALSE,"Plan2"}</definedName>
    <definedName name="dfgty" localSheetId="7" hidden="1">{#N/A,#N/A,FALSE,"Plan1";#N/A,#N/A,FALSE,"Plan2"}</definedName>
    <definedName name="dfgty" localSheetId="8" hidden="1">{#N/A,#N/A,FALSE,"Plan1";#N/A,#N/A,FALSE,"Plan2"}</definedName>
    <definedName name="dfgty" hidden="1">{#N/A,#N/A,FALSE,"Plan1";#N/A,#N/A,FALSE,"Plan2"}</definedName>
    <definedName name="dfhdgfdgf" localSheetId="2" hidden="1">{#N/A,#N/A,FALSE,"Plan1";#N/A,#N/A,FALSE,"Plan2"}</definedName>
    <definedName name="dfhdgfdgf" localSheetId="5">{#N/A,#N/A,FALSE,"Plan1";#N/A,#N/A,FALSE,"Plan2"}</definedName>
    <definedName name="dfhdgfdgf" localSheetId="6" hidden="1">{#N/A,#N/A,FALSE,"Plan1";#N/A,#N/A,FALSE,"Plan2"}</definedName>
    <definedName name="dfhdgfdgf" localSheetId="1" hidden="1">{#N/A,#N/A,FALSE,"Plan1";#N/A,#N/A,FALSE,"Plan2"}</definedName>
    <definedName name="dfhdgfdgf" localSheetId="0">{#N/A,#N/A,FALSE,"Plan1";#N/A,#N/A,FALSE,"Plan2"}</definedName>
    <definedName name="dfhdgfdgf" localSheetId="7" hidden="1">{#N/A,#N/A,FALSE,"Plan1";#N/A,#N/A,FALSE,"Plan2"}</definedName>
    <definedName name="dfhdgfdgf" localSheetId="8" hidden="1">{#N/A,#N/A,FALSE,"Plan1";#N/A,#N/A,FALSE,"Plan2"}</definedName>
    <definedName name="dfhdgfdgf" hidden="1">{#N/A,#N/A,FALSE,"Plan1";#N/A,#N/A,FALSE,"Plan2"}</definedName>
    <definedName name="DFHDJGJFHJGF" localSheetId="2" hidden="1">{#N/A,#N/A,FALSE,"Plan1";#N/A,#N/A,FALSE,"Plan2"}</definedName>
    <definedName name="DFHDJGJFHJGF" localSheetId="5">{#N/A,#N/A,FALSE,"Plan1";#N/A,#N/A,FALSE,"Plan2"}</definedName>
    <definedName name="DFHDJGJFHJGF" localSheetId="6" hidden="1">{#N/A,#N/A,FALSE,"Plan1";#N/A,#N/A,FALSE,"Plan2"}</definedName>
    <definedName name="DFHDJGJFHJGF" localSheetId="1" hidden="1">{#N/A,#N/A,FALSE,"Plan1";#N/A,#N/A,FALSE,"Plan2"}</definedName>
    <definedName name="DFHDJGJFHJGF" localSheetId="0">{#N/A,#N/A,FALSE,"Plan1";#N/A,#N/A,FALSE,"Plan2"}</definedName>
    <definedName name="DFHDJGJFHJGF" localSheetId="7" hidden="1">{#N/A,#N/A,FALSE,"Plan1";#N/A,#N/A,FALSE,"Plan2"}</definedName>
    <definedName name="DFHDJGJFHJGF" localSheetId="8" hidden="1">{#N/A,#N/A,FALSE,"Plan1";#N/A,#N/A,FALSE,"Plan2"}</definedName>
    <definedName name="DFHDJGJFHJGF" hidden="1">{#N/A,#N/A,FALSE,"Plan1";#N/A,#N/A,FALSE,"Plan2"}</definedName>
    <definedName name="dfhdyg" localSheetId="2" hidden="1">{#N/A,#N/A,FALSE,"Plan1";#N/A,#N/A,FALSE,"Plan2"}</definedName>
    <definedName name="dfhdyg" localSheetId="5">{#N/A,#N/A,FALSE,"Plan1";#N/A,#N/A,FALSE,"Plan2"}</definedName>
    <definedName name="dfhdyg" localSheetId="6" hidden="1">{#N/A,#N/A,FALSE,"Plan1";#N/A,#N/A,FALSE,"Plan2"}</definedName>
    <definedName name="dfhdyg" localSheetId="1" hidden="1">{#N/A,#N/A,FALSE,"Plan1";#N/A,#N/A,FALSE,"Plan2"}</definedName>
    <definedName name="dfhdyg" localSheetId="0">{#N/A,#N/A,FALSE,"Plan1";#N/A,#N/A,FALSE,"Plan2"}</definedName>
    <definedName name="dfhdyg" localSheetId="7" hidden="1">{#N/A,#N/A,FALSE,"Plan1";#N/A,#N/A,FALSE,"Plan2"}</definedName>
    <definedName name="dfhdyg" localSheetId="8" hidden="1">{#N/A,#N/A,FALSE,"Plan1";#N/A,#N/A,FALSE,"Plan2"}</definedName>
    <definedName name="dfhdyg" hidden="1">{#N/A,#N/A,FALSE,"Plan1";#N/A,#N/A,FALSE,"Plan2"}</definedName>
    <definedName name="DFHGDHUR" localSheetId="2" hidden="1">{#N/A,#N/A,FALSE,"Plan1";#N/A,#N/A,FALSE,"Plan2"}</definedName>
    <definedName name="DFHGDHUR" localSheetId="5">{#N/A,#N/A,FALSE,"Plan1";#N/A,#N/A,FALSE,"Plan2"}</definedName>
    <definedName name="DFHGDHUR" localSheetId="6" hidden="1">{#N/A,#N/A,FALSE,"Plan1";#N/A,#N/A,FALSE,"Plan2"}</definedName>
    <definedName name="DFHGDHUR" localSheetId="1" hidden="1">{#N/A,#N/A,FALSE,"Plan1";#N/A,#N/A,FALSE,"Plan2"}</definedName>
    <definedName name="DFHGDHUR" localSheetId="0">{#N/A,#N/A,FALSE,"Plan1";#N/A,#N/A,FALSE,"Plan2"}</definedName>
    <definedName name="DFHGDHUR" localSheetId="7" hidden="1">{#N/A,#N/A,FALSE,"Plan1";#N/A,#N/A,FALSE,"Plan2"}</definedName>
    <definedName name="DFHGDHUR" localSheetId="8" hidden="1">{#N/A,#N/A,FALSE,"Plan1";#N/A,#N/A,FALSE,"Plan2"}</definedName>
    <definedName name="DFHGDHUR" hidden="1">{#N/A,#N/A,FALSE,"Plan1";#N/A,#N/A,FALSE,"Plan2"}</definedName>
    <definedName name="dfhgjfgdhfjdrf" localSheetId="2" hidden="1">{#N/A,#N/A,FALSE,"Plan1";#N/A,#N/A,FALSE,"Plan2"}</definedName>
    <definedName name="dfhgjfgdhfjdrf" localSheetId="5">{#N/A,#N/A,FALSE,"Plan1";#N/A,#N/A,FALSE,"Plan2"}</definedName>
    <definedName name="dfhgjfgdhfjdrf" localSheetId="6" hidden="1">{#N/A,#N/A,FALSE,"Plan1";#N/A,#N/A,FALSE,"Plan2"}</definedName>
    <definedName name="dfhgjfgdhfjdrf" localSheetId="1" hidden="1">{#N/A,#N/A,FALSE,"Plan1";#N/A,#N/A,FALSE,"Plan2"}</definedName>
    <definedName name="dfhgjfgdhfjdrf" localSheetId="0">{#N/A,#N/A,FALSE,"Plan1";#N/A,#N/A,FALSE,"Plan2"}</definedName>
    <definedName name="dfhgjfgdhfjdrf" localSheetId="7" hidden="1">{#N/A,#N/A,FALSE,"Plan1";#N/A,#N/A,FALSE,"Plan2"}</definedName>
    <definedName name="dfhgjfgdhfjdrf" localSheetId="8" hidden="1">{#N/A,#N/A,FALSE,"Plan1";#N/A,#N/A,FALSE,"Plan2"}</definedName>
    <definedName name="dfhgjfgdhfjdrf" hidden="1">{#N/A,#N/A,FALSE,"Plan1";#N/A,#N/A,FALSE,"Plan2"}</definedName>
    <definedName name="dfhgkhfut" localSheetId="2" hidden="1">{#N/A,#N/A,FALSE,"Plan1";#N/A,#N/A,FALSE,"Plan2"}</definedName>
    <definedName name="dfhgkhfut" localSheetId="5">{#N/A,#N/A,FALSE,"Plan1";#N/A,#N/A,FALSE,"Plan2"}</definedName>
    <definedName name="dfhgkhfut" localSheetId="6" hidden="1">{#N/A,#N/A,FALSE,"Plan1";#N/A,#N/A,FALSE,"Plan2"}</definedName>
    <definedName name="dfhgkhfut" localSheetId="1" hidden="1">{#N/A,#N/A,FALSE,"Plan1";#N/A,#N/A,FALSE,"Plan2"}</definedName>
    <definedName name="dfhgkhfut" localSheetId="0">{#N/A,#N/A,FALSE,"Plan1";#N/A,#N/A,FALSE,"Plan2"}</definedName>
    <definedName name="dfhgkhfut" localSheetId="7" hidden="1">{#N/A,#N/A,FALSE,"Plan1";#N/A,#N/A,FALSE,"Plan2"}</definedName>
    <definedName name="dfhgkhfut" localSheetId="8" hidden="1">{#N/A,#N/A,FALSE,"Plan1";#N/A,#N/A,FALSE,"Plan2"}</definedName>
    <definedName name="dfhgkhfut" hidden="1">{#N/A,#N/A,FALSE,"Plan1";#N/A,#N/A,FALSE,"Plan2"}</definedName>
    <definedName name="dfhgkjdhkjghjd" localSheetId="2" hidden="1">#REF!</definedName>
    <definedName name="dfhgkjdhkjghjd" localSheetId="5">#REF!</definedName>
    <definedName name="dfhgkjdhkjghjd" localSheetId="6" hidden="1">#REF!</definedName>
    <definedName name="dfhgkjdhkjghjd" localSheetId="1" hidden="1">#REF!</definedName>
    <definedName name="dfhgkjdhkjghjd" localSheetId="0">#REF!</definedName>
    <definedName name="dfhgkjdhkjghjd" localSheetId="7" hidden="1">#REF!</definedName>
    <definedName name="dfhgkjdhkjghjd" localSheetId="8" hidden="1">#REF!</definedName>
    <definedName name="dfhgkjdhkjghjd" hidden="1">#REF!</definedName>
    <definedName name="dfhguitrhfg" localSheetId="2" hidden="1">{#N/A,#N/A,FALSE,"Plan1";#N/A,#N/A,FALSE,"Plan2"}</definedName>
    <definedName name="dfhguitrhfg" localSheetId="5">{#N/A,#N/A,FALSE,"Plan1";#N/A,#N/A,FALSE,"Plan2"}</definedName>
    <definedName name="dfhguitrhfg" localSheetId="6" hidden="1">{#N/A,#N/A,FALSE,"Plan1";#N/A,#N/A,FALSE,"Plan2"}</definedName>
    <definedName name="dfhguitrhfg" localSheetId="1" hidden="1">{#N/A,#N/A,FALSE,"Plan1";#N/A,#N/A,FALSE,"Plan2"}</definedName>
    <definedName name="dfhguitrhfg" localSheetId="0">{#N/A,#N/A,FALSE,"Plan1";#N/A,#N/A,FALSE,"Plan2"}</definedName>
    <definedName name="dfhguitrhfg" localSheetId="7" hidden="1">{#N/A,#N/A,FALSE,"Plan1";#N/A,#N/A,FALSE,"Plan2"}</definedName>
    <definedName name="dfhguitrhfg" localSheetId="8" hidden="1">{#N/A,#N/A,FALSE,"Plan1";#N/A,#N/A,FALSE,"Plan2"}</definedName>
    <definedName name="dfhguitrhfg" hidden="1">{#N/A,#N/A,FALSE,"Plan1";#N/A,#N/A,FALSE,"Plan2"}</definedName>
    <definedName name="DFHKHDGKJHDKS" localSheetId="2" hidden="1">{#N/A,#N/A,FALSE,"Plan1";#N/A,#N/A,FALSE,"Plan2"}</definedName>
    <definedName name="DFHKHDGKJHDKS" localSheetId="5">{#N/A,#N/A,FALSE,"Plan1";#N/A,#N/A,FALSE,"Plan2"}</definedName>
    <definedName name="DFHKHDGKJHDKS" localSheetId="6" hidden="1">{#N/A,#N/A,FALSE,"Plan1";#N/A,#N/A,FALSE,"Plan2"}</definedName>
    <definedName name="DFHKHDGKJHDKS" localSheetId="1" hidden="1">{#N/A,#N/A,FALSE,"Plan1";#N/A,#N/A,FALSE,"Plan2"}</definedName>
    <definedName name="DFHKHDGKJHDKS" localSheetId="0">{#N/A,#N/A,FALSE,"Plan1";#N/A,#N/A,FALSE,"Plan2"}</definedName>
    <definedName name="DFHKHDGKJHDKS" localSheetId="7" hidden="1">{#N/A,#N/A,FALSE,"Plan1";#N/A,#N/A,FALSE,"Plan2"}</definedName>
    <definedName name="DFHKHDGKJHDKS" localSheetId="8" hidden="1">{#N/A,#N/A,FALSE,"Plan1";#N/A,#N/A,FALSE,"Plan2"}</definedName>
    <definedName name="DFHKHDGKJHDKS" hidden="1">{#N/A,#N/A,FALSE,"Plan1";#N/A,#N/A,FALSE,"Plan2"}</definedName>
    <definedName name="dfijvnqienvvnjv" localSheetId="2">#REF!</definedName>
    <definedName name="dfijvnqienvvnjv" localSheetId="5">#REF!</definedName>
    <definedName name="dfijvnqienvvnjv" localSheetId="6">#REF!</definedName>
    <definedName name="dfijvnqienvvnjv" localSheetId="0">#REF!</definedName>
    <definedName name="dfijvnqienvvnjv" localSheetId="7">#REF!</definedName>
    <definedName name="dfijvnqienvvnjv" localSheetId="8">#REF!</definedName>
    <definedName name="dfijvnqienvvnjv">#REF!</definedName>
    <definedName name="dfjgjfhykj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2" hidden="1">{#N/A,#N/A,FALSE,"Plan1";#N/A,#N/A,FALSE,"Plan2"}</definedName>
    <definedName name="dfjkgtdftr" localSheetId="5">{#N/A,#N/A,FALSE,"Plan1";#N/A,#N/A,FALSE,"Plan2"}</definedName>
    <definedName name="dfjkgtdftr" localSheetId="6" hidden="1">{#N/A,#N/A,FALSE,"Plan1";#N/A,#N/A,FALSE,"Plan2"}</definedName>
    <definedName name="dfjkgtdftr" localSheetId="1" hidden="1">{#N/A,#N/A,FALSE,"Plan1";#N/A,#N/A,FALSE,"Plan2"}</definedName>
    <definedName name="dfjkgtdftr" localSheetId="0">{#N/A,#N/A,FALSE,"Plan1";#N/A,#N/A,FALSE,"Plan2"}</definedName>
    <definedName name="dfjkgtdftr" localSheetId="7" hidden="1">{#N/A,#N/A,FALSE,"Plan1";#N/A,#N/A,FALSE,"Plan2"}</definedName>
    <definedName name="dfjkgtdftr" localSheetId="8" hidden="1">{#N/A,#N/A,FALSE,"Plan1";#N/A,#N/A,FALSE,"Plan2"}</definedName>
    <definedName name="dfjkgtdftr" hidden="1">{#N/A,#N/A,FALSE,"Plan1";#N/A,#N/A,FALSE,"Plan2"}</definedName>
    <definedName name="dfkhgf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2" hidden="1">{#N/A,#N/A,FALSE,"Plan1";#N/A,#N/A,FALSE,"Plan2"}</definedName>
    <definedName name="dfknfhkdrj" localSheetId="5">{#N/A,#N/A,FALSE,"Plan1";#N/A,#N/A,FALSE,"Plan2"}</definedName>
    <definedName name="dfknfhkdrj" localSheetId="6" hidden="1">{#N/A,#N/A,FALSE,"Plan1";#N/A,#N/A,FALSE,"Plan2"}</definedName>
    <definedName name="dfknfhkdrj" localSheetId="1" hidden="1">{#N/A,#N/A,FALSE,"Plan1";#N/A,#N/A,FALSE,"Plan2"}</definedName>
    <definedName name="dfknfhkdrj" localSheetId="0">{#N/A,#N/A,FALSE,"Plan1";#N/A,#N/A,FALSE,"Plan2"}</definedName>
    <definedName name="dfknfhkdrj" localSheetId="7" hidden="1">{#N/A,#N/A,FALSE,"Plan1";#N/A,#N/A,FALSE,"Plan2"}</definedName>
    <definedName name="dfknfhkdrj" localSheetId="8" hidden="1">{#N/A,#N/A,FALSE,"Plan1";#N/A,#N/A,FALSE,"Plan2"}</definedName>
    <definedName name="dfknfhkdrj" hidden="1">{#N/A,#N/A,FALSE,"Plan1";#N/A,#N/A,FALSE,"Plan2"}</definedName>
    <definedName name="dfnert" localSheetId="2" hidden="1">{#N/A,#N/A,FALSE,"Plan1";#N/A,#N/A,FALSE,"Plan2"}</definedName>
    <definedName name="dfnert" localSheetId="5">{#N/A,#N/A,FALSE,"Plan1";#N/A,#N/A,FALSE,"Plan2"}</definedName>
    <definedName name="dfnert" localSheetId="6" hidden="1">{#N/A,#N/A,FALSE,"Plan1";#N/A,#N/A,FALSE,"Plan2"}</definedName>
    <definedName name="dfnert" localSheetId="1" hidden="1">{#N/A,#N/A,FALSE,"Plan1";#N/A,#N/A,FALSE,"Plan2"}</definedName>
    <definedName name="dfnert" localSheetId="0">{#N/A,#N/A,FALSE,"Plan1";#N/A,#N/A,FALSE,"Plan2"}</definedName>
    <definedName name="dfnert" localSheetId="7" hidden="1">{#N/A,#N/A,FALSE,"Plan1";#N/A,#N/A,FALSE,"Plan2"}</definedName>
    <definedName name="dfnert" localSheetId="8" hidden="1">{#N/A,#N/A,FALSE,"Plan1";#N/A,#N/A,FALSE,"Plan2"}</definedName>
    <definedName name="dfnert" hidden="1">{#N/A,#N/A,FALSE,"Plan1";#N/A,#N/A,FALSE,"Plan2"}</definedName>
    <definedName name="dfrt" localSheetId="2" hidden="1">{#N/A,#N/A,FALSE,"Plan1";#N/A,#N/A,FALSE,"Plan2"}</definedName>
    <definedName name="dfrt" localSheetId="5">{#N/A,#N/A,FALSE,"Plan1";#N/A,#N/A,FALSE,"Plan2"}</definedName>
    <definedName name="dfrt" localSheetId="6" hidden="1">{#N/A,#N/A,FALSE,"Plan1";#N/A,#N/A,FALSE,"Plan2"}</definedName>
    <definedName name="dfrt" localSheetId="1" hidden="1">{#N/A,#N/A,FALSE,"Plan1";#N/A,#N/A,FALSE,"Plan2"}</definedName>
    <definedName name="dfrt" localSheetId="0">{#N/A,#N/A,FALSE,"Plan1";#N/A,#N/A,FALSE,"Plan2"}</definedName>
    <definedName name="dfrt" localSheetId="7" hidden="1">{#N/A,#N/A,FALSE,"Plan1";#N/A,#N/A,FALSE,"Plan2"}</definedName>
    <definedName name="dfrt" localSheetId="8" hidden="1">{#N/A,#N/A,FALSE,"Plan1";#N/A,#N/A,FALSE,"Plan2"}</definedName>
    <definedName name="dfrt" hidden="1">{#N/A,#N/A,FALSE,"Plan1";#N/A,#N/A,FALSE,"Plan2"}</definedName>
    <definedName name="dfsdr5tt" localSheetId="2" hidden="1">{#N/A,#N/A,FALSE,"Plan1";#N/A,#N/A,FALSE,"Plan2"}</definedName>
    <definedName name="dfsdr5tt" localSheetId="5">{#N/A,#N/A,FALSE,"Plan1";#N/A,#N/A,FALSE,"Plan2"}</definedName>
    <definedName name="dfsdr5tt" localSheetId="6" hidden="1">{#N/A,#N/A,FALSE,"Plan1";#N/A,#N/A,FALSE,"Plan2"}</definedName>
    <definedName name="dfsdr5tt" localSheetId="1" hidden="1">{#N/A,#N/A,FALSE,"Plan1";#N/A,#N/A,FALSE,"Plan2"}</definedName>
    <definedName name="dfsdr5tt" localSheetId="0">{#N/A,#N/A,FALSE,"Plan1";#N/A,#N/A,FALSE,"Plan2"}</definedName>
    <definedName name="dfsdr5tt" localSheetId="7" hidden="1">{#N/A,#N/A,FALSE,"Plan1";#N/A,#N/A,FALSE,"Plan2"}</definedName>
    <definedName name="dfsdr5tt" localSheetId="8" hidden="1">{#N/A,#N/A,FALSE,"Plan1";#N/A,#N/A,FALSE,"Plan2"}</definedName>
    <definedName name="dfsdr5tt" hidden="1">{#N/A,#N/A,FALSE,"Plan1";#N/A,#N/A,FALSE,"Plan2"}</definedName>
    <definedName name="dfsds" localSheetId="2" hidden="1">#REF!</definedName>
    <definedName name="dfsds" localSheetId="5">#REF!</definedName>
    <definedName name="dfsds" localSheetId="6" hidden="1">#REF!</definedName>
    <definedName name="dfsds" localSheetId="1" hidden="1">#REF!</definedName>
    <definedName name="dfsds" localSheetId="0">#REF!</definedName>
    <definedName name="dfsds" localSheetId="7" hidden="1">#REF!</definedName>
    <definedName name="dfsds" localSheetId="8" hidden="1">#REF!</definedName>
    <definedName name="dfsds" hidden="1">#REF!</definedName>
    <definedName name="dfsd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2" hidden="1">{#N/A,#N/A,FALSE,"Plan1";#N/A,#N/A,FALSE,"Plan2"}</definedName>
    <definedName name="dfsdtr" localSheetId="5">{#N/A,#N/A,FALSE,"Plan1";#N/A,#N/A,FALSE,"Plan2"}</definedName>
    <definedName name="dfsdtr" localSheetId="6" hidden="1">{#N/A,#N/A,FALSE,"Plan1";#N/A,#N/A,FALSE,"Plan2"}</definedName>
    <definedName name="dfsdtr" localSheetId="1" hidden="1">{#N/A,#N/A,FALSE,"Plan1";#N/A,#N/A,FALSE,"Plan2"}</definedName>
    <definedName name="dfsdtr" localSheetId="0">{#N/A,#N/A,FALSE,"Plan1";#N/A,#N/A,FALSE,"Plan2"}</definedName>
    <definedName name="dfsdtr" localSheetId="7" hidden="1">{#N/A,#N/A,FALSE,"Plan1";#N/A,#N/A,FALSE,"Plan2"}</definedName>
    <definedName name="dfsdtr" localSheetId="8" hidden="1">{#N/A,#N/A,FALSE,"Plan1";#N/A,#N/A,FALSE,"Plan2"}</definedName>
    <definedName name="dfsdtr" hidden="1">{#N/A,#N/A,FALSE,"Plan1";#N/A,#N/A,FALSE,"Plan2"}</definedName>
    <definedName name="dfsf" localSheetId="2" hidden="1">{#N/A,#N/A,FALSE,"Plan1";#N/A,#N/A,FALSE,"Plan2"}</definedName>
    <definedName name="dfsf" localSheetId="5">{#N/A,#N/A,FALSE,"Plan1";#N/A,#N/A,FALSE,"Plan2"}</definedName>
    <definedName name="dfsf" localSheetId="6" hidden="1">{#N/A,#N/A,FALSE,"Plan1";#N/A,#N/A,FALSE,"Plan2"}</definedName>
    <definedName name="dfsf" localSheetId="1" hidden="1">{#N/A,#N/A,FALSE,"Plan1";#N/A,#N/A,FALSE,"Plan2"}</definedName>
    <definedName name="dfsf" localSheetId="0">{#N/A,#N/A,FALSE,"Plan1";#N/A,#N/A,FALSE,"Plan2"}</definedName>
    <definedName name="dfsf" localSheetId="7" hidden="1">{#N/A,#N/A,FALSE,"Plan1";#N/A,#N/A,FALSE,"Plan2"}</definedName>
    <definedName name="dfsf" localSheetId="8" hidden="1">{#N/A,#N/A,FALSE,"Plan1";#N/A,#N/A,FALSE,"Plan2"}</definedName>
    <definedName name="dfsf" hidden="1">{#N/A,#N/A,FALSE,"Plan1";#N/A,#N/A,FALSE,"Plan2"}</definedName>
    <definedName name="DFT" localSheetId="2" hidden="1">{#N/A,#N/A,FALSE,"Plan1";#N/A,#N/A,FALSE,"Plan2"}</definedName>
    <definedName name="DFT" localSheetId="5">{#N/A,#N/A,FALSE,"Plan1";#N/A,#N/A,FALSE,"Plan2"}</definedName>
    <definedName name="DFT" localSheetId="6" hidden="1">{#N/A,#N/A,FALSE,"Plan1";#N/A,#N/A,FALSE,"Plan2"}</definedName>
    <definedName name="DFT" localSheetId="1" hidden="1">{#N/A,#N/A,FALSE,"Plan1";#N/A,#N/A,FALSE,"Plan2"}</definedName>
    <definedName name="DFT" localSheetId="0">{#N/A,#N/A,FALSE,"Plan1";#N/A,#N/A,FALSE,"Plan2"}</definedName>
    <definedName name="DFT" localSheetId="7" hidden="1">{#N/A,#N/A,FALSE,"Plan1";#N/A,#N/A,FALSE,"Plan2"}</definedName>
    <definedName name="DFT" localSheetId="8" hidden="1">{#N/A,#N/A,FALSE,"Plan1";#N/A,#N/A,FALSE,"Plan2"}</definedName>
    <definedName name="DFT" hidden="1">{#N/A,#N/A,FALSE,"Plan1";#N/A,#N/A,FALSE,"Plan2"}</definedName>
    <definedName name="DFTRTTY" localSheetId="2" hidden="1">{#N/A,#N/A,FALSE,"Plan1";#N/A,#N/A,FALSE,"Plan2"}</definedName>
    <definedName name="DFTRTTY" localSheetId="5">{#N/A,#N/A,FALSE,"Plan1";#N/A,#N/A,FALSE,"Plan2"}</definedName>
    <definedName name="DFTRTTY" localSheetId="6" hidden="1">{#N/A,#N/A,FALSE,"Plan1";#N/A,#N/A,FALSE,"Plan2"}</definedName>
    <definedName name="DFTRTTY" localSheetId="1" hidden="1">{#N/A,#N/A,FALSE,"Plan1";#N/A,#N/A,FALSE,"Plan2"}</definedName>
    <definedName name="DFTRTTY" localSheetId="0">{#N/A,#N/A,FALSE,"Plan1";#N/A,#N/A,FALSE,"Plan2"}</definedName>
    <definedName name="DFTRTTY" localSheetId="7" hidden="1">{#N/A,#N/A,FALSE,"Plan1";#N/A,#N/A,FALSE,"Plan2"}</definedName>
    <definedName name="DFTRTTY" localSheetId="8" hidden="1">{#N/A,#N/A,FALSE,"Plan1";#N/A,#N/A,FALSE,"Plan2"}</definedName>
    <definedName name="DFTRTTY" hidden="1">{#N/A,#N/A,FALSE,"Plan1";#N/A,#N/A,FALSE,"Plan2"}</definedName>
    <definedName name="dfurghifdjyhits" localSheetId="2" hidden="1">{#N/A,#N/A,FALSE,"Plan1";#N/A,#N/A,FALSE,"Plan2"}</definedName>
    <definedName name="dfurghifdjyhits" localSheetId="5">{#N/A,#N/A,FALSE,"Plan1";#N/A,#N/A,FALSE,"Plan2"}</definedName>
    <definedName name="dfurghifdjyhits" localSheetId="6" hidden="1">{#N/A,#N/A,FALSE,"Plan1";#N/A,#N/A,FALSE,"Plan2"}</definedName>
    <definedName name="dfurghifdjyhits" localSheetId="1" hidden="1">{#N/A,#N/A,FALSE,"Plan1";#N/A,#N/A,FALSE,"Plan2"}</definedName>
    <definedName name="dfurghifdjyhits" localSheetId="0">{#N/A,#N/A,FALSE,"Plan1";#N/A,#N/A,FALSE,"Plan2"}</definedName>
    <definedName name="dfurghifdjyhits" localSheetId="7" hidden="1">{#N/A,#N/A,FALSE,"Plan1";#N/A,#N/A,FALSE,"Plan2"}</definedName>
    <definedName name="dfurghifdjyhits" localSheetId="8" hidden="1">{#N/A,#N/A,FALSE,"Plan1";#N/A,#N/A,FALSE,"Plan2"}</definedName>
    <definedName name="dfurghifdjyhits" hidden="1">{#N/A,#N/A,FALSE,"Plan1";#N/A,#N/A,FALSE,"Plan2"}</definedName>
    <definedName name="dfxgdrged" localSheetId="2" hidden="1">{#N/A,#N/A,FALSE,"Plan1";#N/A,#N/A,FALSE,"Plan2"}</definedName>
    <definedName name="dfxgdrged" localSheetId="5">{#N/A,#N/A,FALSE,"Plan1";#N/A,#N/A,FALSE,"Plan2"}</definedName>
    <definedName name="dfxgdrged" localSheetId="6" hidden="1">{#N/A,#N/A,FALSE,"Plan1";#N/A,#N/A,FALSE,"Plan2"}</definedName>
    <definedName name="dfxgdrged" localSheetId="1" hidden="1">{#N/A,#N/A,FALSE,"Plan1";#N/A,#N/A,FALSE,"Plan2"}</definedName>
    <definedName name="dfxgdrged" localSheetId="0">{#N/A,#N/A,FALSE,"Plan1";#N/A,#N/A,FALSE,"Plan2"}</definedName>
    <definedName name="dfxgdrged" localSheetId="7" hidden="1">{#N/A,#N/A,FALSE,"Plan1";#N/A,#N/A,FALSE,"Plan2"}</definedName>
    <definedName name="dfxgdrged" localSheetId="8" hidden="1">{#N/A,#N/A,FALSE,"Plan1";#N/A,#N/A,FALSE,"Plan2"}</definedName>
    <definedName name="dfxgdrged" hidden="1">{#N/A,#N/A,FALSE,"Plan1";#N/A,#N/A,FALSE,"Plan2"}</definedName>
    <definedName name="dgfrtyt" localSheetId="2" hidden="1">{#N/A,#N/A,FALSE,"Plan1";#N/A,#N/A,FALSE,"Plan2"}</definedName>
    <definedName name="dgfrtyt" localSheetId="5">{#N/A,#N/A,FALSE,"Plan1";#N/A,#N/A,FALSE,"Plan2"}</definedName>
    <definedName name="dgfrtyt" localSheetId="6" hidden="1">{#N/A,#N/A,FALSE,"Plan1";#N/A,#N/A,FALSE,"Plan2"}</definedName>
    <definedName name="dgfrtyt" localSheetId="1" hidden="1">{#N/A,#N/A,FALSE,"Plan1";#N/A,#N/A,FALSE,"Plan2"}</definedName>
    <definedName name="dgfrtyt" localSheetId="0">{#N/A,#N/A,FALSE,"Plan1";#N/A,#N/A,FALSE,"Plan2"}</definedName>
    <definedName name="dgfrtyt" localSheetId="7" hidden="1">{#N/A,#N/A,FALSE,"Plan1";#N/A,#N/A,FALSE,"Plan2"}</definedName>
    <definedName name="dgfrtyt" localSheetId="8" hidden="1">{#N/A,#N/A,FALSE,"Plan1";#N/A,#N/A,FALSE,"Plan2"}</definedName>
    <definedName name="dgfrtyt" hidden="1">{#N/A,#N/A,FALSE,"Plan1";#N/A,#N/A,FALSE,"Plan2"}</definedName>
    <definedName name="dggfdg" localSheetId="2" hidden="1">{#N/A,#N/A,FALSE,"Plan1";#N/A,#N/A,FALSE,"Plan2"}</definedName>
    <definedName name="dggfdg" localSheetId="5">{#N/A,#N/A,FALSE,"Plan1";#N/A,#N/A,FALSE,"Plan2"}</definedName>
    <definedName name="dggfdg" localSheetId="6" hidden="1">{#N/A,#N/A,FALSE,"Plan1";#N/A,#N/A,FALSE,"Plan2"}</definedName>
    <definedName name="dggfdg" localSheetId="1" hidden="1">{#N/A,#N/A,FALSE,"Plan1";#N/A,#N/A,FALSE,"Plan2"}</definedName>
    <definedName name="dggfdg" localSheetId="0">{#N/A,#N/A,FALSE,"Plan1";#N/A,#N/A,FALSE,"Plan2"}</definedName>
    <definedName name="dggfdg" localSheetId="7" hidden="1">{#N/A,#N/A,FALSE,"Plan1";#N/A,#N/A,FALSE,"Plan2"}</definedName>
    <definedName name="dggfdg" localSheetId="8" hidden="1">{#N/A,#N/A,FALSE,"Plan1";#N/A,#N/A,FALSE,"Plan2"}</definedName>
    <definedName name="dggfdg" hidden="1">{#N/A,#N/A,FALSE,"Plan1";#N/A,#N/A,FALSE,"Plan2"}</definedName>
    <definedName name="dgldfhgkljslh" localSheetId="2" hidden="1">{#N/A,#N/A,FALSE,"Plan1";#N/A,#N/A,FALSE,"Plan2"}</definedName>
    <definedName name="dgldfhgkljslh" localSheetId="5">{#N/A,#N/A,FALSE,"Plan1";#N/A,#N/A,FALSE,"Plan2"}</definedName>
    <definedName name="dgldfhgkljslh" localSheetId="6" hidden="1">{#N/A,#N/A,FALSE,"Plan1";#N/A,#N/A,FALSE,"Plan2"}</definedName>
    <definedName name="dgldfhgkljslh" localSheetId="1" hidden="1">{#N/A,#N/A,FALSE,"Plan1";#N/A,#N/A,FALSE,"Plan2"}</definedName>
    <definedName name="dgldfhgkljslh" localSheetId="0">{#N/A,#N/A,FALSE,"Plan1";#N/A,#N/A,FALSE,"Plan2"}</definedName>
    <definedName name="dgldfhgkljslh" localSheetId="7" hidden="1">{#N/A,#N/A,FALSE,"Plan1";#N/A,#N/A,FALSE,"Plan2"}</definedName>
    <definedName name="dgldfhgkljslh" localSheetId="8" hidden="1">{#N/A,#N/A,FALSE,"Plan1";#N/A,#N/A,FALSE,"Plan2"}</definedName>
    <definedName name="dgldfhgkljslh" hidden="1">{#N/A,#N/A,FALSE,"Plan1";#N/A,#N/A,FALSE,"Plan2"}</definedName>
    <definedName name="dhfgdhrehrwe" localSheetId="2" hidden="1">{#N/A,#N/A,FALSE,"Plan1";#N/A,#N/A,FALSE,"Plan2"}</definedName>
    <definedName name="dhfgdhrehrwe" localSheetId="5">{#N/A,#N/A,FALSE,"Plan1";#N/A,#N/A,FALSE,"Plan2"}</definedName>
    <definedName name="dhfgdhrehrwe" localSheetId="6" hidden="1">{#N/A,#N/A,FALSE,"Plan1";#N/A,#N/A,FALSE,"Plan2"}</definedName>
    <definedName name="dhfgdhrehrwe" localSheetId="1" hidden="1">{#N/A,#N/A,FALSE,"Plan1";#N/A,#N/A,FALSE,"Plan2"}</definedName>
    <definedName name="dhfgdhrehrwe" localSheetId="0">{#N/A,#N/A,FALSE,"Plan1";#N/A,#N/A,FALSE,"Plan2"}</definedName>
    <definedName name="dhfgdhrehrwe" localSheetId="7" hidden="1">{#N/A,#N/A,FALSE,"Plan1";#N/A,#N/A,FALSE,"Plan2"}</definedName>
    <definedName name="dhfgdhrehrwe" localSheetId="8" hidden="1">{#N/A,#N/A,FALSE,"Plan1";#N/A,#N/A,FALSE,"Plan2"}</definedName>
    <definedName name="dhfgdhrehrwe" hidden="1">{#N/A,#N/A,FALSE,"Plan1";#N/A,#N/A,FALSE,"Plan2"}</definedName>
    <definedName name="dhgfdgrfgdfgd" localSheetId="2" hidden="1">{#N/A,#N/A,FALSE,"Plan1";#N/A,#N/A,FALSE,"Plan2"}</definedName>
    <definedName name="dhgfdgrfgdfgd" localSheetId="5">{#N/A,#N/A,FALSE,"Plan1";#N/A,#N/A,FALSE,"Plan2"}</definedName>
    <definedName name="dhgfdgrfgdfgd" localSheetId="6" hidden="1">{#N/A,#N/A,FALSE,"Plan1";#N/A,#N/A,FALSE,"Plan2"}</definedName>
    <definedName name="dhgfdgrfgdfgd" localSheetId="1" hidden="1">{#N/A,#N/A,FALSE,"Plan1";#N/A,#N/A,FALSE,"Plan2"}</definedName>
    <definedName name="dhgfdgrfgdfgd" localSheetId="0">{#N/A,#N/A,FALSE,"Plan1";#N/A,#N/A,FALSE,"Plan2"}</definedName>
    <definedName name="dhgfdgrfgdfgd" localSheetId="7" hidden="1">{#N/A,#N/A,FALSE,"Plan1";#N/A,#N/A,FALSE,"Plan2"}</definedName>
    <definedName name="dhgfdgrfgdfgd" localSheetId="8" hidden="1">{#N/A,#N/A,FALSE,"Plan1";#N/A,#N/A,FALSE,"Plan2"}</definedName>
    <definedName name="dhgfdgrfgdfgd" hidden="1">{#N/A,#N/A,FALSE,"Plan1";#N/A,#N/A,FALSE,"Plan2"}</definedName>
    <definedName name="dhkjfhdhfjdh" localSheetId="2" hidden="1">{#N/A,#N/A,FALSE,"Plan1";#N/A,#N/A,FALSE,"Plan2"}</definedName>
    <definedName name="dhkjfhdhfjdh" localSheetId="5">{#N/A,#N/A,FALSE,"Plan1";#N/A,#N/A,FALSE,"Plan2"}</definedName>
    <definedName name="dhkjfhdhfjdh" localSheetId="6" hidden="1">{#N/A,#N/A,FALSE,"Plan1";#N/A,#N/A,FALSE,"Plan2"}</definedName>
    <definedName name="dhkjfhdhfjdh" localSheetId="1" hidden="1">{#N/A,#N/A,FALSE,"Plan1";#N/A,#N/A,FALSE,"Plan2"}</definedName>
    <definedName name="dhkjfhdhfjdh" localSheetId="0">{#N/A,#N/A,FALSE,"Plan1";#N/A,#N/A,FALSE,"Plan2"}</definedName>
    <definedName name="dhkjfhdhfjdh" localSheetId="7" hidden="1">{#N/A,#N/A,FALSE,"Plan1";#N/A,#N/A,FALSE,"Plan2"}</definedName>
    <definedName name="dhkjfhdhfjdh" localSheetId="8" hidden="1">{#N/A,#N/A,FALSE,"Plan1";#N/A,#N/A,FALSE,"Plan2"}</definedName>
    <definedName name="dhkjfhdhfjdh" hidden="1">{#N/A,#N/A,FALSE,"Plan1";#N/A,#N/A,FALSE,"Plan2"}</definedName>
    <definedName name="DHTJRT" localSheetId="2" hidden="1">{#N/A,#N/A,FALSE,"Plan1";#N/A,#N/A,FALSE,"Plan2"}</definedName>
    <definedName name="DHTJRT" localSheetId="5">{#N/A,#N/A,FALSE,"Plan1";#N/A,#N/A,FALSE,"Plan2"}</definedName>
    <definedName name="DHTJRT" localSheetId="6" hidden="1">{#N/A,#N/A,FALSE,"Plan1";#N/A,#N/A,FALSE,"Plan2"}</definedName>
    <definedName name="DHTJRT" localSheetId="1" hidden="1">{#N/A,#N/A,FALSE,"Plan1";#N/A,#N/A,FALSE,"Plan2"}</definedName>
    <definedName name="DHTJRT" localSheetId="0">{#N/A,#N/A,FALSE,"Plan1";#N/A,#N/A,FALSE,"Plan2"}</definedName>
    <definedName name="DHTJRT" localSheetId="7" hidden="1">{#N/A,#N/A,FALSE,"Plan1";#N/A,#N/A,FALSE,"Plan2"}</definedName>
    <definedName name="DHTJRT" localSheetId="8" hidden="1">{#N/A,#N/A,FALSE,"Plan1";#N/A,#N/A,FALSE,"Plan2"}</definedName>
    <definedName name="DHTJRT" hidden="1">{#N/A,#N/A,FALSE,"Plan1";#N/A,#N/A,FALSE,"Plan2"}</definedName>
    <definedName name="DI" localSheetId="2">#REF!</definedName>
    <definedName name="DI" localSheetId="5">#REF!</definedName>
    <definedName name="DI" localSheetId="6">#REF!</definedName>
    <definedName name="DI" localSheetId="0">#REF!</definedName>
    <definedName name="DI" localSheetId="7">#REF!</definedName>
    <definedName name="DI" localSheetId="8">#REF!</definedName>
    <definedName name="DI">#REF!</definedName>
    <definedName name="dia3estac" localSheetId="2">#REF!</definedName>
    <definedName name="dia3estac" localSheetId="5">#REF!</definedName>
    <definedName name="dia3estac" localSheetId="6">#REF!</definedName>
    <definedName name="dia3estac" localSheetId="0">#REF!</definedName>
    <definedName name="dia3estac" localSheetId="7">#REF!</definedName>
    <definedName name="dia3estac" localSheetId="8">#REF!</definedName>
    <definedName name="dia3estac">#REF!</definedName>
    <definedName name="diaestaca" localSheetId="2">#REF!</definedName>
    <definedName name="diaestaca" localSheetId="5">#REF!</definedName>
    <definedName name="diaestaca" localSheetId="6">#REF!</definedName>
    <definedName name="diaestaca" localSheetId="0">#REF!</definedName>
    <definedName name="diaestaca" localSheetId="7">#REF!</definedName>
    <definedName name="diaestaca" localSheetId="8">#REF!</definedName>
    <definedName name="diaestaca">#REF!</definedName>
    <definedName name="diambase" localSheetId="2">#REF!</definedName>
    <definedName name="diambase" localSheetId="6">#REF!</definedName>
    <definedName name="diambase" localSheetId="7">#REF!</definedName>
    <definedName name="diambase" localSheetId="8">#REF!</definedName>
    <definedName name="diambase">#REF!</definedName>
    <definedName name="DIFQT" localSheetId="2">#REF!</definedName>
    <definedName name="DIFQT" localSheetId="6">#REF!</definedName>
    <definedName name="DIFQT" localSheetId="7">#REF!</definedName>
    <definedName name="DIFQT" localSheetId="8">#REF!</definedName>
    <definedName name="DIFQT">#REF!</definedName>
    <definedName name="dijghdhks" localSheetId="2" hidden="1">{#N/A,#N/A,FALSE,"Plan1";#N/A,#N/A,FALSE,"Plan2"}</definedName>
    <definedName name="dijghdhks" localSheetId="5">{#N/A,#N/A,FALSE,"Plan1";#N/A,#N/A,FALSE,"Plan2"}</definedName>
    <definedName name="dijghdhks" localSheetId="6" hidden="1">{#N/A,#N/A,FALSE,"Plan1";#N/A,#N/A,FALSE,"Plan2"}</definedName>
    <definedName name="dijghdhks" localSheetId="1" hidden="1">{#N/A,#N/A,FALSE,"Plan1";#N/A,#N/A,FALSE,"Plan2"}</definedName>
    <definedName name="dijghdhks" localSheetId="0">{#N/A,#N/A,FALSE,"Plan1";#N/A,#N/A,FALSE,"Plan2"}</definedName>
    <definedName name="dijghdhks" localSheetId="7" hidden="1">{#N/A,#N/A,FALSE,"Plan1";#N/A,#N/A,FALSE,"Plan2"}</definedName>
    <definedName name="dijghdhks" localSheetId="8" hidden="1">{#N/A,#N/A,FALSE,"Plan1";#N/A,#N/A,FALSE,"Plan2"}</definedName>
    <definedName name="dijghdhks" hidden="1">{#N/A,#N/A,FALSE,"Plan1";#N/A,#N/A,FALSE,"Plan2"}</definedName>
    <definedName name="DIMENSÕES" localSheetId="2">#REF!</definedName>
    <definedName name="DIMENSÕES" localSheetId="5">#REF!</definedName>
    <definedName name="DIMENSÕES" localSheetId="6">#REF!</definedName>
    <definedName name="DIMENSÕES" localSheetId="0">#REF!</definedName>
    <definedName name="DIMENSÕES" localSheetId="7">#REF!</definedName>
    <definedName name="DIMENSÕES" localSheetId="8">#REF!</definedName>
    <definedName name="DIMENSÕES">#REF!</definedName>
    <definedName name="DIR_OPER" localSheetId="2">#REF!</definedName>
    <definedName name="DIR_OPER" localSheetId="5">#REF!</definedName>
    <definedName name="DIR_OPER" localSheetId="6">#REF!</definedName>
    <definedName name="DIR_OPER" localSheetId="0">#REF!</definedName>
    <definedName name="DIR_OPER" localSheetId="7">#REF!</definedName>
    <definedName name="DIR_OPER" localSheetId="8">#REF!</definedName>
    <definedName name="DIR_OPER">#REF!</definedName>
    <definedName name="DIR_TECNICO" localSheetId="2">#REF!</definedName>
    <definedName name="DIR_TECNICO" localSheetId="5">#REF!</definedName>
    <definedName name="DIR_TECNICO" localSheetId="6">#REF!</definedName>
    <definedName name="DIR_TECNICO" localSheetId="0">#REF!</definedName>
    <definedName name="DIR_TECNICO" localSheetId="7">#REF!</definedName>
    <definedName name="DIR_TECNICO" localSheetId="8">#REF!</definedName>
    <definedName name="DIR_TECNICO">#REF!</definedName>
    <definedName name="direto" localSheetId="2">#REF!</definedName>
    <definedName name="direto" localSheetId="6">#REF!</definedName>
    <definedName name="direto" localSheetId="1">#REF!</definedName>
    <definedName name="direto" localSheetId="7">#REF!</definedName>
    <definedName name="direto" localSheetId="8">#REF!</definedName>
    <definedName name="direto">#REF!</definedName>
    <definedName name="DIRETORIA" localSheetId="2">#REF!</definedName>
    <definedName name="DIRETORIA" localSheetId="6">#REF!</definedName>
    <definedName name="DIRETORIA" localSheetId="7">#REF!</definedName>
    <definedName name="DIRETORIA" localSheetId="8">#REF!</definedName>
    <definedName name="DIRETORIA">#REF!</definedName>
    <definedName name="diretorias" localSheetId="2">#REF!</definedName>
    <definedName name="diretorias" localSheetId="6">#REF!</definedName>
    <definedName name="diretorias" localSheetId="7">#REF!</definedName>
    <definedName name="diretorias" localSheetId="8">#REF!</definedName>
    <definedName name="diretorias">#REF!</definedName>
    <definedName name="Discrim" localSheetId="2">#REF!</definedName>
    <definedName name="Discrim" localSheetId="6">#REF!</definedName>
    <definedName name="Discrim" localSheetId="7">#REF!</definedName>
    <definedName name="Discrim" localSheetId="8">#REF!</definedName>
    <definedName name="Discrim">#REF!</definedName>
    <definedName name="DISCRIMINAÇÃO" localSheetId="2">#REF!</definedName>
    <definedName name="DISCRIMINAÇÃO" localSheetId="6">#REF!</definedName>
    <definedName name="DISCRIMINAÇÃO" localSheetId="7">#REF!</definedName>
    <definedName name="DISCRIMINAÇÃO" localSheetId="8">#REF!</definedName>
    <definedName name="DISCRIMINAÇÃO">#REF!</definedName>
    <definedName name="Discriminação_Controladoria" localSheetId="2">#REF!</definedName>
    <definedName name="Discriminação_Controladoria" localSheetId="6">#REF!</definedName>
    <definedName name="Discriminação_Controladoria" localSheetId="7">#REF!</definedName>
    <definedName name="Discriminação_Controladoria" localSheetId="8">#REF!</definedName>
    <definedName name="Discriminação_Controladoria">#REF!</definedName>
    <definedName name="DistCidade" localSheetId="2">#REF!</definedName>
    <definedName name="DistCidade" localSheetId="6">#REF!</definedName>
    <definedName name="DistCidade" localSheetId="7">#REF!</definedName>
    <definedName name="DistCidade" localSheetId="8">#REF!</definedName>
    <definedName name="DistCidade">#REF!</definedName>
    <definedName name="distratos" localSheetId="2">#REF!</definedName>
    <definedName name="distratos" localSheetId="6">#REF!</definedName>
    <definedName name="distratos" localSheetId="7">#REF!</definedName>
    <definedName name="distratos" localSheetId="8">#REF!</definedName>
    <definedName name="distratos">#REF!</definedName>
    <definedName name="div" localSheetId="2">#REF!</definedName>
    <definedName name="div" localSheetId="6">#REF!</definedName>
    <definedName name="div" localSheetId="7">#REF!</definedName>
    <definedName name="div" localSheetId="8">#REF!</definedName>
    <definedName name="div">#REF!</definedName>
    <definedName name="djasdrjas" localSheetId="2" hidden="1">{#N/A,#N/A,FALSE,"Plan1";#N/A,#N/A,FALSE,"Plan2"}</definedName>
    <definedName name="djasdrjas" localSheetId="5">{#N/A,#N/A,FALSE,"Plan1";#N/A,#N/A,FALSE,"Plan2"}</definedName>
    <definedName name="djasdrjas" localSheetId="6" hidden="1">{#N/A,#N/A,FALSE,"Plan1";#N/A,#N/A,FALSE,"Plan2"}</definedName>
    <definedName name="djasdrjas" localSheetId="1" hidden="1">{#N/A,#N/A,FALSE,"Plan1";#N/A,#N/A,FALSE,"Plan2"}</definedName>
    <definedName name="djasdrjas" localSheetId="0">{#N/A,#N/A,FALSE,"Plan1";#N/A,#N/A,FALSE,"Plan2"}</definedName>
    <definedName name="djasdrjas" localSheetId="7" hidden="1">{#N/A,#N/A,FALSE,"Plan1";#N/A,#N/A,FALSE,"Plan2"}</definedName>
    <definedName name="djasdrjas" localSheetId="8" hidden="1">{#N/A,#N/A,FALSE,"Plan1";#N/A,#N/A,FALSE,"Plan2"}</definedName>
    <definedName name="djasdrjas" hidden="1">{#N/A,#N/A,FALSE,"Plan1";#N/A,#N/A,FALSE,"Plan2"}</definedName>
    <definedName name="dj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2" hidden="1">{#N/A,#N/A,FALSE,"Plan1";#N/A,#N/A,FALSE,"Plan2"}</definedName>
    <definedName name="djfkhjhfgrgdfh" localSheetId="5">{#N/A,#N/A,FALSE,"Plan1";#N/A,#N/A,FALSE,"Plan2"}</definedName>
    <definedName name="djfkhjhfgrgdfh" localSheetId="6" hidden="1">{#N/A,#N/A,FALSE,"Plan1";#N/A,#N/A,FALSE,"Plan2"}</definedName>
    <definedName name="djfkhjhfgrgdfh" localSheetId="1" hidden="1">{#N/A,#N/A,FALSE,"Plan1";#N/A,#N/A,FALSE,"Plan2"}</definedName>
    <definedName name="djfkhjhfgrgdfh" localSheetId="0">{#N/A,#N/A,FALSE,"Plan1";#N/A,#N/A,FALSE,"Plan2"}</definedName>
    <definedName name="djfkhjhfgrgdfh" localSheetId="7" hidden="1">{#N/A,#N/A,FALSE,"Plan1";#N/A,#N/A,FALSE,"Plan2"}</definedName>
    <definedName name="djfkhjhfgrgdfh" localSheetId="8" hidden="1">{#N/A,#N/A,FALSE,"Plan1";#N/A,#N/A,FALSE,"Plan2"}</definedName>
    <definedName name="djfkhjhfgrgdfh" hidden="1">{#N/A,#N/A,FALSE,"Plan1";#N/A,#N/A,FALSE,"Plan2"}</definedName>
    <definedName name="djfkhsdkjhf" localSheetId="2" hidden="1">{#N/A,#N/A,FALSE,"Plan1";#N/A,#N/A,FALSE,"Plan2"}</definedName>
    <definedName name="djfkhsdkjhf" localSheetId="5">{#N/A,#N/A,FALSE,"Plan1";#N/A,#N/A,FALSE,"Plan2"}</definedName>
    <definedName name="djfkhsdkjhf" localSheetId="6" hidden="1">{#N/A,#N/A,FALSE,"Plan1";#N/A,#N/A,FALSE,"Plan2"}</definedName>
    <definedName name="djfkhsdkjhf" localSheetId="1" hidden="1">{#N/A,#N/A,FALSE,"Plan1";#N/A,#N/A,FALSE,"Plan2"}</definedName>
    <definedName name="djfkhsdkjhf" localSheetId="0">{#N/A,#N/A,FALSE,"Plan1";#N/A,#N/A,FALSE,"Plan2"}</definedName>
    <definedName name="djfkhsdkjhf" localSheetId="7" hidden="1">{#N/A,#N/A,FALSE,"Plan1";#N/A,#N/A,FALSE,"Plan2"}</definedName>
    <definedName name="djfkhsdkjhf" localSheetId="8" hidden="1">{#N/A,#N/A,FALSE,"Plan1";#N/A,#N/A,FALSE,"Plan2"}</definedName>
    <definedName name="djfkhsdkjhf" hidden="1">{#N/A,#N/A,FALSE,"Plan1";#N/A,#N/A,FALSE,"Plan2"}</definedName>
    <definedName name="djfldjsgljslkjtg" localSheetId="2" hidden="1">{#N/A,#N/A,FALSE,"Plan1";#N/A,#N/A,FALSE,"Plan2"}</definedName>
    <definedName name="djfldjsgljslkjtg" localSheetId="5">{#N/A,#N/A,FALSE,"Plan1";#N/A,#N/A,FALSE,"Plan2"}</definedName>
    <definedName name="djfldjsgljslkjtg" localSheetId="6" hidden="1">{#N/A,#N/A,FALSE,"Plan1";#N/A,#N/A,FALSE,"Plan2"}</definedName>
    <definedName name="djfldjsgljslkjtg" localSheetId="1" hidden="1">{#N/A,#N/A,FALSE,"Plan1";#N/A,#N/A,FALSE,"Plan2"}</definedName>
    <definedName name="djfldjsgljslkjtg" localSheetId="0">{#N/A,#N/A,FALSE,"Plan1";#N/A,#N/A,FALSE,"Plan2"}</definedName>
    <definedName name="djfldjsgljslkjtg" localSheetId="7" hidden="1">{#N/A,#N/A,FALSE,"Plan1";#N/A,#N/A,FALSE,"Plan2"}</definedName>
    <definedName name="djfldjsgljslkjtg" localSheetId="8" hidden="1">{#N/A,#N/A,FALSE,"Plan1";#N/A,#N/A,FALSE,"Plan2"}</definedName>
    <definedName name="djfldjsgljslkjtg" hidden="1">{#N/A,#N/A,FALSE,"Plan1";#N/A,#N/A,FALSE,"Plan2"}</definedName>
    <definedName name="djflkdjgdth" localSheetId="2" hidden="1">{#N/A,#N/A,FALSE,"Plan1";#N/A,#N/A,FALSE,"Plan2"}</definedName>
    <definedName name="djflkdjgdth" localSheetId="5">{#N/A,#N/A,FALSE,"Plan1";#N/A,#N/A,FALSE,"Plan2"}</definedName>
    <definedName name="djflkdjgdth" localSheetId="6" hidden="1">{#N/A,#N/A,FALSE,"Plan1";#N/A,#N/A,FALSE,"Plan2"}</definedName>
    <definedName name="djflkdjgdth" localSheetId="1" hidden="1">{#N/A,#N/A,FALSE,"Plan1";#N/A,#N/A,FALSE,"Plan2"}</definedName>
    <definedName name="djflkdjgdth" localSheetId="0">{#N/A,#N/A,FALSE,"Plan1";#N/A,#N/A,FALSE,"Plan2"}</definedName>
    <definedName name="djflkdjgdth" localSheetId="7" hidden="1">{#N/A,#N/A,FALSE,"Plan1";#N/A,#N/A,FALSE,"Plan2"}</definedName>
    <definedName name="djflkdjgdth" localSheetId="8" hidden="1">{#N/A,#N/A,FALSE,"Plan1";#N/A,#N/A,FALSE,"Plan2"}</definedName>
    <definedName name="djflkdjgdth" hidden="1">{#N/A,#N/A,FALSE,"Plan1";#N/A,#N/A,FALSE,"Plan2"}</definedName>
    <definedName name="DJFLKDJGKTJYJT" localSheetId="2" hidden="1">{#N/A,#N/A,FALSE,"Plan1";#N/A,#N/A,FALSE,"Plan2"}</definedName>
    <definedName name="DJFLKDJGKTJYJT" localSheetId="5">{#N/A,#N/A,FALSE,"Plan1";#N/A,#N/A,FALSE,"Plan2"}</definedName>
    <definedName name="DJFLKDJGKTJYJT" localSheetId="6" hidden="1">{#N/A,#N/A,FALSE,"Plan1";#N/A,#N/A,FALSE,"Plan2"}</definedName>
    <definedName name="DJFLKDJGKTJYJT" localSheetId="1" hidden="1">{#N/A,#N/A,FALSE,"Plan1";#N/A,#N/A,FALSE,"Plan2"}</definedName>
    <definedName name="DJFLKDJGKTJYJT" localSheetId="0">{#N/A,#N/A,FALSE,"Plan1";#N/A,#N/A,FALSE,"Plan2"}</definedName>
    <definedName name="DJFLKDJGKTJYJT" localSheetId="7" hidden="1">{#N/A,#N/A,FALSE,"Plan1";#N/A,#N/A,FALSE,"Plan2"}</definedName>
    <definedName name="DJFLKDJGKTJYJT" localSheetId="8" hidden="1">{#N/A,#N/A,FALSE,"Plan1";#N/A,#N/A,FALSE,"Plan2"}</definedName>
    <definedName name="DJFLKDJGKTJYJT" hidden="1">{#N/A,#N/A,FALSE,"Plan1";#N/A,#N/A,FALSE,"Plan2"}</definedName>
    <definedName name="djgkfjgtiyty" localSheetId="2" hidden="1">{#N/A,#N/A,FALSE,"Plan1";#N/A,#N/A,FALSE,"Plan2"}</definedName>
    <definedName name="djgkfjgtiyty" localSheetId="5">{#N/A,#N/A,FALSE,"Plan1";#N/A,#N/A,FALSE,"Plan2"}</definedName>
    <definedName name="djgkfjgtiyty" localSheetId="6" hidden="1">{#N/A,#N/A,FALSE,"Plan1";#N/A,#N/A,FALSE,"Plan2"}</definedName>
    <definedName name="djgkfjgtiyty" localSheetId="1" hidden="1">{#N/A,#N/A,FALSE,"Plan1";#N/A,#N/A,FALSE,"Plan2"}</definedName>
    <definedName name="djgkfjgtiyty" localSheetId="0">{#N/A,#N/A,FALSE,"Plan1";#N/A,#N/A,FALSE,"Plan2"}</definedName>
    <definedName name="djgkfjgtiyty" localSheetId="7" hidden="1">{#N/A,#N/A,FALSE,"Plan1";#N/A,#N/A,FALSE,"Plan2"}</definedName>
    <definedName name="djgkfjgtiyty" localSheetId="8" hidden="1">{#N/A,#N/A,FALSE,"Plan1";#N/A,#N/A,FALSE,"Plan2"}</definedName>
    <definedName name="djgkfjgtiyty" hidden="1">{#N/A,#N/A,FALSE,"Plan1";#N/A,#N/A,FALSE,"Plan2"}</definedName>
    <definedName name="djrkehrjfhng" localSheetId="2" hidden="1">{#N/A,#N/A,FALSE,"Plan1";#N/A,#N/A,FALSE,"Plan2"}</definedName>
    <definedName name="djrkehrjfhng" localSheetId="5">{#N/A,#N/A,FALSE,"Plan1";#N/A,#N/A,FALSE,"Plan2"}</definedName>
    <definedName name="djrkehrjfhng" localSheetId="6" hidden="1">{#N/A,#N/A,FALSE,"Plan1";#N/A,#N/A,FALSE,"Plan2"}</definedName>
    <definedName name="djrkehrjfhng" localSheetId="1" hidden="1">{#N/A,#N/A,FALSE,"Plan1";#N/A,#N/A,FALSE,"Plan2"}</definedName>
    <definedName name="djrkehrjfhng" localSheetId="0">{#N/A,#N/A,FALSE,"Plan1";#N/A,#N/A,FALSE,"Plan2"}</definedName>
    <definedName name="djrkehrjfhng" localSheetId="7" hidden="1">{#N/A,#N/A,FALSE,"Plan1";#N/A,#N/A,FALSE,"Plan2"}</definedName>
    <definedName name="djrkehrjfhng" localSheetId="8" hidden="1">{#N/A,#N/A,FALSE,"Plan1";#N/A,#N/A,FALSE,"Plan2"}</definedName>
    <definedName name="djrkehrjfhng" hidden="1">{#N/A,#N/A,FALSE,"Plan1";#N/A,#N/A,FALSE,"Plan2"}</definedName>
    <definedName name="djswfr" localSheetId="2" hidden="1">#REF!</definedName>
    <definedName name="djswfr" localSheetId="5">#REF!</definedName>
    <definedName name="djswfr" localSheetId="6" hidden="1">#REF!</definedName>
    <definedName name="djswfr" localSheetId="1" hidden="1">#REF!</definedName>
    <definedName name="djswfr" localSheetId="0">#REF!</definedName>
    <definedName name="djswfr" localSheetId="7" hidden="1">#REF!</definedName>
    <definedName name="djswfr" localSheetId="8" hidden="1">#REF!</definedName>
    <definedName name="djswfr" hidden="1">#REF!</definedName>
    <definedName name="djtkjldfr" localSheetId="2" hidden="1">{#N/A,#N/A,FALSE,"Plan1";#N/A,#N/A,FALSE,"Plan2"}</definedName>
    <definedName name="djtkjldfr" localSheetId="5">{#N/A,#N/A,FALSE,"Plan1";#N/A,#N/A,FALSE,"Plan2"}</definedName>
    <definedName name="djtkjldfr" localSheetId="6" hidden="1">{#N/A,#N/A,FALSE,"Plan1";#N/A,#N/A,FALSE,"Plan2"}</definedName>
    <definedName name="djtkjldfr" localSheetId="1" hidden="1">{#N/A,#N/A,FALSE,"Plan1";#N/A,#N/A,FALSE,"Plan2"}</definedName>
    <definedName name="djtkjldfr" localSheetId="0">{#N/A,#N/A,FALSE,"Plan1";#N/A,#N/A,FALSE,"Plan2"}</definedName>
    <definedName name="djtkjldfr" localSheetId="7" hidden="1">{#N/A,#N/A,FALSE,"Plan1";#N/A,#N/A,FALSE,"Plan2"}</definedName>
    <definedName name="djtkjldfr" localSheetId="8" hidden="1">{#N/A,#N/A,FALSE,"Plan1";#N/A,#N/A,FALSE,"Plan2"}</definedName>
    <definedName name="djtkjldfr" hidden="1">{#N/A,#N/A,FALSE,"Plan1";#N/A,#N/A,FALSE,"Plan2"}</definedName>
    <definedName name="DJXDLFGDFG" localSheetId="2" hidden="1">{#N/A,#N/A,FALSE,"Plan1";#N/A,#N/A,FALSE,"Plan2"}</definedName>
    <definedName name="DJXDLFGDFG" localSheetId="5">{#N/A,#N/A,FALSE,"Plan1";#N/A,#N/A,FALSE,"Plan2"}</definedName>
    <definedName name="DJXDLFGDFG" localSheetId="6" hidden="1">{#N/A,#N/A,FALSE,"Plan1";#N/A,#N/A,FALSE,"Plan2"}</definedName>
    <definedName name="DJXDLFGDFG" localSheetId="1" hidden="1">{#N/A,#N/A,FALSE,"Plan1";#N/A,#N/A,FALSE,"Plan2"}</definedName>
    <definedName name="DJXDLFGDFG" localSheetId="0">{#N/A,#N/A,FALSE,"Plan1";#N/A,#N/A,FALSE,"Plan2"}</definedName>
    <definedName name="DJXDLFGDFG" localSheetId="7" hidden="1">{#N/A,#N/A,FALSE,"Plan1";#N/A,#N/A,FALSE,"Plan2"}</definedName>
    <definedName name="DJXDLFGDFG" localSheetId="8" hidden="1">{#N/A,#N/A,FALSE,"Plan1";#N/A,#N/A,FALSE,"Plan2"}</definedName>
    <definedName name="DJXDLFGDFG" hidden="1">{#N/A,#N/A,FALSE,"Plan1";#N/A,#N/A,FALSE,"Plan2"}</definedName>
    <definedName name="dkdkdkdkd" localSheetId="2" hidden="1">{#N/A,#N/A,FALSE,"명세표"}</definedName>
    <definedName name="dkdkdkdkd" localSheetId="5">{#N/A,#N/A,FALSE,"명세표"}</definedName>
    <definedName name="dkdkdkdkd" localSheetId="6" hidden="1">{#N/A,#N/A,FALSE,"명세표"}</definedName>
    <definedName name="dkdkdkdkd" localSheetId="1" hidden="1">{#N/A,#N/A,FALSE,"명세표"}</definedName>
    <definedName name="dkdkdkdkd" localSheetId="0">{#N/A,#N/A,FALSE,"명세표"}</definedName>
    <definedName name="dkdkdkdkd" localSheetId="7" hidden="1">{#N/A,#N/A,FALSE,"명세표"}</definedName>
    <definedName name="dkdkdkdkd" localSheetId="8" hidden="1">{#N/A,#N/A,FALSE,"명세표"}</definedName>
    <definedName name="dkdkdkdkd" hidden="1">{#N/A,#N/A,FALSE,"명세표"}</definedName>
    <definedName name="dkfhskgf" localSheetId="2" hidden="1">{#N/A,#N/A,FALSE,"Plan1";#N/A,#N/A,FALSE,"Plan2"}</definedName>
    <definedName name="dkfhskgf" localSheetId="5">{#N/A,#N/A,FALSE,"Plan1";#N/A,#N/A,FALSE,"Plan2"}</definedName>
    <definedName name="dkfhskgf" localSheetId="6" hidden="1">{#N/A,#N/A,FALSE,"Plan1";#N/A,#N/A,FALSE,"Plan2"}</definedName>
    <definedName name="dkfhskgf" localSheetId="1" hidden="1">{#N/A,#N/A,FALSE,"Plan1";#N/A,#N/A,FALSE,"Plan2"}</definedName>
    <definedName name="dkfhskgf" localSheetId="0">{#N/A,#N/A,FALSE,"Plan1";#N/A,#N/A,FALSE,"Plan2"}</definedName>
    <definedName name="dkfhskgf" localSheetId="7" hidden="1">{#N/A,#N/A,FALSE,"Plan1";#N/A,#N/A,FALSE,"Plan2"}</definedName>
    <definedName name="dkfhskgf" localSheetId="8" hidden="1">{#N/A,#N/A,FALSE,"Plan1";#N/A,#N/A,FALSE,"Plan2"}</definedName>
    <definedName name="dkfhskgf" hidden="1">{#N/A,#N/A,FALSE,"Plan1";#N/A,#N/A,FALSE,"Plan2"}</definedName>
    <definedName name="dkjfk" localSheetId="2" hidden="1">{#N/A,#N/A,FALSE,"Plan1";#N/A,#N/A,FALSE,"Plan2"}</definedName>
    <definedName name="dkjfk" localSheetId="5">{#N/A,#N/A,FALSE,"Plan1";#N/A,#N/A,FALSE,"Plan2"}</definedName>
    <definedName name="dkjfk" localSheetId="6" hidden="1">{#N/A,#N/A,FALSE,"Plan1";#N/A,#N/A,FALSE,"Plan2"}</definedName>
    <definedName name="dkjfk" localSheetId="1" hidden="1">{#N/A,#N/A,FALSE,"Plan1";#N/A,#N/A,FALSE,"Plan2"}</definedName>
    <definedName name="dkjfk" localSheetId="0">{#N/A,#N/A,FALSE,"Plan1";#N/A,#N/A,FALSE,"Plan2"}</definedName>
    <definedName name="dkjfk" localSheetId="7" hidden="1">{#N/A,#N/A,FALSE,"Plan1";#N/A,#N/A,FALSE,"Plan2"}</definedName>
    <definedName name="dkjfk" localSheetId="8" hidden="1">{#N/A,#N/A,FALSE,"Plan1";#N/A,#N/A,FALSE,"Plan2"}</definedName>
    <definedName name="dkjfk" hidden="1">{#N/A,#N/A,FALSE,"Plan1";#N/A,#N/A,FALSE,"Plan2"}</definedName>
    <definedName name="DKLD" localSheetId="2" hidden="1">{#N/A,#N/A,FALSE,"Plan1";#N/A,#N/A,FALSE,"Plan2"}</definedName>
    <definedName name="DKLD" localSheetId="5">{#N/A,#N/A,FALSE,"Plan1";#N/A,#N/A,FALSE,"Plan2"}</definedName>
    <definedName name="DKLD" localSheetId="6" hidden="1">{#N/A,#N/A,FALSE,"Plan1";#N/A,#N/A,FALSE,"Plan2"}</definedName>
    <definedName name="DKLD" localSheetId="1" hidden="1">{#N/A,#N/A,FALSE,"Plan1";#N/A,#N/A,FALSE,"Plan2"}</definedName>
    <definedName name="DKLD" localSheetId="0">{#N/A,#N/A,FALSE,"Plan1";#N/A,#N/A,FALSE,"Plan2"}</definedName>
    <definedName name="DKLD" localSheetId="7" hidden="1">{#N/A,#N/A,FALSE,"Plan1";#N/A,#N/A,FALSE,"Plan2"}</definedName>
    <definedName name="DKLD" localSheetId="8" hidden="1">{#N/A,#N/A,FALSE,"Plan1";#N/A,#N/A,FALSE,"Plan2"}</definedName>
    <definedName name="DKLD" hidden="1">{#N/A,#N/A,FALSE,"Plan1";#N/A,#N/A,FALSE,"Plan2"}</definedName>
    <definedName name="DKLFJDKFD" localSheetId="2" hidden="1">{#N/A,#N/A,FALSE,"Plan1";#N/A,#N/A,FALSE,"Plan2"}</definedName>
    <definedName name="DKLFJDKFD" localSheetId="5">{#N/A,#N/A,FALSE,"Plan1";#N/A,#N/A,FALSE,"Plan2"}</definedName>
    <definedName name="DKLFJDKFD" localSheetId="6" hidden="1">{#N/A,#N/A,FALSE,"Plan1";#N/A,#N/A,FALSE,"Plan2"}</definedName>
    <definedName name="DKLFJDKFD" localSheetId="1" hidden="1">{#N/A,#N/A,FALSE,"Plan1";#N/A,#N/A,FALSE,"Plan2"}</definedName>
    <definedName name="DKLFJDKFD" localSheetId="0">{#N/A,#N/A,FALSE,"Plan1";#N/A,#N/A,FALSE,"Plan2"}</definedName>
    <definedName name="DKLFJDKFD" localSheetId="7" hidden="1">{#N/A,#N/A,FALSE,"Plan1";#N/A,#N/A,FALSE,"Plan2"}</definedName>
    <definedName name="DKLFJDKFD" localSheetId="8" hidden="1">{#N/A,#N/A,FALSE,"Plan1";#N/A,#N/A,FALSE,"Plan2"}</definedName>
    <definedName name="DKLFJDKFD" hidden="1">{#N/A,#N/A,FALSE,"Plan1";#N/A,#N/A,FALSE,"Plan2"}</definedName>
    <definedName name="dklfjgirtgid" localSheetId="2" hidden="1">{#N/A,#N/A,FALSE,"Plan1";#N/A,#N/A,FALSE,"Plan2"}</definedName>
    <definedName name="dklfjgirtgid" localSheetId="5">{#N/A,#N/A,FALSE,"Plan1";#N/A,#N/A,FALSE,"Plan2"}</definedName>
    <definedName name="dklfjgirtgid" localSheetId="6" hidden="1">{#N/A,#N/A,FALSE,"Plan1";#N/A,#N/A,FALSE,"Plan2"}</definedName>
    <definedName name="dklfjgirtgid" localSheetId="1" hidden="1">{#N/A,#N/A,FALSE,"Plan1";#N/A,#N/A,FALSE,"Plan2"}</definedName>
    <definedName name="dklfjgirtgid" localSheetId="0">{#N/A,#N/A,FALSE,"Plan1";#N/A,#N/A,FALSE,"Plan2"}</definedName>
    <definedName name="dklfjgirtgid" localSheetId="7" hidden="1">{#N/A,#N/A,FALSE,"Plan1";#N/A,#N/A,FALSE,"Plan2"}</definedName>
    <definedName name="dklfjgirtgid" localSheetId="8" hidden="1">{#N/A,#N/A,FALSE,"Plan1";#N/A,#N/A,FALSE,"Plan2"}</definedName>
    <definedName name="dklfjgirtgid" hidden="1">{#N/A,#N/A,FALSE,"Plan1";#N/A,#N/A,FALSE,"Plan2"}</definedName>
    <definedName name="dklf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2" hidden="1">{#N/A,#N/A,FALSE,"Plan1";#N/A,#N/A,FALSE,"Plan2"}</definedName>
    <definedName name="dmbfmndbmtrhed" localSheetId="5">{#N/A,#N/A,FALSE,"Plan1";#N/A,#N/A,FALSE,"Plan2"}</definedName>
    <definedName name="dmbfmndbmtrhed" localSheetId="6" hidden="1">{#N/A,#N/A,FALSE,"Plan1";#N/A,#N/A,FALSE,"Plan2"}</definedName>
    <definedName name="dmbfmndbmtrhed" localSheetId="1" hidden="1">{#N/A,#N/A,FALSE,"Plan1";#N/A,#N/A,FALSE,"Plan2"}</definedName>
    <definedName name="dmbfmndbmtrhed" localSheetId="0">{#N/A,#N/A,FALSE,"Plan1";#N/A,#N/A,FALSE,"Plan2"}</definedName>
    <definedName name="dmbfmndbmtrhed" localSheetId="7" hidden="1">{#N/A,#N/A,FALSE,"Plan1";#N/A,#N/A,FALSE,"Plan2"}</definedName>
    <definedName name="dmbfmndbmtrhed" localSheetId="8" hidden="1">{#N/A,#N/A,FALSE,"Plan1";#N/A,#N/A,FALSE,"Plan2"}</definedName>
    <definedName name="dmbfmndbmtrhed" hidden="1">{#N/A,#N/A,FALSE,"Plan1";#N/A,#N/A,FALSE,"Plan2"}</definedName>
    <definedName name="DNFJKDHTKRE" localSheetId="2" hidden="1">{#N/A,#N/A,FALSE,"Plan1";#N/A,#N/A,FALSE,"Plan2"}</definedName>
    <definedName name="DNFJKDHTKRE" localSheetId="5">{#N/A,#N/A,FALSE,"Plan1";#N/A,#N/A,FALSE,"Plan2"}</definedName>
    <definedName name="DNFJKDHTKRE" localSheetId="6" hidden="1">{#N/A,#N/A,FALSE,"Plan1";#N/A,#N/A,FALSE,"Plan2"}</definedName>
    <definedName name="DNFJKDHTKRE" localSheetId="1" hidden="1">{#N/A,#N/A,FALSE,"Plan1";#N/A,#N/A,FALSE,"Plan2"}</definedName>
    <definedName name="DNFJKDHTKRE" localSheetId="0">{#N/A,#N/A,FALSE,"Plan1";#N/A,#N/A,FALSE,"Plan2"}</definedName>
    <definedName name="DNFJKDHTKRE" localSheetId="7" hidden="1">{#N/A,#N/A,FALSE,"Plan1";#N/A,#N/A,FALSE,"Plan2"}</definedName>
    <definedName name="DNFJKDHTKRE" localSheetId="8" hidden="1">{#N/A,#N/A,FALSE,"Plan1";#N/A,#N/A,FALSE,"Plan2"}</definedName>
    <definedName name="DNFJKDHTKRE" hidden="1">{#N/A,#N/A,FALSE,"Plan1";#N/A,#N/A,FALSE,"Plan2"}</definedName>
    <definedName name="d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2">#REF!</definedName>
    <definedName name="DOCUMENT" localSheetId="5">#REF!</definedName>
    <definedName name="DOCUMENT" localSheetId="6">#REF!</definedName>
    <definedName name="DOCUMENT" localSheetId="0">#REF!</definedName>
    <definedName name="DOCUMENT" localSheetId="7">#REF!</definedName>
    <definedName name="DOCUMENT" localSheetId="8">#REF!</definedName>
    <definedName name="DOCUMENT">#REF!</definedName>
    <definedName name="DOIS" localSheetId="2">#REF!</definedName>
    <definedName name="DOIS" localSheetId="5">#REF!</definedName>
    <definedName name="DOIS" localSheetId="6">#REF!</definedName>
    <definedName name="DOIS" localSheetId="0">#REF!</definedName>
    <definedName name="DOIS" localSheetId="7">#REF!</definedName>
    <definedName name="DOIS" localSheetId="8">#REF!</definedName>
    <definedName name="DOIS">#REF!</definedName>
    <definedName name="dolar" localSheetId="2">#REF!</definedName>
    <definedName name="dolar" localSheetId="5">#REF!</definedName>
    <definedName name="dolar" localSheetId="6">#REF!</definedName>
    <definedName name="dolar" localSheetId="0">#REF!</definedName>
    <definedName name="dolar" localSheetId="7">#REF!</definedName>
    <definedName name="dolar" localSheetId="8">#REF!</definedName>
    <definedName name="dolar">#REF!</definedName>
    <definedName name="dolar_dez" localSheetId="2">#REF!</definedName>
    <definedName name="dolar_dez" localSheetId="6">#REF!</definedName>
    <definedName name="dolar_dez" localSheetId="7">#REF!</definedName>
    <definedName name="dolar_dez" localSheetId="8">#REF!</definedName>
    <definedName name="dolar_dez">#REF!</definedName>
    <definedName name="dolar_nov" localSheetId="2">#REF!</definedName>
    <definedName name="dolar_nov" localSheetId="6">#REF!</definedName>
    <definedName name="dolar_nov" localSheetId="7">#REF!</definedName>
    <definedName name="dolar_nov" localSheetId="8">#REF!</definedName>
    <definedName name="dolar_nov">#REF!</definedName>
    <definedName name="dolar_out" localSheetId="2">#REF!</definedName>
    <definedName name="dolar_out" localSheetId="6">#REF!</definedName>
    <definedName name="dolar_out" localSheetId="7">#REF!</definedName>
    <definedName name="dolar_out" localSheetId="8">#REF!</definedName>
    <definedName name="dolar_out">#REF!</definedName>
    <definedName name="dolar2" localSheetId="2">#REF!</definedName>
    <definedName name="dolar2" localSheetId="6">#REF!</definedName>
    <definedName name="dolar2" localSheetId="7">#REF!</definedName>
    <definedName name="dolar2" localSheetId="8">#REF!</definedName>
    <definedName name="dolar2">#REF!</definedName>
    <definedName name="dolarabr" localSheetId="2">#REF!</definedName>
    <definedName name="dolarabr" localSheetId="6">#REF!</definedName>
    <definedName name="dolarabr" localSheetId="7">#REF!</definedName>
    <definedName name="dolarabr" localSheetId="8">#REF!</definedName>
    <definedName name="dolarabr">#REF!</definedName>
    <definedName name="dolarabr02" localSheetId="2">#REF!</definedName>
    <definedName name="dolarabr02" localSheetId="6">#REF!</definedName>
    <definedName name="dolarabr02" localSheetId="7">#REF!</definedName>
    <definedName name="dolarabr02" localSheetId="8">#REF!</definedName>
    <definedName name="dolarabr02">#REF!</definedName>
    <definedName name="DolarAgo" localSheetId="2">#REF!</definedName>
    <definedName name="DolarAgo" localSheetId="6">#REF!</definedName>
    <definedName name="DolarAgo" localSheetId="7">#REF!</definedName>
    <definedName name="DolarAgo" localSheetId="8">#REF!</definedName>
    <definedName name="DolarAgo">#REF!</definedName>
    <definedName name="dolarago02" localSheetId="2">#REF!</definedName>
    <definedName name="dolarago02" localSheetId="6">#REF!</definedName>
    <definedName name="dolarago02" localSheetId="7">#REF!</definedName>
    <definedName name="dolarago02" localSheetId="8">#REF!</definedName>
    <definedName name="dolarago02">#REF!</definedName>
    <definedName name="dolardez" localSheetId="2">#REF!</definedName>
    <definedName name="dolardez" localSheetId="6">#REF!</definedName>
    <definedName name="dolardez" localSheetId="7">#REF!</definedName>
    <definedName name="dolardez" localSheetId="8">#REF!</definedName>
    <definedName name="dolardez">#REF!</definedName>
    <definedName name="dolarfev" localSheetId="2">#REF!</definedName>
    <definedName name="dolarfev" localSheetId="6">#REF!</definedName>
    <definedName name="dolarfev" localSheetId="7">#REF!</definedName>
    <definedName name="dolarfev" localSheetId="8">#REF!</definedName>
    <definedName name="dolarfev">#REF!</definedName>
    <definedName name="dolarfev02" localSheetId="2">#REF!</definedName>
    <definedName name="dolarfev02" localSheetId="6">#REF!</definedName>
    <definedName name="dolarfev02" localSheetId="7">#REF!</definedName>
    <definedName name="dolarfev02" localSheetId="8">#REF!</definedName>
    <definedName name="dolarfev02">#REF!</definedName>
    <definedName name="dolarfimdez" localSheetId="2">#REF!</definedName>
    <definedName name="dolarfimdez" localSheetId="6">#REF!</definedName>
    <definedName name="dolarfimdez" localSheetId="7">#REF!</definedName>
    <definedName name="dolarfimdez" localSheetId="8">#REF!</definedName>
    <definedName name="dolarfimdez">#REF!</definedName>
    <definedName name="dolarFimJun" localSheetId="2">#REF!</definedName>
    <definedName name="dolarFimJun" localSheetId="6">#REF!</definedName>
    <definedName name="dolarFimJun" localSheetId="7">#REF!</definedName>
    <definedName name="dolarFimJun" localSheetId="8">#REF!</definedName>
    <definedName name="dolarFimJun">#REF!</definedName>
    <definedName name="dolarfindez" localSheetId="2">#REF!</definedName>
    <definedName name="dolarfindez" localSheetId="6">#REF!</definedName>
    <definedName name="dolarfindez" localSheetId="7">#REF!</definedName>
    <definedName name="dolarfindez" localSheetId="8">#REF!</definedName>
    <definedName name="dolarfindez">#REF!</definedName>
    <definedName name="dolarfinmar" localSheetId="2">#REF!</definedName>
    <definedName name="dolarfinmar" localSheetId="6">#REF!</definedName>
    <definedName name="dolarfinmar" localSheetId="7">#REF!</definedName>
    <definedName name="dolarfinmar" localSheetId="8">#REF!</definedName>
    <definedName name="dolarfinmar">#REF!</definedName>
    <definedName name="DolarFinSet" localSheetId="2">#REF!</definedName>
    <definedName name="DolarFinSet" localSheetId="6">#REF!</definedName>
    <definedName name="DolarFinSet" localSheetId="7">#REF!</definedName>
    <definedName name="DolarFinSet" localSheetId="8">#REF!</definedName>
    <definedName name="DolarFinSet">#REF!</definedName>
    <definedName name="dolarjan" localSheetId="2">#REF!</definedName>
    <definedName name="dolarjan" localSheetId="6">#REF!</definedName>
    <definedName name="dolarjan" localSheetId="7">#REF!</definedName>
    <definedName name="dolarjan" localSheetId="8">#REF!</definedName>
    <definedName name="dolarjan">#REF!</definedName>
    <definedName name="dolarjan02" localSheetId="2">#REF!</definedName>
    <definedName name="dolarjan02" localSheetId="6">#REF!</definedName>
    <definedName name="dolarjan02" localSheetId="7">#REF!</definedName>
    <definedName name="dolarjan02" localSheetId="8">#REF!</definedName>
    <definedName name="dolarjan02">#REF!</definedName>
    <definedName name="DolarJul" localSheetId="2">#REF!</definedName>
    <definedName name="DolarJul" localSheetId="6">#REF!</definedName>
    <definedName name="DolarJul" localSheetId="7">#REF!</definedName>
    <definedName name="DolarJul" localSheetId="8">#REF!</definedName>
    <definedName name="DolarJul">#REF!</definedName>
    <definedName name="dolarjul02" localSheetId="2">#REF!</definedName>
    <definedName name="dolarjul02" localSheetId="6">#REF!</definedName>
    <definedName name="dolarjul02" localSheetId="7">#REF!</definedName>
    <definedName name="dolarjul02" localSheetId="8">#REF!</definedName>
    <definedName name="dolarjul02">#REF!</definedName>
    <definedName name="dolarjun" localSheetId="2">#REF!</definedName>
    <definedName name="dolarjun" localSheetId="6">#REF!</definedName>
    <definedName name="dolarjun" localSheetId="7">#REF!</definedName>
    <definedName name="dolarjun" localSheetId="8">#REF!</definedName>
    <definedName name="dolarjun">#REF!</definedName>
    <definedName name="dolarjun02" localSheetId="2">#REF!</definedName>
    <definedName name="dolarjun02" localSheetId="6">#REF!</definedName>
    <definedName name="dolarjun02" localSheetId="7">#REF!</definedName>
    <definedName name="dolarjun02" localSheetId="8">#REF!</definedName>
    <definedName name="dolarjun02">#REF!</definedName>
    <definedName name="dolarmai" localSheetId="2">#REF!</definedName>
    <definedName name="dolarmai" localSheetId="6">#REF!</definedName>
    <definedName name="dolarmai" localSheetId="7">#REF!</definedName>
    <definedName name="dolarmai" localSheetId="8">#REF!</definedName>
    <definedName name="dolarmai">#REF!</definedName>
    <definedName name="dolarmai02" localSheetId="2">#REF!</definedName>
    <definedName name="dolarmai02" localSheetId="6">#REF!</definedName>
    <definedName name="dolarmai02" localSheetId="7">#REF!</definedName>
    <definedName name="dolarmai02" localSheetId="8">#REF!</definedName>
    <definedName name="dolarmai02">#REF!</definedName>
    <definedName name="dolarmar" localSheetId="2">#REF!</definedName>
    <definedName name="dolarmar" localSheetId="6">#REF!</definedName>
    <definedName name="dolarmar" localSheetId="7">#REF!</definedName>
    <definedName name="dolarmar" localSheetId="8">#REF!</definedName>
    <definedName name="dolarmar">#REF!</definedName>
    <definedName name="dolarmar02" localSheetId="2">#REF!</definedName>
    <definedName name="dolarmar02" localSheetId="6">#REF!</definedName>
    <definedName name="dolarmar02" localSheetId="7">#REF!</definedName>
    <definedName name="dolarmar02" localSheetId="8">#REF!</definedName>
    <definedName name="dolarmar02">#REF!</definedName>
    <definedName name="dolarnov" localSheetId="2">#REF!</definedName>
    <definedName name="dolarnov" localSheetId="6">#REF!</definedName>
    <definedName name="dolarnov" localSheetId="7">#REF!</definedName>
    <definedName name="dolarnov" localSheetId="8">#REF!</definedName>
    <definedName name="dolarnov">#REF!</definedName>
    <definedName name="dolarout" localSheetId="2">#REF!</definedName>
    <definedName name="dolarout" localSheetId="6">#REF!</definedName>
    <definedName name="dolarout" localSheetId="7">#REF!</definedName>
    <definedName name="dolarout" localSheetId="8">#REF!</definedName>
    <definedName name="dolarout">#REF!</definedName>
    <definedName name="DolarSet" localSheetId="2">#REF!</definedName>
    <definedName name="DolarSet" localSheetId="6">#REF!</definedName>
    <definedName name="DolarSet" localSheetId="7">#REF!</definedName>
    <definedName name="DolarSet" localSheetId="8">#REF!</definedName>
    <definedName name="DolarSet">#REF!</definedName>
    <definedName name="dolarset02" localSheetId="2">#REF!</definedName>
    <definedName name="dolarset02" localSheetId="6">#REF!</definedName>
    <definedName name="dolarset02" localSheetId="7">#REF!</definedName>
    <definedName name="dolarset02" localSheetId="8">#REF!</definedName>
    <definedName name="dolarset02">#REF!</definedName>
    <definedName name="DOZE" localSheetId="2">#REF!</definedName>
    <definedName name="DOZE" localSheetId="6">#REF!</definedName>
    <definedName name="DOZE" localSheetId="7">#REF!</definedName>
    <definedName name="DOZE" localSheetId="8">#REF!</definedName>
    <definedName name="DOZE">#REF!</definedName>
    <definedName name="DRE" localSheetId="2">#REF!</definedName>
    <definedName name="DRE" localSheetId="6">#REF!</definedName>
    <definedName name="DRE" localSheetId="1">#REF!</definedName>
    <definedName name="DRE" localSheetId="7">#REF!</definedName>
    <definedName name="DRE" localSheetId="8">#REF!</definedName>
    <definedName name="DRE">#REF!</definedName>
    <definedName name="drewr" localSheetId="2" hidden="1">{#N/A,#N/A,FALSE,"Plan1";#N/A,#N/A,FALSE,"Plan2"}</definedName>
    <definedName name="drewr" localSheetId="5">{#N/A,#N/A,FALSE,"Plan1";#N/A,#N/A,FALSE,"Plan2"}</definedName>
    <definedName name="drewr" localSheetId="6" hidden="1">{#N/A,#N/A,FALSE,"Plan1";#N/A,#N/A,FALSE,"Plan2"}</definedName>
    <definedName name="drewr" localSheetId="1" hidden="1">{#N/A,#N/A,FALSE,"Plan1";#N/A,#N/A,FALSE,"Plan2"}</definedName>
    <definedName name="drewr" localSheetId="0">{#N/A,#N/A,FALSE,"Plan1";#N/A,#N/A,FALSE,"Plan2"}</definedName>
    <definedName name="drewr" localSheetId="7" hidden="1">{#N/A,#N/A,FALSE,"Plan1";#N/A,#N/A,FALSE,"Plan2"}</definedName>
    <definedName name="drewr" localSheetId="8" hidden="1">{#N/A,#N/A,FALSE,"Plan1";#N/A,#N/A,FALSE,"Plan2"}</definedName>
    <definedName name="drewr" hidden="1">{#N/A,#N/A,FALSE,"Plan1";#N/A,#N/A,FALSE,"Plan2"}</definedName>
    <definedName name="DRRJR" localSheetId="2" hidden="1">{#N/A,#N/A,FALSE,"Plan1";#N/A,#N/A,FALSE,"Plan2"}</definedName>
    <definedName name="DRRJR" localSheetId="5">{#N/A,#N/A,FALSE,"Plan1";#N/A,#N/A,FALSE,"Plan2"}</definedName>
    <definedName name="DRRJR" localSheetId="6" hidden="1">{#N/A,#N/A,FALSE,"Plan1";#N/A,#N/A,FALSE,"Plan2"}</definedName>
    <definedName name="DRRJR" localSheetId="1" hidden="1">{#N/A,#N/A,FALSE,"Plan1";#N/A,#N/A,FALSE,"Plan2"}</definedName>
    <definedName name="DRRJR" localSheetId="0">{#N/A,#N/A,FALSE,"Plan1";#N/A,#N/A,FALSE,"Plan2"}</definedName>
    <definedName name="DRRJR" localSheetId="7" hidden="1">{#N/A,#N/A,FALSE,"Plan1";#N/A,#N/A,FALSE,"Plan2"}</definedName>
    <definedName name="DRRJR" localSheetId="8" hidden="1">{#N/A,#N/A,FALSE,"Plan1";#N/A,#N/A,FALSE,"Plan2"}</definedName>
    <definedName name="DRRJR" hidden="1">{#N/A,#N/A,FALSE,"Plan1";#N/A,#N/A,FALSE,"Plan2"}</definedName>
    <definedName name="drtr" localSheetId="5">#REF!</definedName>
    <definedName name="drtr" localSheetId="6" hidden="1">#REF!</definedName>
    <definedName name="drtr" localSheetId="1" hidden="1">#REF!</definedName>
    <definedName name="drtr" localSheetId="0">#REF!</definedName>
    <definedName name="drtr" localSheetId="7" hidden="1">#REF!</definedName>
    <definedName name="drtr" localSheetId="8" hidden="1">#REF!</definedName>
    <definedName name="drtr" hidden="1">#REF!</definedName>
    <definedName name="drtrt" localSheetId="2" hidden="1">{"'Estimativa de Lançamento-JAN'!$A$1:$AI$85"}</definedName>
    <definedName name="drtrt" localSheetId="5">{"'Estimativa de Lançamento-JAN'!$A$1:$AI$85"}</definedName>
    <definedName name="drtrt" localSheetId="6" hidden="1">{"'Estimativa de Lançamento-JAN'!$A$1:$AI$85"}</definedName>
    <definedName name="drtrt" localSheetId="1" hidden="1">{"'Estimativa de Lançamento-JAN'!$A$1:$AI$85"}</definedName>
    <definedName name="drtrt" localSheetId="0">{"'Estimativa de Lançamento-JAN'!$A$1:$AI$85"}</definedName>
    <definedName name="drtrt" localSheetId="7" hidden="1">{"'Estimativa de Lançamento-JAN'!$A$1:$AI$85"}</definedName>
    <definedName name="drtrt" localSheetId="8" hidden="1">{"'Estimativa de Lançamento-JAN'!$A$1:$AI$85"}</definedName>
    <definedName name="drtrt" hidden="1">{"'Estimativa de Lançamento-JAN'!$A$1:$AI$85"}</definedName>
    <definedName name="dsdrf" localSheetId="2" hidden="1">{#N/A,#N/A,FALSE,"Plan1";#N/A,#N/A,FALSE,"Plan2"}</definedName>
    <definedName name="dsdrf" localSheetId="5">{#N/A,#N/A,FALSE,"Plan1";#N/A,#N/A,FALSE,"Plan2"}</definedName>
    <definedName name="dsdrf" localSheetId="6" hidden="1">{#N/A,#N/A,FALSE,"Plan1";#N/A,#N/A,FALSE,"Plan2"}</definedName>
    <definedName name="dsdrf" localSheetId="1" hidden="1">{#N/A,#N/A,FALSE,"Plan1";#N/A,#N/A,FALSE,"Plan2"}</definedName>
    <definedName name="dsdrf" localSheetId="0">{#N/A,#N/A,FALSE,"Plan1";#N/A,#N/A,FALSE,"Plan2"}</definedName>
    <definedName name="dsdrf" localSheetId="7" hidden="1">{#N/A,#N/A,FALSE,"Plan1";#N/A,#N/A,FALSE,"Plan2"}</definedName>
    <definedName name="dsdrf" localSheetId="8" hidden="1">{#N/A,#N/A,FALSE,"Plan1";#N/A,#N/A,FALSE,"Plan2"}</definedName>
    <definedName name="dsdrf" hidden="1">{#N/A,#N/A,FALSE,"Plan1";#N/A,#N/A,FALSE,"Plan2"}</definedName>
    <definedName name="dsfdf" localSheetId="2" hidden="1">{#N/A,#N/A,FALSE,"Plan1";#N/A,#N/A,FALSE,"Plan2"}</definedName>
    <definedName name="dsfdf" localSheetId="5">{#N/A,#N/A,FALSE,"Plan1";#N/A,#N/A,FALSE,"Plan2"}</definedName>
    <definedName name="dsfdf" localSheetId="6" hidden="1">{#N/A,#N/A,FALSE,"Plan1";#N/A,#N/A,FALSE,"Plan2"}</definedName>
    <definedName name="dsfdf" localSheetId="1" hidden="1">{#N/A,#N/A,FALSE,"Plan1";#N/A,#N/A,FALSE,"Plan2"}</definedName>
    <definedName name="dsfdf" localSheetId="0">{#N/A,#N/A,FALSE,"Plan1";#N/A,#N/A,FALSE,"Plan2"}</definedName>
    <definedName name="dsfdf" localSheetId="7" hidden="1">{#N/A,#N/A,FALSE,"Plan1";#N/A,#N/A,FALSE,"Plan2"}</definedName>
    <definedName name="dsfdf" localSheetId="8" hidden="1">{#N/A,#N/A,FALSE,"Plan1";#N/A,#N/A,FALSE,"Plan2"}</definedName>
    <definedName name="dsfdf" hidden="1">{#N/A,#N/A,FALSE,"Plan1";#N/A,#N/A,FALSE,"Plan2"}</definedName>
    <definedName name="dsfg" localSheetId="2" hidden="1">{#N/A,#N/A,FALSE,"Plan1";#N/A,#N/A,FALSE,"Plan2"}</definedName>
    <definedName name="dsfg" localSheetId="5">{#N/A,#N/A,FALSE,"Plan1";#N/A,#N/A,FALSE,"Plan2"}</definedName>
    <definedName name="dsfg" localSheetId="6" hidden="1">{#N/A,#N/A,FALSE,"Plan1";#N/A,#N/A,FALSE,"Plan2"}</definedName>
    <definedName name="dsfg" localSheetId="1" hidden="1">{#N/A,#N/A,FALSE,"Plan1";#N/A,#N/A,FALSE,"Plan2"}</definedName>
    <definedName name="dsfg" localSheetId="0">{#N/A,#N/A,FALSE,"Plan1";#N/A,#N/A,FALSE,"Plan2"}</definedName>
    <definedName name="dsfg" localSheetId="7" hidden="1">{#N/A,#N/A,FALSE,"Plan1";#N/A,#N/A,FALSE,"Plan2"}</definedName>
    <definedName name="dsfg" localSheetId="8" hidden="1">{#N/A,#N/A,FALSE,"Plan1";#N/A,#N/A,FALSE,"Plan2"}</definedName>
    <definedName name="dsfg" hidden="1">{#N/A,#N/A,FALSE,"Plan1";#N/A,#N/A,FALSE,"Plan2"}</definedName>
    <definedName name="DSFKDSKH" localSheetId="2" hidden="1">{#N/A,#N/A,FALSE,"Plan1";#N/A,#N/A,FALSE,"Plan2"}</definedName>
    <definedName name="DSFKDSKH" localSheetId="5">{#N/A,#N/A,FALSE,"Plan1";#N/A,#N/A,FALSE,"Plan2"}</definedName>
    <definedName name="DSFKDSKH" localSheetId="6" hidden="1">{#N/A,#N/A,FALSE,"Plan1";#N/A,#N/A,FALSE,"Plan2"}</definedName>
    <definedName name="DSFKDSKH" localSheetId="1" hidden="1">{#N/A,#N/A,FALSE,"Plan1";#N/A,#N/A,FALSE,"Plan2"}</definedName>
    <definedName name="DSFKDSKH" localSheetId="0">{#N/A,#N/A,FALSE,"Plan1";#N/A,#N/A,FALSE,"Plan2"}</definedName>
    <definedName name="DSFKDSKH" localSheetId="7" hidden="1">{#N/A,#N/A,FALSE,"Plan1";#N/A,#N/A,FALSE,"Plan2"}</definedName>
    <definedName name="DSFKDSKH" localSheetId="8" hidden="1">{#N/A,#N/A,FALSE,"Plan1";#N/A,#N/A,FALSE,"Plan2"}</definedName>
    <definedName name="DSFKDSKH" hidden="1">{#N/A,#N/A,FALSE,"Plan1";#N/A,#N/A,FALSE,"Plan2"}</definedName>
    <definedName name="DSF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2" hidden="1">{#N/A,#N/A,FALSE,"Plan1";#N/A,#N/A,FALSE,"Plan2"}</definedName>
    <definedName name="dsfrtyy" localSheetId="5">{#N/A,#N/A,FALSE,"Plan1";#N/A,#N/A,FALSE,"Plan2"}</definedName>
    <definedName name="dsfrtyy" localSheetId="6" hidden="1">{#N/A,#N/A,FALSE,"Plan1";#N/A,#N/A,FALSE,"Plan2"}</definedName>
    <definedName name="dsfrtyy" localSheetId="1" hidden="1">{#N/A,#N/A,FALSE,"Plan1";#N/A,#N/A,FALSE,"Plan2"}</definedName>
    <definedName name="dsfrtyy" localSheetId="0">{#N/A,#N/A,FALSE,"Plan1";#N/A,#N/A,FALSE,"Plan2"}</definedName>
    <definedName name="dsfrtyy" localSheetId="7" hidden="1">{#N/A,#N/A,FALSE,"Plan1";#N/A,#N/A,FALSE,"Plan2"}</definedName>
    <definedName name="dsfrtyy" localSheetId="8" hidden="1">{#N/A,#N/A,FALSE,"Plan1";#N/A,#N/A,FALSE,"Plan2"}</definedName>
    <definedName name="dsfrtyy" hidden="1">{#N/A,#N/A,FALSE,"Plan1";#N/A,#N/A,FALSE,"Plan2"}</definedName>
    <definedName name="DSFSAD" localSheetId="2" hidden="1">{#N/A,#N/A,FALSE,"Plan1";#N/A,#N/A,FALSE,"Plan2"}</definedName>
    <definedName name="DSFSAD" localSheetId="5">{#N/A,#N/A,FALSE,"Plan1";#N/A,#N/A,FALSE,"Plan2"}</definedName>
    <definedName name="DSFSAD" localSheetId="6" hidden="1">{#N/A,#N/A,FALSE,"Plan1";#N/A,#N/A,FALSE,"Plan2"}</definedName>
    <definedName name="DSFSAD" localSheetId="1" hidden="1">{#N/A,#N/A,FALSE,"Plan1";#N/A,#N/A,FALSE,"Plan2"}</definedName>
    <definedName name="DSFSAD" localSheetId="0">{#N/A,#N/A,FALSE,"Plan1";#N/A,#N/A,FALSE,"Plan2"}</definedName>
    <definedName name="DSFSAD" localSheetId="7" hidden="1">{#N/A,#N/A,FALSE,"Plan1";#N/A,#N/A,FALSE,"Plan2"}</definedName>
    <definedName name="DSFSAD" localSheetId="8" hidden="1">{#N/A,#N/A,FALSE,"Plan1";#N/A,#N/A,FALSE,"Plan2"}</definedName>
    <definedName name="DSFSAD" hidden="1">{#N/A,#N/A,FALSE,"Plan1";#N/A,#N/A,FALSE,"Plan2"}</definedName>
    <definedName name="dsfsdf" localSheetId="2" hidden="1">{#N/A,#N/A,FALSE,"Plan1";#N/A,#N/A,FALSE,"Plan2"}</definedName>
    <definedName name="dsfsdf" localSheetId="5">{#N/A,#N/A,FALSE,"Plan1";#N/A,#N/A,FALSE,"Plan2"}</definedName>
    <definedName name="dsfsdf" localSheetId="6" hidden="1">{#N/A,#N/A,FALSE,"Plan1";#N/A,#N/A,FALSE,"Plan2"}</definedName>
    <definedName name="dsfsdf" localSheetId="1" hidden="1">{#N/A,#N/A,FALSE,"Plan1";#N/A,#N/A,FALSE,"Plan2"}</definedName>
    <definedName name="dsfsdf" localSheetId="0">{#N/A,#N/A,FALSE,"Plan1";#N/A,#N/A,FALSE,"Plan2"}</definedName>
    <definedName name="dsfsdf" localSheetId="7" hidden="1">{#N/A,#N/A,FALSE,"Plan1";#N/A,#N/A,FALSE,"Plan2"}</definedName>
    <definedName name="dsfsdf" localSheetId="8" hidden="1">{#N/A,#N/A,FALSE,"Plan1";#N/A,#N/A,FALSE,"Plan2"}</definedName>
    <definedName name="dsfsdf" hidden="1">{#N/A,#N/A,FALSE,"Plan1";#N/A,#N/A,FALSE,"Plan2"}</definedName>
    <definedName name="dsfsdgfb" localSheetId="2" hidden="1">{#N/A,#N/A,FALSE,"Plan1";#N/A,#N/A,FALSE,"Plan2"}</definedName>
    <definedName name="dsfsdgfb" localSheetId="5">{#N/A,#N/A,FALSE,"Plan1";#N/A,#N/A,FALSE,"Plan2"}</definedName>
    <definedName name="dsfsdgfb" localSheetId="6" hidden="1">{#N/A,#N/A,FALSE,"Plan1";#N/A,#N/A,FALSE,"Plan2"}</definedName>
    <definedName name="dsfsdgfb" localSheetId="1" hidden="1">{#N/A,#N/A,FALSE,"Plan1";#N/A,#N/A,FALSE,"Plan2"}</definedName>
    <definedName name="dsfsdgfb" localSheetId="0">{#N/A,#N/A,FALSE,"Plan1";#N/A,#N/A,FALSE,"Plan2"}</definedName>
    <definedName name="dsfsdgfb" localSheetId="7" hidden="1">{#N/A,#N/A,FALSE,"Plan1";#N/A,#N/A,FALSE,"Plan2"}</definedName>
    <definedName name="dsfsdgfb" localSheetId="8" hidden="1">{#N/A,#N/A,FALSE,"Plan1";#N/A,#N/A,FALSE,"Plan2"}</definedName>
    <definedName name="dsfsdgfb" hidden="1">{#N/A,#N/A,FALSE,"Plan1";#N/A,#N/A,FALSE,"Plan2"}</definedName>
    <definedName name="dsgfr" localSheetId="2" hidden="1">{#N/A,#N/A,FALSE,"Plan1";#N/A,#N/A,FALSE,"Plan2"}</definedName>
    <definedName name="dsgfr" localSheetId="5">{#N/A,#N/A,FALSE,"Plan1";#N/A,#N/A,FALSE,"Plan2"}</definedName>
    <definedName name="dsgfr" localSheetId="6" hidden="1">{#N/A,#N/A,FALSE,"Plan1";#N/A,#N/A,FALSE,"Plan2"}</definedName>
    <definedName name="dsgfr" localSheetId="1" hidden="1">{#N/A,#N/A,FALSE,"Plan1";#N/A,#N/A,FALSE,"Plan2"}</definedName>
    <definedName name="dsgfr" localSheetId="0">{#N/A,#N/A,FALSE,"Plan1";#N/A,#N/A,FALSE,"Plan2"}</definedName>
    <definedName name="dsgfr" localSheetId="7" hidden="1">{#N/A,#N/A,FALSE,"Plan1";#N/A,#N/A,FALSE,"Plan2"}</definedName>
    <definedName name="dsgfr" localSheetId="8" hidden="1">{#N/A,#N/A,FALSE,"Plan1";#N/A,#N/A,FALSE,"Plan2"}</definedName>
    <definedName name="dsgfr" hidden="1">{#N/A,#N/A,FALSE,"Plan1";#N/A,#N/A,FALSE,"Plan2"}</definedName>
    <definedName name="dshfkhkrhesru" localSheetId="2" hidden="1">{#N/A,#N/A,FALSE,"Plan1";#N/A,#N/A,FALSE,"Plan2"}</definedName>
    <definedName name="dshfkhkrhesru" localSheetId="5">{#N/A,#N/A,FALSE,"Plan1";#N/A,#N/A,FALSE,"Plan2"}</definedName>
    <definedName name="dshfkhkrhesru" localSheetId="6" hidden="1">{#N/A,#N/A,FALSE,"Plan1";#N/A,#N/A,FALSE,"Plan2"}</definedName>
    <definedName name="dshfkhkrhesru" localSheetId="1" hidden="1">{#N/A,#N/A,FALSE,"Plan1";#N/A,#N/A,FALSE,"Plan2"}</definedName>
    <definedName name="dshfkhkrhesru" localSheetId="0">{#N/A,#N/A,FALSE,"Plan1";#N/A,#N/A,FALSE,"Plan2"}</definedName>
    <definedName name="dshfkhkrhesru" localSheetId="7" hidden="1">{#N/A,#N/A,FALSE,"Plan1";#N/A,#N/A,FALSE,"Plan2"}</definedName>
    <definedName name="dshfkhkrhesru" localSheetId="8" hidden="1">{#N/A,#N/A,FALSE,"Plan1";#N/A,#N/A,FALSE,"Plan2"}</definedName>
    <definedName name="dshfkhkrhesru" hidden="1">{#N/A,#N/A,FALSE,"Plan1";#N/A,#N/A,FALSE,"Plan2"}</definedName>
    <definedName name="dsjkthkr" localSheetId="2" hidden="1">{#N/A,#N/A,FALSE,"Plan1";#N/A,#N/A,FALSE,"Plan2"}</definedName>
    <definedName name="dsjkthkr" localSheetId="5">{#N/A,#N/A,FALSE,"Plan1";#N/A,#N/A,FALSE,"Plan2"}</definedName>
    <definedName name="dsjkthkr" localSheetId="6" hidden="1">{#N/A,#N/A,FALSE,"Plan1";#N/A,#N/A,FALSE,"Plan2"}</definedName>
    <definedName name="dsjkthkr" localSheetId="1" hidden="1">{#N/A,#N/A,FALSE,"Plan1";#N/A,#N/A,FALSE,"Plan2"}</definedName>
    <definedName name="dsjkthkr" localSheetId="0">{#N/A,#N/A,FALSE,"Plan1";#N/A,#N/A,FALSE,"Plan2"}</definedName>
    <definedName name="dsjkthkr" localSheetId="7" hidden="1">{#N/A,#N/A,FALSE,"Plan1";#N/A,#N/A,FALSE,"Plan2"}</definedName>
    <definedName name="dsjkthkr" localSheetId="8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2" hidden="1">{#N/A,#N/A,FALSE,"Plan1";#N/A,#N/A,FALSE,"Plan2"}</definedName>
    <definedName name="DSLFJSLFJ" localSheetId="5">{#N/A,#N/A,FALSE,"Plan1";#N/A,#N/A,FALSE,"Plan2"}</definedName>
    <definedName name="DSLFJSLFJ" localSheetId="6" hidden="1">{#N/A,#N/A,FALSE,"Plan1";#N/A,#N/A,FALSE,"Plan2"}</definedName>
    <definedName name="DSLFJSLFJ" localSheetId="1" hidden="1">{#N/A,#N/A,FALSE,"Plan1";#N/A,#N/A,FALSE,"Plan2"}</definedName>
    <definedName name="DSLFJSLFJ" localSheetId="0">{#N/A,#N/A,FALSE,"Plan1";#N/A,#N/A,FALSE,"Plan2"}</definedName>
    <definedName name="DSLFJSLFJ" localSheetId="7" hidden="1">{#N/A,#N/A,FALSE,"Plan1";#N/A,#N/A,FALSE,"Plan2"}</definedName>
    <definedName name="DSLFJSLFJ" localSheetId="8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2" hidden="1">{#N/A,#N/A,FALSE,"Plan1";#N/A,#N/A,FALSE,"Plan2"}</definedName>
    <definedName name="dss" localSheetId="5">{#N/A,#N/A,FALSE,"Plan1";#N/A,#N/A,FALSE,"Plan2"}</definedName>
    <definedName name="dss" localSheetId="6" hidden="1">{#N/A,#N/A,FALSE,"Plan1";#N/A,#N/A,FALSE,"Plan2"}</definedName>
    <definedName name="dss" localSheetId="1" hidden="1">{#N/A,#N/A,FALSE,"Plan1";#N/A,#N/A,FALSE,"Plan2"}</definedName>
    <definedName name="dss" localSheetId="0">{#N/A,#N/A,FALSE,"Plan1";#N/A,#N/A,FALSE,"Plan2"}</definedName>
    <definedName name="dss" localSheetId="7" hidden="1">{#N/A,#N/A,FALSE,"Plan1";#N/A,#N/A,FALSE,"Plan2"}</definedName>
    <definedName name="dss" localSheetId="8" hidden="1">{#N/A,#N/A,FALSE,"Plan1";#N/A,#N/A,FALSE,"Plan2"}</definedName>
    <definedName name="dss" hidden="1">{#N/A,#N/A,FALSE,"Plan1";#N/A,#N/A,FALSE,"Plan2"}</definedName>
    <definedName name="dtgsrytt" localSheetId="2" hidden="1">{#N/A,#N/A,FALSE,"Plan1";#N/A,#N/A,FALSE,"Plan2"}</definedName>
    <definedName name="dtgsrytt" localSheetId="5">{#N/A,#N/A,FALSE,"Plan1";#N/A,#N/A,FALSE,"Plan2"}</definedName>
    <definedName name="dtgsrytt" localSheetId="6" hidden="1">{#N/A,#N/A,FALSE,"Plan1";#N/A,#N/A,FALSE,"Plan2"}</definedName>
    <definedName name="dtgsrytt" localSheetId="1" hidden="1">{#N/A,#N/A,FALSE,"Plan1";#N/A,#N/A,FALSE,"Plan2"}</definedName>
    <definedName name="dtgsrytt" localSheetId="0">{#N/A,#N/A,FALSE,"Plan1";#N/A,#N/A,FALSE,"Plan2"}</definedName>
    <definedName name="dtgsrytt" localSheetId="7" hidden="1">{#N/A,#N/A,FALSE,"Plan1";#N/A,#N/A,FALSE,"Plan2"}</definedName>
    <definedName name="dtgsrytt" localSheetId="8" hidden="1">{#N/A,#N/A,FALSE,"Plan1";#N/A,#N/A,FALSE,"Plan2"}</definedName>
    <definedName name="dtgsrytt" hidden="1">{#N/A,#N/A,FALSE,"Plan1";#N/A,#N/A,FALSE,"Plan2"}</definedName>
    <definedName name="dtrjkhtrgkfh" localSheetId="2" hidden="1">{#N/A,#N/A,FALSE,"Plan1";#N/A,#N/A,FALSE,"Plan2"}</definedName>
    <definedName name="dtrjkhtrgkfh" localSheetId="5">{#N/A,#N/A,FALSE,"Plan1";#N/A,#N/A,FALSE,"Plan2"}</definedName>
    <definedName name="dtrjkhtrgkfh" localSheetId="6" hidden="1">{#N/A,#N/A,FALSE,"Plan1";#N/A,#N/A,FALSE,"Plan2"}</definedName>
    <definedName name="dtrjkhtrgkfh" localSheetId="1" hidden="1">{#N/A,#N/A,FALSE,"Plan1";#N/A,#N/A,FALSE,"Plan2"}</definedName>
    <definedName name="dtrjkhtrgkfh" localSheetId="0">{#N/A,#N/A,FALSE,"Plan1";#N/A,#N/A,FALSE,"Plan2"}</definedName>
    <definedName name="dtrjkhtrgkfh" localSheetId="7" hidden="1">{#N/A,#N/A,FALSE,"Plan1";#N/A,#N/A,FALSE,"Plan2"}</definedName>
    <definedName name="dtrjkhtrgkfh" localSheetId="8" hidden="1">{#N/A,#N/A,FALSE,"Plan1";#N/A,#N/A,FALSE,"Plan2"}</definedName>
    <definedName name="dtrjkhtrgkfh" hidden="1">{#N/A,#N/A,FALSE,"Plan1";#N/A,#N/A,FALSE,"Plan2"}</definedName>
    <definedName name="dttjuk" localSheetId="2" hidden="1">{#N/A,#N/A,FALSE,"Plan1";#N/A,#N/A,FALSE,"Plan2"}</definedName>
    <definedName name="dttjuk" localSheetId="5">{#N/A,#N/A,FALSE,"Plan1";#N/A,#N/A,FALSE,"Plan2"}</definedName>
    <definedName name="dttjuk" localSheetId="6" hidden="1">{#N/A,#N/A,FALSE,"Plan1";#N/A,#N/A,FALSE,"Plan2"}</definedName>
    <definedName name="dttjuk" localSheetId="1" hidden="1">{#N/A,#N/A,FALSE,"Plan1";#N/A,#N/A,FALSE,"Plan2"}</definedName>
    <definedName name="dttjuk" localSheetId="0">{#N/A,#N/A,FALSE,"Plan1";#N/A,#N/A,FALSE,"Plan2"}</definedName>
    <definedName name="dttjuk" localSheetId="7" hidden="1">{#N/A,#N/A,FALSE,"Plan1";#N/A,#N/A,FALSE,"Plan2"}</definedName>
    <definedName name="dttjuk" localSheetId="8" hidden="1">{#N/A,#N/A,FALSE,"Plan1";#N/A,#N/A,FALSE,"Plan2"}</definedName>
    <definedName name="dttjuk" hidden="1">{#N/A,#N/A,FALSE,"Plan1";#N/A,#N/A,FALSE,"Plan2"}</definedName>
    <definedName name="dvtry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2" hidden="1">{#N/A,#N/A,FALSE,"Plan1";#N/A,#N/A,FALSE,"Plan2"}</definedName>
    <definedName name="dwetrt" localSheetId="5">{#N/A,#N/A,FALSE,"Plan1";#N/A,#N/A,FALSE,"Plan2"}</definedName>
    <definedName name="dwetrt" localSheetId="6" hidden="1">{#N/A,#N/A,FALSE,"Plan1";#N/A,#N/A,FALSE,"Plan2"}</definedName>
    <definedName name="dwetrt" localSheetId="1" hidden="1">{#N/A,#N/A,FALSE,"Plan1";#N/A,#N/A,FALSE,"Plan2"}</definedName>
    <definedName name="dwetrt" localSheetId="0">{#N/A,#N/A,FALSE,"Plan1";#N/A,#N/A,FALSE,"Plan2"}</definedName>
    <definedName name="dwetrt" localSheetId="7" hidden="1">{#N/A,#N/A,FALSE,"Plan1";#N/A,#N/A,FALSE,"Plan2"}</definedName>
    <definedName name="dwetrt" localSheetId="8" hidden="1">{#N/A,#N/A,FALSE,"Plan1";#N/A,#N/A,FALSE,"Plan2"}</definedName>
    <definedName name="dwetrt" hidden="1">{#N/A,#N/A,FALSE,"Plan1";#N/A,#N/A,FALSE,"Plan2"}</definedName>
    <definedName name="dwqhdjwqgdwq" localSheetId="2">#REF!</definedName>
    <definedName name="dwqhdjwqgdwq" localSheetId="5">#REF!</definedName>
    <definedName name="dwqhdjwqgdwq" localSheetId="6">#REF!</definedName>
    <definedName name="dwqhdjwqgdwq" localSheetId="0">#REF!</definedName>
    <definedName name="dwqhdjwqgdwq" localSheetId="7">#REF!</definedName>
    <definedName name="dwqhdjwqgdwq" localSheetId="8">#REF!</definedName>
    <definedName name="dwqhdjwqgdwq">#REF!</definedName>
    <definedName name="DY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2" hidden="1">{#N/A,#N/A,FALSE,"Plan1";#N/A,#N/A,FALSE,"Plan2"}</definedName>
    <definedName name="DYHYGJDHZKGF" localSheetId="5">{#N/A,#N/A,FALSE,"Plan1";#N/A,#N/A,FALSE,"Plan2"}</definedName>
    <definedName name="DYHYGJDHZKGF" localSheetId="6" hidden="1">{#N/A,#N/A,FALSE,"Plan1";#N/A,#N/A,FALSE,"Plan2"}</definedName>
    <definedName name="DYHYGJDHZKGF" localSheetId="1" hidden="1">{#N/A,#N/A,FALSE,"Plan1";#N/A,#N/A,FALSE,"Plan2"}</definedName>
    <definedName name="DYHYGJDHZKGF" localSheetId="0">{#N/A,#N/A,FALSE,"Plan1";#N/A,#N/A,FALSE,"Plan2"}</definedName>
    <definedName name="DYHYGJDHZKGF" localSheetId="7" hidden="1">{#N/A,#N/A,FALSE,"Plan1";#N/A,#N/A,FALSE,"Plan2"}</definedName>
    <definedName name="DYHYGJDHZKGF" localSheetId="8" hidden="1">{#N/A,#N/A,FALSE,"Plan1";#N/A,#N/A,FALSE,"Plan2"}</definedName>
    <definedName name="DYHYGJDHZKGF" hidden="1">{#N/A,#N/A,FALSE,"Plan1";#N/A,#N/A,FALSE,"Plan2"}</definedName>
    <definedName name="dzdfr" localSheetId="2" hidden="1">{#N/A,#N/A,FALSE,"Plan1";#N/A,#N/A,FALSE,"Plan2"}</definedName>
    <definedName name="dzdfr" localSheetId="5">{#N/A,#N/A,FALSE,"Plan1";#N/A,#N/A,FALSE,"Plan2"}</definedName>
    <definedName name="dzdfr" localSheetId="6" hidden="1">{#N/A,#N/A,FALSE,"Plan1";#N/A,#N/A,FALSE,"Plan2"}</definedName>
    <definedName name="dzdfr" localSheetId="1" hidden="1">{#N/A,#N/A,FALSE,"Plan1";#N/A,#N/A,FALSE,"Plan2"}</definedName>
    <definedName name="dzdfr" localSheetId="0">{#N/A,#N/A,FALSE,"Plan1";#N/A,#N/A,FALSE,"Plan2"}</definedName>
    <definedName name="dzdfr" localSheetId="7" hidden="1">{#N/A,#N/A,FALSE,"Plan1";#N/A,#N/A,FALSE,"Plan2"}</definedName>
    <definedName name="dzdfr" localSheetId="8" hidden="1">{#N/A,#N/A,FALSE,"Plan1";#N/A,#N/A,FALSE,"Plan2"}</definedName>
    <definedName name="dzdfr" hidden="1">{#N/A,#N/A,FALSE,"Plan1";#N/A,#N/A,FALSE,"Plan2"}</definedName>
    <definedName name="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2">#REF!</definedName>
    <definedName name="ea" localSheetId="5">#REF!</definedName>
    <definedName name="ea" localSheetId="6">#REF!</definedName>
    <definedName name="ea" localSheetId="1">#REF!</definedName>
    <definedName name="ea" localSheetId="0">#REF!</definedName>
    <definedName name="ea" localSheetId="7">#REF!</definedName>
    <definedName name="ea" localSheetId="8">#REF!</definedName>
    <definedName name="ea">#REF!</definedName>
    <definedName name="E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2" hidden="1">{#N/A,#N/A,FALSE,"F-01"}</definedName>
    <definedName name="ECEW" localSheetId="5">{#N/A,#N/A,FALSE,"F-01"}</definedName>
    <definedName name="ECEW" localSheetId="6" hidden="1">{#N/A,#N/A,FALSE,"F-01"}</definedName>
    <definedName name="ECEW" localSheetId="1" hidden="1">{#N/A,#N/A,FALSE,"F-01"}</definedName>
    <definedName name="ECEW" localSheetId="0">{#N/A,#N/A,FALSE,"F-01"}</definedName>
    <definedName name="ECEW" localSheetId="7" hidden="1">{#N/A,#N/A,FALSE,"F-01"}</definedName>
    <definedName name="ECEW" localSheetId="8" hidden="1">{#N/A,#N/A,FALSE,"F-01"}</definedName>
    <definedName name="ECEW" hidden="1">{#N/A,#N/A,FALSE,"F-01"}</definedName>
    <definedName name="ECEW_1" localSheetId="2" hidden="1">{#N/A,#N/A,FALSE,"F-01"}</definedName>
    <definedName name="ECEW_1" localSheetId="5">{#N/A,#N/A,FALSE,"F-01"}</definedName>
    <definedName name="ECEW_1" localSheetId="6" hidden="1">{#N/A,#N/A,FALSE,"F-01"}</definedName>
    <definedName name="ECEW_1" localSheetId="1" hidden="1">{#N/A,#N/A,FALSE,"F-01"}</definedName>
    <definedName name="ECEW_1" localSheetId="0">{#N/A,#N/A,FALSE,"F-01"}</definedName>
    <definedName name="ECEW_1" localSheetId="7" hidden="1">{#N/A,#N/A,FALSE,"F-01"}</definedName>
    <definedName name="ECEW_1" localSheetId="8" hidden="1">{#N/A,#N/A,FALSE,"F-01"}</definedName>
    <definedName name="ECEW_1" hidden="1">{#N/A,#N/A,FALSE,"F-01"}</definedName>
    <definedName name="echart31" localSheetId="2" hidden="1">#REF!</definedName>
    <definedName name="echart31" localSheetId="5">#REF!</definedName>
    <definedName name="echart31" localSheetId="6" hidden="1">#REF!</definedName>
    <definedName name="echart31" localSheetId="1" hidden="1">#REF!</definedName>
    <definedName name="echart31" localSheetId="0">#REF!</definedName>
    <definedName name="echart31" localSheetId="7" hidden="1">#REF!</definedName>
    <definedName name="echart31" localSheetId="8" hidden="1">#REF!</definedName>
    <definedName name="echart31" hidden="1">#REF!</definedName>
    <definedName name="EcoPark" localSheetId="2">#REF!</definedName>
    <definedName name="EcoPark" localSheetId="5">#REF!</definedName>
    <definedName name="EcoPark" localSheetId="6">#REF!</definedName>
    <definedName name="EcoPark" localSheetId="0">#REF!</definedName>
    <definedName name="EcoPark" localSheetId="7">#REF!</definedName>
    <definedName name="EcoPark" localSheetId="8">#REF!</definedName>
    <definedName name="EcoPark">#REF!</definedName>
    <definedName name="ECS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2" hidden="1">{#N/A,#N/A,FALSE,"Plan1";#N/A,#N/A,FALSE,"Plan2"}</definedName>
    <definedName name="EDE" localSheetId="5">{#N/A,#N/A,FALSE,"Plan1";#N/A,#N/A,FALSE,"Plan2"}</definedName>
    <definedName name="EDE" localSheetId="6" hidden="1">{#N/A,#N/A,FALSE,"Plan1";#N/A,#N/A,FALSE,"Plan2"}</definedName>
    <definedName name="EDE" localSheetId="1" hidden="1">{#N/A,#N/A,FALSE,"Plan1";#N/A,#N/A,FALSE,"Plan2"}</definedName>
    <definedName name="EDE" localSheetId="0">{#N/A,#N/A,FALSE,"Plan1";#N/A,#N/A,FALSE,"Plan2"}</definedName>
    <definedName name="EDE" localSheetId="7" hidden="1">{#N/A,#N/A,FALSE,"Plan1";#N/A,#N/A,FALSE,"Plan2"}</definedName>
    <definedName name="EDE" localSheetId="8" hidden="1">{#N/A,#N/A,FALSE,"Plan1";#N/A,#N/A,FALSE,"Plan2"}</definedName>
    <definedName name="EDE" hidden="1">{#N/A,#N/A,FALSE,"Plan1";#N/A,#N/A,FALSE,"Plan2"}</definedName>
    <definedName name="ee" localSheetId="2">#REF!</definedName>
    <definedName name="ee" localSheetId="5">#REF!</definedName>
    <definedName name="ee" localSheetId="6">#REF!</definedName>
    <definedName name="ee" localSheetId="0">#REF!</definedName>
    <definedName name="ee" localSheetId="7">#REF!</definedName>
    <definedName name="ee" localSheetId="8">#REF!</definedName>
    <definedName name="ee">#REF!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5">{#N/A,#N/A,FALSE,"ET-CAPA";#N/A,#N/A,FALSE,"ET-PAG1";#N/A,#N/A,FALSE,"ET-PAG2";#N/A,#N/A,FALSE,"ET-PAG3";#N/A,#N/A,FALSE,"ET-PAG4";#N/A,#N/A,FALSE,"ET-PAG5"}</definedName>
    <definedName name="eee" localSheetId="6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localSheetId="8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 localSheetId="2">#REF!</definedName>
    <definedName name="EF" localSheetId="5">#REF!</definedName>
    <definedName name="EF" localSheetId="6">#REF!</definedName>
    <definedName name="EF" localSheetId="0">#REF!</definedName>
    <definedName name="EF" localSheetId="7">#REF!</definedName>
    <definedName name="EF" localSheetId="8">#REF!</definedName>
    <definedName name="EF">#REF!</definedName>
    <definedName name="efestfr" localSheetId="2" hidden="1">{#N/A,#N/A,FALSE,"Plan1";#N/A,#N/A,FALSE,"Plan2"}</definedName>
    <definedName name="efestfr" localSheetId="5">{#N/A,#N/A,FALSE,"Plan1";#N/A,#N/A,FALSE,"Plan2"}</definedName>
    <definedName name="efestfr" localSheetId="6" hidden="1">{#N/A,#N/A,FALSE,"Plan1";#N/A,#N/A,FALSE,"Plan2"}</definedName>
    <definedName name="efestfr" localSheetId="1" hidden="1">{#N/A,#N/A,FALSE,"Plan1";#N/A,#N/A,FALSE,"Plan2"}</definedName>
    <definedName name="efestfr" localSheetId="0">{#N/A,#N/A,FALSE,"Plan1";#N/A,#N/A,FALSE,"Plan2"}</definedName>
    <definedName name="efestfr" localSheetId="7" hidden="1">{#N/A,#N/A,FALSE,"Plan1";#N/A,#N/A,FALSE,"Plan2"}</definedName>
    <definedName name="efestfr" localSheetId="8" hidden="1">{#N/A,#N/A,FALSE,"Plan1";#N/A,#N/A,FALSE,"Plan2"}</definedName>
    <definedName name="efestfr" hidden="1">{#N/A,#N/A,FALSE,"Plan1";#N/A,#N/A,FALSE,"Plan2"}</definedName>
    <definedName name="EFICIÊNCIA" localSheetId="2">#REF!</definedName>
    <definedName name="EFICIÊNCIA" localSheetId="5">#REF!</definedName>
    <definedName name="EFICIÊNCIA" localSheetId="6">#REF!</definedName>
    <definedName name="EFICIÊNCIA" localSheetId="0">#REF!</definedName>
    <definedName name="EFICIÊNCIA" localSheetId="7">#REF!</definedName>
    <definedName name="EFICIÊNCIA" localSheetId="8">#REF!</definedName>
    <definedName name="EFICIÊNCIA">#REF!</definedName>
    <definedName name="Eficiência1" localSheetId="2">#REF!</definedName>
    <definedName name="Eficiência1" localSheetId="5">#REF!</definedName>
    <definedName name="Eficiência1" localSheetId="6">#REF!</definedName>
    <definedName name="Eficiência1" localSheetId="0">#REF!</definedName>
    <definedName name="Eficiência1" localSheetId="7">#REF!</definedName>
    <definedName name="Eficiência1" localSheetId="8">#REF!</definedName>
    <definedName name="Eficiência1">#REF!</definedName>
    <definedName name="efrdrt" localSheetId="2" hidden="1">{#N/A,#N/A,FALSE,"Plan1";#N/A,#N/A,FALSE,"Plan2"}</definedName>
    <definedName name="efrdrt" localSheetId="5">{#N/A,#N/A,FALSE,"Plan1";#N/A,#N/A,FALSE,"Plan2"}</definedName>
    <definedName name="efrdrt" localSheetId="6" hidden="1">{#N/A,#N/A,FALSE,"Plan1";#N/A,#N/A,FALSE,"Plan2"}</definedName>
    <definedName name="efrdrt" localSheetId="1" hidden="1">{#N/A,#N/A,FALSE,"Plan1";#N/A,#N/A,FALSE,"Plan2"}</definedName>
    <definedName name="efrdrt" localSheetId="0">{#N/A,#N/A,FALSE,"Plan1";#N/A,#N/A,FALSE,"Plan2"}</definedName>
    <definedName name="efrdrt" localSheetId="7" hidden="1">{#N/A,#N/A,FALSE,"Plan1";#N/A,#N/A,FALSE,"Plan2"}</definedName>
    <definedName name="efrdrt" localSheetId="8" hidden="1">{#N/A,#N/A,FALSE,"Plan1";#N/A,#N/A,FALSE,"Plan2"}</definedName>
    <definedName name="efrdrt" hidden="1">{#N/A,#N/A,FALSE,"Plan1";#N/A,#N/A,FALSE,"Plan2"}</definedName>
    <definedName name="efrg" localSheetId="2" hidden="1">{#N/A,#N/A,FALSE,"Plan1";#N/A,#N/A,FALSE,"Plan2"}</definedName>
    <definedName name="efrg" localSheetId="5">{#N/A,#N/A,FALSE,"Plan1";#N/A,#N/A,FALSE,"Plan2"}</definedName>
    <definedName name="efrg" localSheetId="6" hidden="1">{#N/A,#N/A,FALSE,"Plan1";#N/A,#N/A,FALSE,"Plan2"}</definedName>
    <definedName name="efrg" localSheetId="1" hidden="1">{#N/A,#N/A,FALSE,"Plan1";#N/A,#N/A,FALSE,"Plan2"}</definedName>
    <definedName name="efrg" localSheetId="0">{#N/A,#N/A,FALSE,"Plan1";#N/A,#N/A,FALSE,"Plan2"}</definedName>
    <definedName name="efrg" localSheetId="7" hidden="1">{#N/A,#N/A,FALSE,"Plan1";#N/A,#N/A,FALSE,"Plan2"}</definedName>
    <definedName name="efrg" localSheetId="8" hidden="1">{#N/A,#N/A,FALSE,"Plan1";#N/A,#N/A,FALSE,"Plan2"}</definedName>
    <definedName name="efrg" hidden="1">{#N/A,#N/A,FALSE,"Plan1";#N/A,#N/A,FALSE,"Plan2"}</definedName>
    <definedName name="efsgfr" localSheetId="2" hidden="1">{#N/A,#N/A,FALSE,"Plan1";#N/A,#N/A,FALSE,"Plan2"}</definedName>
    <definedName name="efsgfr" localSheetId="5">{#N/A,#N/A,FALSE,"Plan1";#N/A,#N/A,FALSE,"Plan2"}</definedName>
    <definedName name="efsgfr" localSheetId="6" hidden="1">{#N/A,#N/A,FALSE,"Plan1";#N/A,#N/A,FALSE,"Plan2"}</definedName>
    <definedName name="efsgfr" localSheetId="1" hidden="1">{#N/A,#N/A,FALSE,"Plan1";#N/A,#N/A,FALSE,"Plan2"}</definedName>
    <definedName name="efsgfr" localSheetId="0">{#N/A,#N/A,FALSE,"Plan1";#N/A,#N/A,FALSE,"Plan2"}</definedName>
    <definedName name="efsgfr" localSheetId="7" hidden="1">{#N/A,#N/A,FALSE,"Plan1";#N/A,#N/A,FALSE,"Plan2"}</definedName>
    <definedName name="efsgfr" localSheetId="8" hidden="1">{#N/A,#N/A,FALSE,"Plan1";#N/A,#N/A,FALSE,"Plan2"}</definedName>
    <definedName name="efsgfr" hidden="1">{#N/A,#N/A,FALSE,"Plan1";#N/A,#N/A,FALSE,"Plan2"}</definedName>
    <definedName name="eixo_x_fluxo_graf1" localSheetId="2">IFERROR(OFFSET(INDEX(#REF!,MATCH((INDEX(#REF!,MATCH(1,#REF!,0))),#REF!,0)),0,0,1,COUNTIF(#REF!,"&gt;=0")+COUNTIF(#REF!,"&lt;0")),0)</definedName>
    <definedName name="eixo_x_fluxo_graf1" localSheetId="5">IFERROR(OFFSET(INDEX(#REF!,MATCH((INDEX(#REF!,MATCH(1,#REF!,0))),#REF!,0)),0,0,1,COUNTIF(#REF!,"&gt;=0")+COUNTIF(#REF!,"&lt;0")),0)</definedName>
    <definedName name="eixo_x_fluxo_graf1" localSheetId="6">IFERROR(OFFSET(INDEX(#REF!,MATCH((INDEX(#REF!,MATCH(1,#REF!,0))),#REF!,0)),0,0,1,COUNTIF(#REF!,"&gt;=0")+COUNTIF(#REF!,"&lt;0")),0)</definedName>
    <definedName name="eixo_x_fluxo_graf1" localSheetId="0">IFERROR(OFFSET(INDEX(#REF!,MATCH((INDEX(#REF!,MATCH(1,#REF!,0))),#REF!,0)),0,0,1,COUNTIF(#REF!,"&gt;=0")+COUNTIF(#REF!,"&lt;0")),0)</definedName>
    <definedName name="eixo_x_fluxo_graf1" localSheetId="7">IFERROR(OFFSET(INDEX(#REF!,MATCH((INDEX(#REF!,MATCH(1,#REF!,0))),#REF!,0)),0,0,1,COUNTIF(#REF!,"&gt;=0")+COUNTIF(#REF!,"&lt;0")),0)</definedName>
    <definedName name="eixo_x_fluxo_graf1" localSheetId="8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2">IFERROR(OFFSET(INDEX(#REF!,MATCH((INDEX(#REF!,MATCH(1,#REF!,0))),#REF!,0)),0,0,1,COUNTIF(#REF!,"&gt;=0")+COUNTIF(#REF!,"&lt;0")),0)</definedName>
    <definedName name="eixo_x_graf2" localSheetId="5">IFERROR(OFFSET(INDEX(#REF!,MATCH((INDEX(#REF!,MATCH(1,#REF!,0))),#REF!,0)),0,0,1,COUNTIF(#REF!,"&gt;=0")+COUNTIF(#REF!,"&lt;0")),0)</definedName>
    <definedName name="eixo_x_graf2" localSheetId="6">IFERROR(OFFSET(INDEX(#REF!,MATCH((INDEX(#REF!,MATCH(1,#REF!,0))),#REF!,0)),0,0,1,COUNTIF(#REF!,"&gt;=0")+COUNTIF(#REF!,"&lt;0")),0)</definedName>
    <definedName name="eixo_x_graf2" localSheetId="0">IFERROR(OFFSET(INDEX(#REF!,MATCH((INDEX(#REF!,MATCH(1,#REF!,0))),#REF!,0)),0,0,1,COUNTIF(#REF!,"&gt;=0")+COUNTIF(#REF!,"&lt;0")),0)</definedName>
    <definedName name="eixo_x_graf2" localSheetId="7">IFERROR(OFFSET(INDEX(#REF!,MATCH((INDEX(#REF!,MATCH(1,#REF!,0))),#REF!,0)),0,0,1,COUNTIF(#REF!,"&gt;=0")+COUNTIF(#REF!,"&lt;0")),0)</definedName>
    <definedName name="eixo_x_graf2" localSheetId="8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2">#REF!</definedName>
    <definedName name="eixo_x_graf3_distratos" localSheetId="5">#REF!</definedName>
    <definedName name="eixo_x_graf3_distratos" localSheetId="6">#REF!</definedName>
    <definedName name="eixo_x_graf3_distratos" localSheetId="0">#REF!</definedName>
    <definedName name="eixo_x_graf3_distratos" localSheetId="7">#REF!</definedName>
    <definedName name="eixo_x_graf3_distratos" localSheetId="8">#REF!</definedName>
    <definedName name="eixo_x_graf3_distratos">#REF!</definedName>
    <definedName name="eixo_x_graf3_vendas" localSheetId="2">#REF!</definedName>
    <definedName name="eixo_x_graf3_vendas" localSheetId="5">#REF!</definedName>
    <definedName name="eixo_x_graf3_vendas" localSheetId="6">#REF!</definedName>
    <definedName name="eixo_x_graf3_vendas" localSheetId="0">#REF!</definedName>
    <definedName name="eixo_x_graf3_vendas" localSheetId="7">#REF!</definedName>
    <definedName name="eixo_x_graf3_vendas" localSheetId="8">#REF!</definedName>
    <definedName name="eixo_x_graf3_vendas">#REF!</definedName>
    <definedName name="eixo_y_cury_graf2" localSheetId="2">IFERROR(OFFSET(INDEX(#REF!,MATCH((INDEX(#REF!,MATCH(1,#REF!,0))),#REF!,0)),0,0,1,COUNTIF(#REF!,"&gt;=0")+COUNTIF(#REF!,"&lt;0")),0)</definedName>
    <definedName name="eixo_y_cury_graf2" localSheetId="5">IFERROR(OFFSET(INDEX(#REF!,MATCH((INDEX(#REF!,MATCH(1,#REF!,0))),#REF!,0)),0,0,1,COUNTIF(#REF!,"&gt;=0")+COUNTIF(#REF!,"&lt;0")),0)</definedName>
    <definedName name="eixo_y_cury_graf2" localSheetId="6">IFERROR(OFFSET(INDEX(#REF!,MATCH((INDEX(#REF!,MATCH(1,#REF!,0))),#REF!,0)),0,0,1,COUNTIF(#REF!,"&gt;=0")+COUNTIF(#REF!,"&lt;0")),0)</definedName>
    <definedName name="eixo_y_cury_graf2" localSheetId="0">IFERROR(OFFSET(INDEX(#REF!,MATCH((INDEX(#REF!,MATCH(1,#REF!,0))),#REF!,0)),0,0,1,COUNTIF(#REF!,"&gt;=0")+COUNTIF(#REF!,"&lt;0")),0)</definedName>
    <definedName name="eixo_y_cury_graf2" localSheetId="7">IFERROR(OFFSET(INDEX(#REF!,MATCH((INDEX(#REF!,MATCH(1,#REF!,0))),#REF!,0)),0,0,1,COUNTIF(#REF!,"&gt;=0")+COUNTIF(#REF!,"&lt;0")),0)</definedName>
    <definedName name="eixo_y_cury_graf2" localSheetId="8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2">#REF!</definedName>
    <definedName name="eixo_y_graf3" localSheetId="5">#REF!</definedName>
    <definedName name="eixo_y_graf3" localSheetId="6">#REF!</definedName>
    <definedName name="eixo_y_graf3" localSheetId="0">#REF!</definedName>
    <definedName name="eixo_y_graf3" localSheetId="7">#REF!</definedName>
    <definedName name="eixo_y_graf3" localSheetId="8">#REF!</definedName>
    <definedName name="eixo_y_graf3">#REF!</definedName>
    <definedName name="eixo_y_socio_graf2" localSheetId="2">IFERROR(OFFSET(INDEX(#REF!,MATCH((INDEX(#REF!,MATCH(1,#REF!,0))),#REF!,0)),0,0,1,COUNTIF(#REF!,"&gt;=0")+COUNTIF(#REF!,"&lt;0")),0)</definedName>
    <definedName name="eixo_y_socio_graf2" localSheetId="5">IFERROR(OFFSET(INDEX(#REF!,MATCH((INDEX(#REF!,MATCH(1,#REF!,0))),#REF!,0)),0,0,1,COUNTIF(#REF!,"&gt;=0")+COUNTIF(#REF!,"&lt;0")),0)</definedName>
    <definedName name="eixo_y_socio_graf2" localSheetId="6">IFERROR(OFFSET(INDEX(#REF!,MATCH((INDEX(#REF!,MATCH(1,#REF!,0))),#REF!,0)),0,0,1,COUNTIF(#REF!,"&gt;=0")+COUNTIF(#REF!,"&lt;0")),0)</definedName>
    <definedName name="eixo_y_socio_graf2" localSheetId="0">IFERROR(OFFSET(INDEX(#REF!,MATCH((INDEX(#REF!,MATCH(1,#REF!,0))),#REF!,0)),0,0,1,COUNTIF(#REF!,"&gt;=0")+COUNTIF(#REF!,"&lt;0")),0)</definedName>
    <definedName name="eixo_y_socio_graf2" localSheetId="7">IFERROR(OFFSET(INDEX(#REF!,MATCH((INDEX(#REF!,MATCH(1,#REF!,0))),#REF!,0)),0,0,1,COUNTIF(#REF!,"&gt;=0")+COUNTIF(#REF!,"&lt;0")),0)</definedName>
    <definedName name="eixo_y_socio_graf2" localSheetId="8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2">#REF!</definedName>
    <definedName name="EM" localSheetId="5">#REF!</definedName>
    <definedName name="EM" localSheetId="6">#REF!</definedName>
    <definedName name="EM" localSheetId="0">#REF!</definedName>
    <definedName name="EM" localSheetId="7">#REF!</definedName>
    <definedName name="EM" localSheetId="8">#REF!</definedName>
    <definedName name="EM">#REF!</definedName>
    <definedName name="Empreend" localSheetId="2">#REF!</definedName>
    <definedName name="Empreend" localSheetId="5">#REF!</definedName>
    <definedName name="Empreend" localSheetId="6">#REF!</definedName>
    <definedName name="Empreend" localSheetId="0">#REF!</definedName>
    <definedName name="Empreend" localSheetId="7">#REF!</definedName>
    <definedName name="Empreend" localSheetId="8">#REF!</definedName>
    <definedName name="Empreend">#REF!</definedName>
    <definedName name="Empreendimentos" localSheetId="2">#REF!</definedName>
    <definedName name="Empreendimentos" localSheetId="5">#REF!</definedName>
    <definedName name="Empreendimentos" localSheetId="6">#REF!</definedName>
    <definedName name="Empreendimentos" localSheetId="0">#REF!</definedName>
    <definedName name="Empreendimentos" localSheetId="7">#REF!</definedName>
    <definedName name="Empreendimentos" localSheetId="8">#REF!</definedName>
    <definedName name="Empreendimentos">#REF!</definedName>
    <definedName name="empresas" localSheetId="2">#REF!</definedName>
    <definedName name="empresas" localSheetId="6">#REF!</definedName>
    <definedName name="empresas" localSheetId="7">#REF!</definedName>
    <definedName name="empresas" localSheetId="8">#REF!</definedName>
    <definedName name="empresas">#REF!</definedName>
    <definedName name="encanador" localSheetId="2">#REF!</definedName>
    <definedName name="encanador" localSheetId="6">#REF!</definedName>
    <definedName name="encanador" localSheetId="7">#REF!</definedName>
    <definedName name="encanador" localSheetId="8">#REF!</definedName>
    <definedName name="encanador">#REF!</definedName>
    <definedName name="EPI" localSheetId="2">#REF!</definedName>
    <definedName name="EPI" localSheetId="6">#REF!</definedName>
    <definedName name="EPI" localSheetId="7">#REF!</definedName>
    <definedName name="EPI" localSheetId="8">#REF!</definedName>
    <definedName name="EPI">#REF!</definedName>
    <definedName name="EQUIP" localSheetId="2">#REF!</definedName>
    <definedName name="EQUIP" localSheetId="6">#REF!</definedName>
    <definedName name="EQUIP" localSheetId="7">#REF!</definedName>
    <definedName name="EQUIP" localSheetId="8">#REF!</definedName>
    <definedName name="EQUIP">#REF!</definedName>
    <definedName name="equipamento" localSheetId="2">#REF!</definedName>
    <definedName name="equipamento" localSheetId="6">#REF!</definedName>
    <definedName name="equipamento" localSheetId="7">#REF!</definedName>
    <definedName name="equipamento" localSheetId="8">#REF!</definedName>
    <definedName name="equipamento">#REF!</definedName>
    <definedName name="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2" hidden="1">{#N/A,#N/A,FALSE,"Plan1";#N/A,#N/A,FALSE,"Plan2"}</definedName>
    <definedName name="ergfhyu" localSheetId="5">{#N/A,#N/A,FALSE,"Plan1";#N/A,#N/A,FALSE,"Plan2"}</definedName>
    <definedName name="ergfhyu" localSheetId="6" hidden="1">{#N/A,#N/A,FALSE,"Plan1";#N/A,#N/A,FALSE,"Plan2"}</definedName>
    <definedName name="ergfhyu" localSheetId="1" hidden="1">{#N/A,#N/A,FALSE,"Plan1";#N/A,#N/A,FALSE,"Plan2"}</definedName>
    <definedName name="ergfhyu" localSheetId="0">{#N/A,#N/A,FALSE,"Plan1";#N/A,#N/A,FALSE,"Plan2"}</definedName>
    <definedName name="ergfhyu" localSheetId="7" hidden="1">{#N/A,#N/A,FALSE,"Plan1";#N/A,#N/A,FALSE,"Plan2"}</definedName>
    <definedName name="ergfhyu" localSheetId="8" hidden="1">{#N/A,#N/A,FALSE,"Plan1";#N/A,#N/A,FALSE,"Plan2"}</definedName>
    <definedName name="ergfhyu" hidden="1">{#N/A,#N/A,FALSE,"Plan1";#N/A,#N/A,FALSE,"Plan2"}</definedName>
    <definedName name="erne_cdi" localSheetId="2">#REF!</definedName>
    <definedName name="erne_cdi" localSheetId="5">#REF!</definedName>
    <definedName name="erne_cdi" localSheetId="6">#REF!</definedName>
    <definedName name="erne_cdi" localSheetId="0">#REF!</definedName>
    <definedName name="erne_cdi" localSheetId="7">#REF!</definedName>
    <definedName name="erne_cdi" localSheetId="8">#REF!</definedName>
    <definedName name="erne_cdi">#REF!</definedName>
    <definedName name="erne_hist" localSheetId="2">#REF!</definedName>
    <definedName name="erne_hist" localSheetId="5">#REF!</definedName>
    <definedName name="erne_hist" localSheetId="6">#REF!</definedName>
    <definedName name="erne_hist" localSheetId="0">#REF!</definedName>
    <definedName name="erne_hist" localSheetId="7">#REF!</definedName>
    <definedName name="erne_hist" localSheetId="8">#REF!</definedName>
    <definedName name="erne_hist">#REF!</definedName>
    <definedName name="erne_uss" localSheetId="2">#REF!</definedName>
    <definedName name="erne_uss" localSheetId="5">#REF!</definedName>
    <definedName name="erne_uss" localSheetId="6">#REF!</definedName>
    <definedName name="erne_uss" localSheetId="0">#REF!</definedName>
    <definedName name="erne_uss" localSheetId="7">#REF!</definedName>
    <definedName name="erne_uss" localSheetId="8">#REF!</definedName>
    <definedName name="erne_uss">#REF!</definedName>
    <definedName name="erte" localSheetId="1" hidden="1">#REF!</definedName>
    <definedName name="erte" hidden="1">#REF!</definedName>
    <definedName name="ESGFDSFD" localSheetId="2" hidden="1">{#N/A,#N/A,FALSE,"Plan1";#N/A,#N/A,FALSE,"Plan2"}</definedName>
    <definedName name="ESGFDSFD" localSheetId="5">{#N/A,#N/A,FALSE,"Plan1";#N/A,#N/A,FALSE,"Plan2"}</definedName>
    <definedName name="ESGFDSFD" localSheetId="6" hidden="1">{#N/A,#N/A,FALSE,"Plan1";#N/A,#N/A,FALSE,"Plan2"}</definedName>
    <definedName name="ESGFDSFD" localSheetId="1" hidden="1">{#N/A,#N/A,FALSE,"Plan1";#N/A,#N/A,FALSE,"Plan2"}</definedName>
    <definedName name="ESGFDSFD" localSheetId="0">{#N/A,#N/A,FALSE,"Plan1";#N/A,#N/A,FALSE,"Plan2"}</definedName>
    <definedName name="ESGFDSFD" localSheetId="7" hidden="1">{#N/A,#N/A,FALSE,"Plan1";#N/A,#N/A,FALSE,"Plan2"}</definedName>
    <definedName name="ESGFDSFD" localSheetId="8" hidden="1">{#N/A,#N/A,FALSE,"Plan1";#N/A,#N/A,FALSE,"Plan2"}</definedName>
    <definedName name="ESGFDSFD" hidden="1">{#N/A,#N/A,FALSE,"Plan1";#N/A,#N/A,FALSE,"Plan2"}</definedName>
    <definedName name="esp" localSheetId="2">#REF!</definedName>
    <definedName name="esp" localSheetId="5">#REF!</definedName>
    <definedName name="esp" localSheetId="6">#REF!</definedName>
    <definedName name="esp" localSheetId="0">#REF!</definedName>
    <definedName name="esp" localSheetId="7">#REF!</definedName>
    <definedName name="esp" localSheetId="8">#REF!</definedName>
    <definedName name="esp">#REF!</definedName>
    <definedName name="ESPESSURA" localSheetId="2">#REF!</definedName>
    <definedName name="ESPESSURA" localSheetId="5">#REF!</definedName>
    <definedName name="ESPESSURA" localSheetId="6">#REF!</definedName>
    <definedName name="ESPESSURA" localSheetId="0">#REF!</definedName>
    <definedName name="ESPESSURA" localSheetId="7">#REF!</definedName>
    <definedName name="ESPESSURA" localSheetId="8">#REF!</definedName>
    <definedName name="ESPESSURA">#REF!</definedName>
    <definedName name="estaca" localSheetId="2">#REF!</definedName>
    <definedName name="estaca" localSheetId="5">#REF!</definedName>
    <definedName name="estaca" localSheetId="6">#REF!</definedName>
    <definedName name="estaca" localSheetId="0">#REF!</definedName>
    <definedName name="estaca" localSheetId="7">#REF!</definedName>
    <definedName name="estaca" localSheetId="8">#REF!</definedName>
    <definedName name="estaca">#REF!</definedName>
    <definedName name="estaca3" localSheetId="2">#REF!</definedName>
    <definedName name="estaca3" localSheetId="6">#REF!</definedName>
    <definedName name="estaca3" localSheetId="7">#REF!</definedName>
    <definedName name="estaca3" localSheetId="8">#REF!</definedName>
    <definedName name="estaca3">#REF!</definedName>
    <definedName name="ESTADO" localSheetId="2">#REF!</definedName>
    <definedName name="ESTADO" localSheetId="6">#REF!</definedName>
    <definedName name="ESTADO" localSheetId="7">#REF!</definedName>
    <definedName name="ESTADO" localSheetId="8">#REF!</definedName>
    <definedName name="ESTADO">#REF!</definedName>
    <definedName name="estados" localSheetId="2">#REF!</definedName>
    <definedName name="estados" localSheetId="6">#REF!</definedName>
    <definedName name="estados" localSheetId="7">#REF!</definedName>
    <definedName name="estados" localSheetId="8">#REF!</definedName>
    <definedName name="estados">#REF!</definedName>
    <definedName name="estagiário" localSheetId="2">#REF!</definedName>
    <definedName name="estagiário" localSheetId="6">#REF!</definedName>
    <definedName name="estagiário" localSheetId="7">#REF!</definedName>
    <definedName name="estagiário" localSheetId="8">#REF!</definedName>
    <definedName name="estagiário">#REF!</definedName>
    <definedName name="ESTOQUE" localSheetId="2">#REF!</definedName>
    <definedName name="ESTOQUE" localSheetId="6">#REF!</definedName>
    <definedName name="ESTOQUE" localSheetId="7">#REF!</definedName>
    <definedName name="ESTOQUE" localSheetId="8">#REF!</definedName>
    <definedName name="ESTOQUE">#REF!</definedName>
    <definedName name="Etq_final" localSheetId="2">#REF!</definedName>
    <definedName name="Etq_final" localSheetId="6">#REF!</definedName>
    <definedName name="Etq_final" localSheetId="7">#REF!</definedName>
    <definedName name="Etq_final" localSheetId="8">#REF!</definedName>
    <definedName name="Etq_final">#REF!</definedName>
    <definedName name="EU" localSheetId="2" hidden="1">{#N/A,#N/A,FALSE,"Plan1";#N/A,#N/A,FALSE,"Plan2"}</definedName>
    <definedName name="EU" localSheetId="5">{#N/A,#N/A,FALSE,"Plan1";#N/A,#N/A,FALSE,"Plan2"}</definedName>
    <definedName name="EU" localSheetId="6" hidden="1">{#N/A,#N/A,FALSE,"Plan1";#N/A,#N/A,FALSE,"Plan2"}</definedName>
    <definedName name="EU" localSheetId="1" hidden="1">{#N/A,#N/A,FALSE,"Plan1";#N/A,#N/A,FALSE,"Plan2"}</definedName>
    <definedName name="EU" localSheetId="0">{#N/A,#N/A,FALSE,"Plan1";#N/A,#N/A,FALSE,"Plan2"}</definedName>
    <definedName name="EU" localSheetId="7" hidden="1">{#N/A,#N/A,FALSE,"Plan1";#N/A,#N/A,FALSE,"Plan2"}</definedName>
    <definedName name="EU" localSheetId="8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2" hidden="1">{"Econ Consolidado",#N/A,FALSE,"Econ Consol";"Fluxo de Caixa",#N/A,FALSE,"Fluxo Caixa";"Investimentos",#N/A,FALSE,"Investimentos"}</definedName>
    <definedName name="EVL" localSheetId="5">{"Econ Consolidado",#N/A,FALSE,"Econ Consol";"Fluxo de Caixa",#N/A,FALSE,"Fluxo Caixa";"Investimentos",#N/A,FALSE,"Investimentos"}</definedName>
    <definedName name="EVL" localSheetId="6" hidden="1">{"Econ Consolidado",#N/A,FALSE,"Econ Consol";"Fluxo de Caixa",#N/A,FALSE,"Fluxo Caixa";"Investimentos",#N/A,FALSE,"Investimentos"}</definedName>
    <definedName name="EVL" localSheetId="1" hidden="1">{"Econ Consolidado",#N/A,FALSE,"Econ Consol";"Fluxo de Caixa",#N/A,FALSE,"Fluxo Caixa";"Investimentos",#N/A,FALSE,"Investimentos"}</definedName>
    <definedName name="EVL" localSheetId="0">{"Econ Consolidado",#N/A,FALSE,"Econ Consol";"Fluxo de Caixa",#N/A,FALSE,"Fluxo Caixa";"Investimentos",#N/A,FALSE,"Investimentos"}</definedName>
    <definedName name="EVL" localSheetId="7" hidden="1">{"Econ Consolidado",#N/A,FALSE,"Econ Consol";"Fluxo de Caixa",#N/A,FALSE,"Fluxo Caixa";"Investimentos",#N/A,FALSE,"Investimentos"}</definedName>
    <definedName name="EVL" localSheetId="8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2" hidden="1">{"Econ Consolidado",#N/A,FALSE,"Econ Consol";"Fluxo de Caixa",#N/A,FALSE,"Fluxo Caixa";"Investimentos",#N/A,FALSE,"Investimentos"}</definedName>
    <definedName name="Evol." localSheetId="5">{"Econ Consolidado",#N/A,FALSE,"Econ Consol";"Fluxo de Caixa",#N/A,FALSE,"Fluxo Caixa";"Investimentos",#N/A,FALSE,"Investimentos"}</definedName>
    <definedName name="Evol." localSheetId="6" hidden="1">{"Econ Consolidado",#N/A,FALSE,"Econ Consol";"Fluxo de Caixa",#N/A,FALSE,"Fluxo Caixa";"Investimentos",#N/A,FALSE,"Investimentos"}</definedName>
    <definedName name="Evol." localSheetId="1" hidden="1">{"Econ Consolidado",#N/A,FALSE,"Econ Consol";"Fluxo de Caixa",#N/A,FALSE,"Fluxo Caixa";"Investimentos",#N/A,FALSE,"Investimentos"}</definedName>
    <definedName name="Evol." localSheetId="0">{"Econ Consolidado",#N/A,FALSE,"Econ Consol";"Fluxo de Caixa",#N/A,FALSE,"Fluxo Caixa";"Investimentos",#N/A,FALSE,"Investimentos"}</definedName>
    <definedName name="Evol." localSheetId="7" hidden="1">{"Econ Consolidado",#N/A,FALSE,"Econ Consol";"Fluxo de Caixa",#N/A,FALSE,"Fluxo Caixa";"Investimentos",#N/A,FALSE,"Investimentos"}</definedName>
    <definedName name="Evol." localSheetId="8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2" hidden="1">{#N/A,#N/A,FALSE,"Plan1";#N/A,#N/A,FALSE,"Plan2"}</definedName>
    <definedName name="ewfr" localSheetId="5">{#N/A,#N/A,FALSE,"Plan1";#N/A,#N/A,FALSE,"Plan2"}</definedName>
    <definedName name="ewfr" localSheetId="6" hidden="1">{#N/A,#N/A,FALSE,"Plan1";#N/A,#N/A,FALSE,"Plan2"}</definedName>
    <definedName name="ewfr" localSheetId="1" hidden="1">{#N/A,#N/A,FALSE,"Plan1";#N/A,#N/A,FALSE,"Plan2"}</definedName>
    <definedName name="ewfr" localSheetId="0">{#N/A,#N/A,FALSE,"Plan1";#N/A,#N/A,FALSE,"Plan2"}</definedName>
    <definedName name="ewfr" localSheetId="7" hidden="1">{#N/A,#N/A,FALSE,"Plan1";#N/A,#N/A,FALSE,"Plan2"}</definedName>
    <definedName name="ewfr" localSheetId="8" hidden="1">{#N/A,#N/A,FALSE,"Plan1";#N/A,#N/A,FALSE,"Plan2"}</definedName>
    <definedName name="ewfr" hidden="1">{#N/A,#N/A,FALSE,"Plan1";#N/A,#N/A,FALSE,"Plan2"}</definedName>
    <definedName name="exce_cdi" localSheetId="2">#REF!</definedName>
    <definedName name="exce_cdi" localSheetId="5">#REF!</definedName>
    <definedName name="exce_cdi" localSheetId="6">#REF!</definedName>
    <definedName name="exce_cdi" localSheetId="0">#REF!</definedName>
    <definedName name="exce_cdi" localSheetId="7">#REF!</definedName>
    <definedName name="exce_cdi" localSheetId="8">#REF!</definedName>
    <definedName name="exce_cdi">#REF!</definedName>
    <definedName name="exce_hist" localSheetId="2">#REF!</definedName>
    <definedName name="exce_hist" localSheetId="5">#REF!</definedName>
    <definedName name="exce_hist" localSheetId="6">#REF!</definedName>
    <definedName name="exce_hist" localSheetId="0">#REF!</definedName>
    <definedName name="exce_hist" localSheetId="7">#REF!</definedName>
    <definedName name="exce_hist" localSheetId="8">#REF!</definedName>
    <definedName name="exce_hist">#REF!</definedName>
    <definedName name="exce_uss" localSheetId="2">#REF!</definedName>
    <definedName name="exce_uss" localSheetId="5">#REF!</definedName>
    <definedName name="exce_uss" localSheetId="6">#REF!</definedName>
    <definedName name="exce_uss" localSheetId="0">#REF!</definedName>
    <definedName name="exce_uss" localSheetId="7">#REF!</definedName>
    <definedName name="exce_uss" localSheetId="8">#REF!</definedName>
    <definedName name="exce_uss">#REF!</definedName>
    <definedName name="Excel_BuiltIn__FilterDatabase_1" localSheetId="2">#REF!</definedName>
    <definedName name="Excel_BuiltIn__FilterDatabase_1" localSheetId="6">#REF!</definedName>
    <definedName name="Excel_BuiltIn__FilterDatabase_1" localSheetId="7">#REF!</definedName>
    <definedName name="Excel_BuiltIn__FilterDatabase_1" localSheetId="8">#REF!</definedName>
    <definedName name="Excel_BuiltIn__FilterDatabase_1">#REF!</definedName>
    <definedName name="Excel_BuiltIn__FilterDatabase_1_1" localSheetId="2">#REF!</definedName>
    <definedName name="Excel_BuiltIn__FilterDatabase_1_1" localSheetId="6">#REF!</definedName>
    <definedName name="Excel_BuiltIn__FilterDatabase_1_1" localSheetId="7">#REF!</definedName>
    <definedName name="Excel_BuiltIn__FilterDatabase_1_1" localSheetId="8">#REF!</definedName>
    <definedName name="Excel_BuiltIn__FilterDatabase_1_1">#REF!</definedName>
    <definedName name="Excel_BuiltIn__FilterDatabase_6" localSheetId="2">#REF!</definedName>
    <definedName name="Excel_BuiltIn__FilterDatabase_6" localSheetId="6">#REF!</definedName>
    <definedName name="Excel_BuiltIn__FilterDatabase_6" localSheetId="7">#REF!</definedName>
    <definedName name="Excel_BuiltIn__FilterDatabase_6" localSheetId="8">#REF!</definedName>
    <definedName name="Excel_BuiltIn__FilterDatabase_6">#REF!</definedName>
    <definedName name="Excel_BuiltIn_Print_Area_0" localSheetId="2">#REF!</definedName>
    <definedName name="Excel_BuiltIn_Print_Area_0" localSheetId="6">#REF!</definedName>
    <definedName name="Excel_BuiltIn_Print_Area_0" localSheetId="7">#REF!</definedName>
    <definedName name="Excel_BuiltIn_Print_Area_0" localSheetId="8">#REF!</definedName>
    <definedName name="Excel_BuiltIn_Print_Area_0">#REF!</definedName>
    <definedName name="Excel_BuiltIn_Print_Area_1_1" localSheetId="2">#REF!</definedName>
    <definedName name="Excel_BuiltIn_Print_Area_1_1" localSheetId="6">#REF!</definedName>
    <definedName name="Excel_BuiltIn_Print_Area_1_1" localSheetId="7">#REF!</definedName>
    <definedName name="Excel_BuiltIn_Print_Area_1_1" localSheetId="8">#REF!</definedName>
    <definedName name="Excel_BuiltIn_Print_Area_1_1">#REF!</definedName>
    <definedName name="Excel_BuiltIn_Print_Titles_1_1_1" localSheetId="2">#REF!</definedName>
    <definedName name="Excel_BuiltIn_Print_Titles_1_1_1" localSheetId="6">#REF!</definedName>
    <definedName name="Excel_BuiltIn_Print_Titles_1_1_1" localSheetId="7">#REF!</definedName>
    <definedName name="Excel_BuiltIn_Print_Titles_1_1_1" localSheetId="8">#REF!</definedName>
    <definedName name="Excel_BuiltIn_Print_Titles_1_1_1">#REF!</definedName>
    <definedName name="Excel_BuiltIn_Print_Titles_1_1_4" localSheetId="2">#REF!</definedName>
    <definedName name="Excel_BuiltIn_Print_Titles_1_1_4" localSheetId="6">#REF!</definedName>
    <definedName name="Excel_BuiltIn_Print_Titles_1_1_4" localSheetId="7">#REF!</definedName>
    <definedName name="Excel_BuiltIn_Print_Titles_1_1_4" localSheetId="8">#REF!</definedName>
    <definedName name="Excel_BuiltIn_Print_Titles_1_1_4">#REF!</definedName>
    <definedName name="Excel_BuiltIn_Print_Titles_1_1_5" localSheetId="2">#REF!</definedName>
    <definedName name="Excel_BuiltIn_Print_Titles_1_1_5" localSheetId="6">#REF!</definedName>
    <definedName name="Excel_BuiltIn_Print_Titles_1_1_5" localSheetId="7">#REF!</definedName>
    <definedName name="Excel_BuiltIn_Print_Titles_1_1_5" localSheetId="8">#REF!</definedName>
    <definedName name="Excel_BuiltIn_Print_Titles_1_1_5">#REF!</definedName>
    <definedName name="Exrate" localSheetId="2">#REF!</definedName>
    <definedName name="Exrate" localSheetId="6">#REF!</definedName>
    <definedName name="Exrate" localSheetId="7">#REF!</definedName>
    <definedName name="Exrate" localSheetId="8">#REF!</definedName>
    <definedName name="Exrate">#REF!</definedName>
    <definedName name="eyruieyteta" localSheetId="2" hidden="1">{#N/A,#N/A,FALSE,"Plan1";#N/A,#N/A,FALSE,"Plan2"}</definedName>
    <definedName name="eyruieyteta" localSheetId="5">{#N/A,#N/A,FALSE,"Plan1";#N/A,#N/A,FALSE,"Plan2"}</definedName>
    <definedName name="eyruieyteta" localSheetId="6" hidden="1">{#N/A,#N/A,FALSE,"Plan1";#N/A,#N/A,FALSE,"Plan2"}</definedName>
    <definedName name="eyruieyteta" localSheetId="1" hidden="1">{#N/A,#N/A,FALSE,"Plan1";#N/A,#N/A,FALSE,"Plan2"}</definedName>
    <definedName name="eyruieyteta" localSheetId="0">{#N/A,#N/A,FALSE,"Plan1";#N/A,#N/A,FALSE,"Plan2"}</definedName>
    <definedName name="eyruieyteta" localSheetId="7" hidden="1">{#N/A,#N/A,FALSE,"Plan1";#N/A,#N/A,FALSE,"Plan2"}</definedName>
    <definedName name="eyruieyteta" localSheetId="8" hidden="1">{#N/A,#N/A,FALSE,"Plan1";#N/A,#N/A,FALSE,"Plan2"}</definedName>
    <definedName name="eyruieyteta" hidden="1">{#N/A,#N/A,FALSE,"Plan1";#N/A,#N/A,FALSE,"Plan2"}</definedName>
    <definedName name="f" localSheetId="2">#REF!</definedName>
    <definedName name="f" localSheetId="6" hidden="1">{#N/A,#N/A,FALSE,"Plan1";#N/A,#N/A,FALSE,"Plan2"}</definedName>
    <definedName name="f" localSheetId="1" hidden="1">{#N/A,#N/A,FALSE,"Plan1";#N/A,#N/A,FALSE,"Plan2"}</definedName>
    <definedName name="f" localSheetId="7" hidden="1">{#N/A,#N/A,FALSE,"Plan1";#N/A,#N/A,FALSE,"Plan2"}</definedName>
    <definedName name="f" localSheetId="8" hidden="1">{#N/A,#N/A,FALSE,"Plan1";#N/A,#N/A,FALSE,"Plan2"}</definedName>
    <definedName name="f">#REF!</definedName>
    <definedName name="FACULDADE" localSheetId="2">#REF!</definedName>
    <definedName name="FACULDADE" localSheetId="5">#REF!</definedName>
    <definedName name="FACULDADE" localSheetId="6">#REF!</definedName>
    <definedName name="FACULDADE" localSheetId="0">#REF!</definedName>
    <definedName name="FACULDADE" localSheetId="7">#REF!</definedName>
    <definedName name="FACULDADE" localSheetId="8">#REF!</definedName>
    <definedName name="FACULDADE">#REF!</definedName>
    <definedName name="FAL" localSheetId="2">#REF!</definedName>
    <definedName name="FAL" localSheetId="5">#REF!</definedName>
    <definedName name="FAL" localSheetId="6">#REF!</definedName>
    <definedName name="FAL" localSheetId="0">#REF!</definedName>
    <definedName name="FAL" localSheetId="7">#REF!</definedName>
    <definedName name="FAL" localSheetId="8">#REF!</definedName>
    <definedName name="FAL">#REF!</definedName>
    <definedName name="farialima" localSheetId="2">#REF!</definedName>
    <definedName name="farialima" localSheetId="6">#REF!</definedName>
    <definedName name="farialima" localSheetId="7">#REF!</definedName>
    <definedName name="farialima" localSheetId="8">#REF!</definedName>
    <definedName name="farialima">#REF!</definedName>
    <definedName name="FAS" localSheetId="2" hidden="1">{"'Total'!$A$1","'Total'!$A$3"}</definedName>
    <definedName name="FAS" localSheetId="5">{"'Total'!$A$1","'Total'!$A$3"}</definedName>
    <definedName name="FAS" localSheetId="6" hidden="1">{"'Total'!$A$1","'Total'!$A$3"}</definedName>
    <definedName name="FAS" localSheetId="1" hidden="1">{"'Total'!$A$1","'Total'!$A$3"}</definedName>
    <definedName name="FAS" localSheetId="0">{"'Total'!$A$1","'Total'!$A$3"}</definedName>
    <definedName name="FAS" localSheetId="7" hidden="1">{"'Total'!$A$1","'Total'!$A$3"}</definedName>
    <definedName name="FAS" localSheetId="8" hidden="1">{"'Total'!$A$1","'Total'!$A$3"}</definedName>
    <definedName name="FAS" hidden="1">{"'Total'!$A$1","'Total'!$A$3"}</definedName>
    <definedName name="fasfasf" localSheetId="2" hidden="1">{#N/A,#N/A,TRUE,"Quinzena 01 à 15-04-98 "}</definedName>
    <definedName name="fasfasf" localSheetId="5">{#N/A,#N/A,TRUE,"Quinzena 01 à 15-04-98 "}</definedName>
    <definedName name="fasfasf" localSheetId="6" hidden="1">{#N/A,#N/A,TRUE,"Quinzena 01 à 15-04-98 "}</definedName>
    <definedName name="fasfasf" localSheetId="1" hidden="1">{#N/A,#N/A,TRUE,"Quinzena 01 à 15-04-98 "}</definedName>
    <definedName name="fasfasf" localSheetId="0">{#N/A,#N/A,TRUE,"Quinzena 01 à 15-04-98 "}</definedName>
    <definedName name="fasfasf" localSheetId="7" hidden="1">{#N/A,#N/A,TRUE,"Quinzena 01 à 15-04-98 "}</definedName>
    <definedName name="fasfasf" localSheetId="8" hidden="1">{#N/A,#N/A,TRUE,"Quinzena 01 à 15-04-98 "}</definedName>
    <definedName name="fasfasf" hidden="1">{#N/A,#N/A,TRUE,"Quinzena 01 à 15-04-98 "}</definedName>
    <definedName name="FATOR_K" localSheetId="2">#REF!</definedName>
    <definedName name="FATOR_K" localSheetId="5">#REF!</definedName>
    <definedName name="FATOR_K" localSheetId="6">#REF!</definedName>
    <definedName name="FATOR_K" localSheetId="0">#REF!</definedName>
    <definedName name="FATOR_K" localSheetId="7">#REF!</definedName>
    <definedName name="FATOR_K" localSheetId="8">#REF!</definedName>
    <definedName name="FATOR_K">#REF!</definedName>
    <definedName name="FATORK" localSheetId="2">#REF!</definedName>
    <definedName name="FATORK" localSheetId="5">#REF!</definedName>
    <definedName name="FATORK" localSheetId="6">#REF!</definedName>
    <definedName name="FATORK" localSheetId="0">#REF!</definedName>
    <definedName name="FATORK" localSheetId="7">#REF!</definedName>
    <definedName name="FATORK" localSheetId="8">#REF!</definedName>
    <definedName name="FATORK">#REF!</definedName>
    <definedName name="FBancaria" localSheetId="2">#REF!</definedName>
    <definedName name="FBancaria" localSheetId="5">#REF!</definedName>
    <definedName name="FBancaria" localSheetId="6">#REF!</definedName>
    <definedName name="FBancaria" localSheetId="0">#REF!</definedName>
    <definedName name="FBancaria" localSheetId="7">#REF!</definedName>
    <definedName name="FBancaria" localSheetId="8">#REF!</definedName>
    <definedName name="FBancaria">#REF!</definedName>
    <definedName name="fchart31" localSheetId="1" hidden="1">#REF!</definedName>
    <definedName name="fchart31" hidden="1">#REF!</definedName>
    <definedName name="fddhght" localSheetId="2" hidden="1">{#N/A,#N/A,FALSE,"Plan1";#N/A,#N/A,FALSE,"Plan2"}</definedName>
    <definedName name="fddhght" localSheetId="5">{#N/A,#N/A,FALSE,"Plan1";#N/A,#N/A,FALSE,"Plan2"}</definedName>
    <definedName name="fddhght" localSheetId="6" hidden="1">{#N/A,#N/A,FALSE,"Plan1";#N/A,#N/A,FALSE,"Plan2"}</definedName>
    <definedName name="fddhght" localSheetId="1" hidden="1">{#N/A,#N/A,FALSE,"Plan1";#N/A,#N/A,FALSE,"Plan2"}</definedName>
    <definedName name="fddhght" localSheetId="0">{#N/A,#N/A,FALSE,"Plan1";#N/A,#N/A,FALSE,"Plan2"}</definedName>
    <definedName name="fddhght" localSheetId="7" hidden="1">{#N/A,#N/A,FALSE,"Plan1";#N/A,#N/A,FALSE,"Plan2"}</definedName>
    <definedName name="fddhght" localSheetId="8" hidden="1">{#N/A,#N/A,FALSE,"Plan1";#N/A,#N/A,FALSE,"Plan2"}</definedName>
    <definedName name="fddhght" hidden="1">{#N/A,#N/A,FALSE,"Plan1";#N/A,#N/A,FALSE,"Plan2"}</definedName>
    <definedName name="fdfgd" localSheetId="2" hidden="1">{#N/A,#N/A,FALSE,"Plan1";#N/A,#N/A,FALSE,"Plan2"}</definedName>
    <definedName name="fdfgd" localSheetId="5">{#N/A,#N/A,FALSE,"Plan1";#N/A,#N/A,FALSE,"Plan2"}</definedName>
    <definedName name="fdfgd" localSheetId="6" hidden="1">{#N/A,#N/A,FALSE,"Plan1";#N/A,#N/A,FALSE,"Plan2"}</definedName>
    <definedName name="fdfgd" localSheetId="1" hidden="1">{#N/A,#N/A,FALSE,"Plan1";#N/A,#N/A,FALSE,"Plan2"}</definedName>
    <definedName name="fdfgd" localSheetId="0">{#N/A,#N/A,FALSE,"Plan1";#N/A,#N/A,FALSE,"Plan2"}</definedName>
    <definedName name="fdfgd" localSheetId="7" hidden="1">{#N/A,#N/A,FALSE,"Plan1";#N/A,#N/A,FALSE,"Plan2"}</definedName>
    <definedName name="fdfgd" localSheetId="8" hidden="1">{#N/A,#N/A,FALSE,"Plan1";#N/A,#N/A,FALSE,"Plan2"}</definedName>
    <definedName name="fdfgd" hidden="1">{#N/A,#N/A,FALSE,"Plan1";#N/A,#N/A,FALSE,"Plan2"}</definedName>
    <definedName name="fdf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2" hidden="1">{#N/A,#N/A,FALSE,"Plan1";#N/A,#N/A,FALSE,"Plan2"}</definedName>
    <definedName name="fdgaf" localSheetId="5">{#N/A,#N/A,FALSE,"Plan1";#N/A,#N/A,FALSE,"Plan2"}</definedName>
    <definedName name="fdgaf" localSheetId="6" hidden="1">{#N/A,#N/A,FALSE,"Plan1";#N/A,#N/A,FALSE,"Plan2"}</definedName>
    <definedName name="fdgaf" localSheetId="1" hidden="1">{#N/A,#N/A,FALSE,"Plan1";#N/A,#N/A,FALSE,"Plan2"}</definedName>
    <definedName name="fdgaf" localSheetId="0">{#N/A,#N/A,FALSE,"Plan1";#N/A,#N/A,FALSE,"Plan2"}</definedName>
    <definedName name="fdgaf" localSheetId="7" hidden="1">{#N/A,#N/A,FALSE,"Plan1";#N/A,#N/A,FALSE,"Plan2"}</definedName>
    <definedName name="fdgaf" localSheetId="8" hidden="1">{#N/A,#N/A,FALSE,"Plan1";#N/A,#N/A,FALSE,"Plan2"}</definedName>
    <definedName name="fdgaf" hidden="1">{#N/A,#N/A,FALSE,"Plan1";#N/A,#N/A,FALSE,"Plan2"}</definedName>
    <definedName name="fdgd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2" hidden="1">{#N/A,#N/A,FALSE,"Plan1";#N/A,#N/A,FALSE,"Plan2"}</definedName>
    <definedName name="FDGFDJHGZEDR" localSheetId="5">{#N/A,#N/A,FALSE,"Plan1";#N/A,#N/A,FALSE,"Plan2"}</definedName>
    <definedName name="FDGFDJHGZEDR" localSheetId="6" hidden="1">{#N/A,#N/A,FALSE,"Plan1";#N/A,#N/A,FALSE,"Plan2"}</definedName>
    <definedName name="FDGFDJHGZEDR" localSheetId="1" hidden="1">{#N/A,#N/A,FALSE,"Plan1";#N/A,#N/A,FALSE,"Plan2"}</definedName>
    <definedName name="FDGFDJHGZEDR" localSheetId="0">{#N/A,#N/A,FALSE,"Plan1";#N/A,#N/A,FALSE,"Plan2"}</definedName>
    <definedName name="FDGFDJHGZEDR" localSheetId="7" hidden="1">{#N/A,#N/A,FALSE,"Plan1";#N/A,#N/A,FALSE,"Plan2"}</definedName>
    <definedName name="FDGFDJHGZEDR" localSheetId="8" hidden="1">{#N/A,#N/A,FALSE,"Plan1";#N/A,#N/A,FALSE,"Plan2"}</definedName>
    <definedName name="FDGFDJHGZEDR" hidden="1">{#N/A,#N/A,FALSE,"Plan1";#N/A,#N/A,FALSE,"Plan2"}</definedName>
    <definedName name="fdgfyhygfuj" localSheetId="2" hidden="1">{#N/A,#N/A,FALSE,"Plan1";#N/A,#N/A,FALSE,"Plan2"}</definedName>
    <definedName name="fdgfyhygfuj" localSheetId="5">{#N/A,#N/A,FALSE,"Plan1";#N/A,#N/A,FALSE,"Plan2"}</definedName>
    <definedName name="fdgfyhygfuj" localSheetId="6" hidden="1">{#N/A,#N/A,FALSE,"Plan1";#N/A,#N/A,FALSE,"Plan2"}</definedName>
    <definedName name="fdgfyhygfuj" localSheetId="1" hidden="1">{#N/A,#N/A,FALSE,"Plan1";#N/A,#N/A,FALSE,"Plan2"}</definedName>
    <definedName name="fdgfyhygfuj" localSheetId="0">{#N/A,#N/A,FALSE,"Plan1";#N/A,#N/A,FALSE,"Plan2"}</definedName>
    <definedName name="fdgfyhygfuj" localSheetId="7" hidden="1">{#N/A,#N/A,FALSE,"Plan1";#N/A,#N/A,FALSE,"Plan2"}</definedName>
    <definedName name="fdgfyhygfuj" localSheetId="8" hidden="1">{#N/A,#N/A,FALSE,"Plan1";#N/A,#N/A,FALSE,"Plan2"}</definedName>
    <definedName name="fdgfyhygfuj" hidden="1">{#N/A,#N/A,FALSE,"Plan1";#N/A,#N/A,FALSE,"Plan2"}</definedName>
    <definedName name="fdhgfdf" localSheetId="2" hidden="1">{#N/A,#N/A,FALSE,"Plan1";#N/A,#N/A,FALSE,"Plan2"}</definedName>
    <definedName name="fdhgfdf" localSheetId="5">{#N/A,#N/A,FALSE,"Plan1";#N/A,#N/A,FALSE,"Plan2"}</definedName>
    <definedName name="fdhgfdf" localSheetId="6" hidden="1">{#N/A,#N/A,FALSE,"Plan1";#N/A,#N/A,FALSE,"Plan2"}</definedName>
    <definedName name="fdhgfdf" localSheetId="1" hidden="1">{#N/A,#N/A,FALSE,"Plan1";#N/A,#N/A,FALSE,"Plan2"}</definedName>
    <definedName name="fdhgfdf" localSheetId="0">{#N/A,#N/A,FALSE,"Plan1";#N/A,#N/A,FALSE,"Plan2"}</definedName>
    <definedName name="fdhgfdf" localSheetId="7" hidden="1">{#N/A,#N/A,FALSE,"Plan1";#N/A,#N/A,FALSE,"Plan2"}</definedName>
    <definedName name="fdhgfdf" localSheetId="8" hidden="1">{#N/A,#N/A,FALSE,"Plan1";#N/A,#N/A,FALSE,"Plan2"}</definedName>
    <definedName name="fdhgfdf" hidden="1">{#N/A,#N/A,FALSE,"Plan1";#N/A,#N/A,FALSE,"Plan2"}</definedName>
    <definedName name="fdjfgdfjg" localSheetId="2" hidden="1">{#N/A,#N/A,FALSE,"Plan1";#N/A,#N/A,FALSE,"Plan2"}</definedName>
    <definedName name="fdjfgdfjg" localSheetId="5">{#N/A,#N/A,FALSE,"Plan1";#N/A,#N/A,FALSE,"Plan2"}</definedName>
    <definedName name="fdjfgdfjg" localSheetId="6" hidden="1">{#N/A,#N/A,FALSE,"Plan1";#N/A,#N/A,FALSE,"Plan2"}</definedName>
    <definedName name="fdjfgdfjg" localSheetId="1" hidden="1">{#N/A,#N/A,FALSE,"Plan1";#N/A,#N/A,FALSE,"Plan2"}</definedName>
    <definedName name="fdjfgdfjg" localSheetId="0">{#N/A,#N/A,FALSE,"Plan1";#N/A,#N/A,FALSE,"Plan2"}</definedName>
    <definedName name="fdjfgdfjg" localSheetId="7" hidden="1">{#N/A,#N/A,FALSE,"Plan1";#N/A,#N/A,FALSE,"Plan2"}</definedName>
    <definedName name="fdjfgdfjg" localSheetId="8" hidden="1">{#N/A,#N/A,FALSE,"Plan1";#N/A,#N/A,FALSE,"Plan2"}</definedName>
    <definedName name="fdjfgdfjg" hidden="1">{#N/A,#N/A,FALSE,"Plan1";#N/A,#N/A,FALSE,"Plan2"}</definedName>
    <definedName name="fdjghkshtygt" localSheetId="2" hidden="1">{#N/A,#N/A,FALSE,"Plan1";#N/A,#N/A,FALSE,"Plan2"}</definedName>
    <definedName name="fdjghkshtygt" localSheetId="5">{#N/A,#N/A,FALSE,"Plan1";#N/A,#N/A,FALSE,"Plan2"}</definedName>
    <definedName name="fdjghkshtygt" localSheetId="6" hidden="1">{#N/A,#N/A,FALSE,"Plan1";#N/A,#N/A,FALSE,"Plan2"}</definedName>
    <definedName name="fdjghkshtygt" localSheetId="1" hidden="1">{#N/A,#N/A,FALSE,"Plan1";#N/A,#N/A,FALSE,"Plan2"}</definedName>
    <definedName name="fdjghkshtygt" localSheetId="0">{#N/A,#N/A,FALSE,"Plan1";#N/A,#N/A,FALSE,"Plan2"}</definedName>
    <definedName name="fdjghkshtygt" localSheetId="7" hidden="1">{#N/A,#N/A,FALSE,"Plan1";#N/A,#N/A,FALSE,"Plan2"}</definedName>
    <definedName name="fdjghkshtygt" localSheetId="8" hidden="1">{#N/A,#N/A,FALSE,"Plan1";#N/A,#N/A,FALSE,"Plan2"}</definedName>
    <definedName name="fdjghkshtygt" hidden="1">{#N/A,#N/A,FALSE,"Plan1";#N/A,#N/A,FALSE,"Plan2"}</definedName>
    <definedName name="fdnhgf" localSheetId="2" hidden="1">{"'Estimativa de Lançamento-JAN'!$A$1:$AI$85"}</definedName>
    <definedName name="fdnhgf" localSheetId="5">{"'Estimativa de Lançamento-JAN'!$A$1:$AI$85"}</definedName>
    <definedName name="fdnhgf" localSheetId="6" hidden="1">{"'Estimativa de Lançamento-JAN'!$A$1:$AI$85"}</definedName>
    <definedName name="fdnhgf" localSheetId="1" hidden="1">{"'Estimativa de Lançamento-JAN'!$A$1:$AI$85"}</definedName>
    <definedName name="fdnhgf" localSheetId="0">{"'Estimativa de Lançamento-JAN'!$A$1:$AI$85"}</definedName>
    <definedName name="fdnhgf" localSheetId="7" hidden="1">{"'Estimativa de Lançamento-JAN'!$A$1:$AI$85"}</definedName>
    <definedName name="fdnhgf" localSheetId="8" hidden="1">{"'Estimativa de Lançamento-JAN'!$A$1:$AI$85"}</definedName>
    <definedName name="fdnhgf" hidden="1">{"'Estimativa de Lançamento-JAN'!$A$1:$AI$85"}</definedName>
    <definedName name="fdsf" localSheetId="2" hidden="1">{#N/A,#N/A,FALSE,"Plan1";#N/A,#N/A,FALSE,"Plan2"}</definedName>
    <definedName name="fdsf" localSheetId="5">{#N/A,#N/A,FALSE,"Plan1";#N/A,#N/A,FALSE,"Plan2"}</definedName>
    <definedName name="fdsf" localSheetId="6" hidden="1">{#N/A,#N/A,FALSE,"Plan1";#N/A,#N/A,FALSE,"Plan2"}</definedName>
    <definedName name="fdsf" localSheetId="1" hidden="1">{#N/A,#N/A,FALSE,"Plan1";#N/A,#N/A,FALSE,"Plan2"}</definedName>
    <definedName name="fdsf" localSheetId="0">{#N/A,#N/A,FALSE,"Plan1";#N/A,#N/A,FALSE,"Plan2"}</definedName>
    <definedName name="fdsf" localSheetId="7" hidden="1">{#N/A,#N/A,FALSE,"Plan1";#N/A,#N/A,FALSE,"Plan2"}</definedName>
    <definedName name="fdsf" localSheetId="8" hidden="1">{#N/A,#N/A,FALSE,"Plan1";#N/A,#N/A,FALSE,"Plan2"}</definedName>
    <definedName name="fdsf" hidden="1">{#N/A,#N/A,FALSE,"Plan1";#N/A,#N/A,FALSE,"Plan2"}</definedName>
    <definedName name="FE" localSheetId="2">#REF!</definedName>
    <definedName name="FE" localSheetId="5">#REF!</definedName>
    <definedName name="FE" localSheetId="6">#REF!</definedName>
    <definedName name="FE" localSheetId="0">#REF!</definedName>
    <definedName name="FE" localSheetId="7">#REF!</definedName>
    <definedName name="FE" localSheetId="8">#REF!</definedName>
    <definedName name="FE">#REF!</definedName>
    <definedName name="fefefefe" localSheetId="2">#REF!</definedName>
    <definedName name="fefefefe" localSheetId="5">#REF!</definedName>
    <definedName name="fefefefe" localSheetId="6">#REF!</definedName>
    <definedName name="fefefefe" localSheetId="0">#REF!</definedName>
    <definedName name="fefefefe" localSheetId="7">#REF!</definedName>
    <definedName name="fefefefe" localSheetId="8">#REF!</definedName>
    <definedName name="fefefefe">#REF!</definedName>
    <definedName name="FER" localSheetId="5">#REF!</definedName>
    <definedName name="FER" localSheetId="6" hidden="1">#REF!</definedName>
    <definedName name="FER" localSheetId="1" hidden="1">#REF!</definedName>
    <definedName name="FER" localSheetId="0">#REF!</definedName>
    <definedName name="FER" localSheetId="7" hidden="1">#REF!</definedName>
    <definedName name="FER" localSheetId="8" hidden="1">#REF!</definedName>
    <definedName name="FER" hidden="1">#REF!</definedName>
    <definedName name="fev17RJ" localSheetId="2">#REF!</definedName>
    <definedName name="fev17RJ" localSheetId="6">#REF!</definedName>
    <definedName name="fev17RJ" localSheetId="7">#REF!</definedName>
    <definedName name="fev17RJ" localSheetId="8">#REF!</definedName>
    <definedName name="fev17RJ">#REF!</definedName>
    <definedName name="FEVEREIRO2001" localSheetId="2">#REF!</definedName>
    <definedName name="FEVEREIRO2001" localSheetId="6">#REF!</definedName>
    <definedName name="FEVEREIRO2001" localSheetId="7">#REF!</definedName>
    <definedName name="FEVEREIRO2001" localSheetId="8">#REF!</definedName>
    <definedName name="FEVEREIRO2001">#REF!</definedName>
    <definedName name="ff" localSheetId="2">#REF!</definedName>
    <definedName name="ff" localSheetId="6">#REF!</definedName>
    <definedName name="ff" localSheetId="7">#REF!</definedName>
    <definedName name="ff" localSheetId="8">#REF!</definedName>
    <definedName name="ff">#REF!</definedName>
    <definedName name="fffefes" localSheetId="2">#REF!</definedName>
    <definedName name="fffefes" localSheetId="6">#REF!</definedName>
    <definedName name="fffefes" localSheetId="7">#REF!</definedName>
    <definedName name="fffefes" localSheetId="8">#REF!</definedName>
    <definedName name="fffefes">#REF!</definedName>
    <definedName name="fffff" localSheetId="2" hidden="1">{#N/A,#N/A,FALSE,"Plan1";#N/A,#N/A,FALSE,"Plan2"}</definedName>
    <definedName name="fffff" localSheetId="5">{#N/A,#N/A,FALSE,"Plan1";#N/A,#N/A,FALSE,"Plan2"}</definedName>
    <definedName name="fffff" localSheetId="6" hidden="1">{#N/A,#N/A,FALSE,"Plan1";#N/A,#N/A,FALSE,"Plan2"}</definedName>
    <definedName name="fffff" localSheetId="1" hidden="1">{#N/A,#N/A,FALSE,"Plan1";#N/A,#N/A,FALSE,"Plan2"}</definedName>
    <definedName name="fffff" localSheetId="0">{#N/A,#N/A,FALSE,"Plan1";#N/A,#N/A,FALSE,"Plan2"}</definedName>
    <definedName name="fffff" localSheetId="7" hidden="1">{#N/A,#N/A,FALSE,"Plan1";#N/A,#N/A,FALSE,"Plan2"}</definedName>
    <definedName name="fffff" localSheetId="8" hidden="1">{#N/A,#N/A,FALSE,"Plan1";#N/A,#N/A,FALSE,"Plan2"}</definedName>
    <definedName name="fffff" hidden="1">{#N/A,#N/A,FALSE,"Plan1";#N/A,#N/A,FALSE,"Plan2"}</definedName>
    <definedName name="FFFFFFF" localSheetId="2">#REF!</definedName>
    <definedName name="FFFFFFF" localSheetId="5">#REF!</definedName>
    <definedName name="FFFFFFF" localSheetId="6">#REF!</definedName>
    <definedName name="FFFFFFF" localSheetId="1">#REF!</definedName>
    <definedName name="FFFFFFF" localSheetId="0">#REF!</definedName>
    <definedName name="FFFFFFF" localSheetId="7">#REF!</definedName>
    <definedName name="FFFFFFF" localSheetId="8">#REF!</definedName>
    <definedName name="FFFFFFF">#REF!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2" hidden="1">{#N/A,#N/A,FALSE,"Plan1";#N/A,#N/A,FALSE,"Plan2"}</definedName>
    <definedName name="fg" localSheetId="5">{#N/A,#N/A,FALSE,"Plan1";#N/A,#N/A,FALSE,"Plan2"}</definedName>
    <definedName name="fg" localSheetId="6" hidden="1">{#N/A,#N/A,FALSE,"Plan1";#N/A,#N/A,FALSE,"Plan2"}</definedName>
    <definedName name="fg" localSheetId="1" hidden="1">{#N/A,#N/A,FALSE,"Plan1";#N/A,#N/A,FALSE,"Plan2"}</definedName>
    <definedName name="fg" localSheetId="0">{#N/A,#N/A,FALSE,"Plan1";#N/A,#N/A,FALSE,"Plan2"}</definedName>
    <definedName name="fg" localSheetId="7" hidden="1">{#N/A,#N/A,FALSE,"Plan1";#N/A,#N/A,FALSE,"Plan2"}</definedName>
    <definedName name="fg" localSheetId="8" hidden="1">{#N/A,#N/A,FALSE,"Plan1";#N/A,#N/A,FALSE,"Plan2"}</definedName>
    <definedName name="fg" hidden="1">{#N/A,#N/A,FALSE,"Plan1";#N/A,#N/A,FALSE,"Plan2"}</definedName>
    <definedName name="fgg" localSheetId="2" hidden="1">{"'장비'!$A$3:$M$12"}</definedName>
    <definedName name="fgg" localSheetId="5">{"'장비'!$A$3:$M$12"}</definedName>
    <definedName name="fgg" localSheetId="6" hidden="1">{"'장비'!$A$3:$M$12"}</definedName>
    <definedName name="fgg" localSheetId="1" hidden="1">{"'장비'!$A$3:$M$12"}</definedName>
    <definedName name="fgg" localSheetId="0">{"'장비'!$A$3:$M$12"}</definedName>
    <definedName name="fgg" localSheetId="7" hidden="1">{"'장비'!$A$3:$M$12"}</definedName>
    <definedName name="fgg" localSheetId="8" hidden="1">{"'장비'!$A$3:$M$12"}</definedName>
    <definedName name="fgg" hidden="1">{"'장비'!$A$3:$M$12"}</definedName>
    <definedName name="fghfh" localSheetId="2" hidden="1">{"'Estimativa de Lançamento-JAN'!$A$1:$AI$85"}</definedName>
    <definedName name="fghfh" localSheetId="5">{"'Estimativa de Lançamento-JAN'!$A$1:$AI$85"}</definedName>
    <definedName name="fghfh" localSheetId="6" hidden="1">{"'Estimativa de Lançamento-JAN'!$A$1:$AI$85"}</definedName>
    <definedName name="fghfh" localSheetId="1" hidden="1">{"'Estimativa de Lançamento-JAN'!$A$1:$AI$85"}</definedName>
    <definedName name="fghfh" localSheetId="0">{"'Estimativa de Lançamento-JAN'!$A$1:$AI$85"}</definedName>
    <definedName name="fghfh" localSheetId="7" hidden="1">{"'Estimativa de Lançamento-JAN'!$A$1:$AI$85"}</definedName>
    <definedName name="fghfh" localSheetId="8" hidden="1">{"'Estimativa de Lançamento-JAN'!$A$1:$AI$85"}</definedName>
    <definedName name="fghfh" hidden="1">{"'Estimativa de Lançamento-JAN'!$A$1:$AI$85"}</definedName>
    <definedName name="fghgfh" localSheetId="2" hidden="1">{#N/A,#N/A,FALSE,"Plan1";#N/A,#N/A,FALSE,"Plan2"}</definedName>
    <definedName name="fghgfh" localSheetId="5">{#N/A,#N/A,FALSE,"Plan1";#N/A,#N/A,FALSE,"Plan2"}</definedName>
    <definedName name="fghgfh" localSheetId="6" hidden="1">{#N/A,#N/A,FALSE,"Plan1";#N/A,#N/A,FALSE,"Plan2"}</definedName>
    <definedName name="fghgfh" localSheetId="1" hidden="1">{#N/A,#N/A,FALSE,"Plan1";#N/A,#N/A,FALSE,"Plan2"}</definedName>
    <definedName name="fghgfh" localSheetId="0">{#N/A,#N/A,FALSE,"Plan1";#N/A,#N/A,FALSE,"Plan2"}</definedName>
    <definedName name="fghgfh" localSheetId="7" hidden="1">{#N/A,#N/A,FALSE,"Plan1";#N/A,#N/A,FALSE,"Plan2"}</definedName>
    <definedName name="fghgfh" localSheetId="8" hidden="1">{#N/A,#N/A,FALSE,"Plan1";#N/A,#N/A,FALSE,"Plan2"}</definedName>
    <definedName name="fghgfh" hidden="1">{#N/A,#N/A,FALSE,"Plan1";#N/A,#N/A,FALSE,"Plan2"}</definedName>
    <definedName name="FGJHFGK" localSheetId="2" hidden="1">{#N/A,#N/A,FALSE,"Plan1";#N/A,#N/A,FALSE,"Plan2"}</definedName>
    <definedName name="FGJHFGK" localSheetId="5">{#N/A,#N/A,FALSE,"Plan1";#N/A,#N/A,FALSE,"Plan2"}</definedName>
    <definedName name="FGJHFGK" localSheetId="6" hidden="1">{#N/A,#N/A,FALSE,"Plan1";#N/A,#N/A,FALSE,"Plan2"}</definedName>
    <definedName name="FGJHFGK" localSheetId="1" hidden="1">{#N/A,#N/A,FALSE,"Plan1";#N/A,#N/A,FALSE,"Plan2"}</definedName>
    <definedName name="FGJHFGK" localSheetId="0">{#N/A,#N/A,FALSE,"Plan1";#N/A,#N/A,FALSE,"Plan2"}</definedName>
    <definedName name="FGJHFGK" localSheetId="7" hidden="1">{#N/A,#N/A,FALSE,"Plan1";#N/A,#N/A,FALSE,"Plan2"}</definedName>
    <definedName name="FGJHFGK" localSheetId="8" hidden="1">{#N/A,#N/A,FALSE,"Plan1";#N/A,#N/A,FALSE,"Plan2"}</definedName>
    <definedName name="FGJHFGK" hidden="1">{#N/A,#N/A,FALSE,"Plan1";#N/A,#N/A,FALSE,"Plan2"}</definedName>
    <definedName name="fgktyhd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2" hidden="1">{#N/A,#N/A,FALSE,"Plan1";#N/A,#N/A,FALSE,"Plan2"}</definedName>
    <definedName name="fgtrgty" localSheetId="5">{#N/A,#N/A,FALSE,"Plan1";#N/A,#N/A,FALSE,"Plan2"}</definedName>
    <definedName name="fgtrgty" localSheetId="6" hidden="1">{#N/A,#N/A,FALSE,"Plan1";#N/A,#N/A,FALSE,"Plan2"}</definedName>
    <definedName name="fgtrgty" localSheetId="1" hidden="1">{#N/A,#N/A,FALSE,"Plan1";#N/A,#N/A,FALSE,"Plan2"}</definedName>
    <definedName name="fgtrgty" localSheetId="0">{#N/A,#N/A,FALSE,"Plan1";#N/A,#N/A,FALSE,"Plan2"}</definedName>
    <definedName name="fgtrgty" localSheetId="7" hidden="1">{#N/A,#N/A,FALSE,"Plan1";#N/A,#N/A,FALSE,"Plan2"}</definedName>
    <definedName name="fgtrgty" localSheetId="8" hidden="1">{#N/A,#N/A,FALSE,"Plan1";#N/A,#N/A,FALSE,"Plan2"}</definedName>
    <definedName name="fgtrgty" hidden="1">{#N/A,#N/A,FALSE,"Plan1";#N/A,#N/A,FALSE,"Plan2"}</definedName>
    <definedName name="fgty" localSheetId="2" hidden="1">#REF!</definedName>
    <definedName name="fgty" localSheetId="5">#REF!</definedName>
    <definedName name="fgty" localSheetId="6" hidden="1">#REF!</definedName>
    <definedName name="fgty" localSheetId="1" hidden="1">#REF!</definedName>
    <definedName name="fgty" localSheetId="0">#REF!</definedName>
    <definedName name="fgty" localSheetId="7" hidden="1">#REF!</definedName>
    <definedName name="fgty" localSheetId="8" hidden="1">#REF!</definedName>
    <definedName name="fgty" hidden="1">#REF!</definedName>
    <definedName name="fhgjfgyt" localSheetId="2" hidden="1">{#N/A,#N/A,FALSE,"Plan1";#N/A,#N/A,FALSE,"Plan2"}</definedName>
    <definedName name="fhgjfgyt" localSheetId="5">{#N/A,#N/A,FALSE,"Plan1";#N/A,#N/A,FALSE,"Plan2"}</definedName>
    <definedName name="fhgjfgyt" localSheetId="6" hidden="1">{#N/A,#N/A,FALSE,"Plan1";#N/A,#N/A,FALSE,"Plan2"}</definedName>
    <definedName name="fhgjfgyt" localSheetId="1" hidden="1">{#N/A,#N/A,FALSE,"Plan1";#N/A,#N/A,FALSE,"Plan2"}</definedName>
    <definedName name="fhgjfgyt" localSheetId="0">{#N/A,#N/A,FALSE,"Plan1";#N/A,#N/A,FALSE,"Plan2"}</definedName>
    <definedName name="fhgjfgyt" localSheetId="7" hidden="1">{#N/A,#N/A,FALSE,"Plan1";#N/A,#N/A,FALSE,"Plan2"}</definedName>
    <definedName name="fhgjfgyt" localSheetId="8" hidden="1">{#N/A,#N/A,FALSE,"Plan1";#N/A,#N/A,FALSE,"Plan2"}</definedName>
    <definedName name="fhgjfgyt" hidden="1">{#N/A,#N/A,FALSE,"Plan1";#N/A,#N/A,FALSE,"Plan2"}</definedName>
    <definedName name="fhgjkhtrfg" localSheetId="2" hidden="1">{#N/A,#N/A,FALSE,"Plan1";#N/A,#N/A,FALSE,"Plan2"}</definedName>
    <definedName name="fhgjkhtrfg" localSheetId="5">{#N/A,#N/A,FALSE,"Plan1";#N/A,#N/A,FALSE,"Plan2"}</definedName>
    <definedName name="fhgjkhtrfg" localSheetId="6" hidden="1">{#N/A,#N/A,FALSE,"Plan1";#N/A,#N/A,FALSE,"Plan2"}</definedName>
    <definedName name="fhgjkhtrfg" localSheetId="1" hidden="1">{#N/A,#N/A,FALSE,"Plan1";#N/A,#N/A,FALSE,"Plan2"}</definedName>
    <definedName name="fhgjkhtrfg" localSheetId="0">{#N/A,#N/A,FALSE,"Plan1";#N/A,#N/A,FALSE,"Plan2"}</definedName>
    <definedName name="fhgjkhtrfg" localSheetId="7" hidden="1">{#N/A,#N/A,FALSE,"Plan1";#N/A,#N/A,FALSE,"Plan2"}</definedName>
    <definedName name="fhgjkhtrfg" localSheetId="8" hidden="1">{#N/A,#N/A,FALSE,"Plan1";#N/A,#N/A,FALSE,"Plan2"}</definedName>
    <definedName name="fhgjkhtrfg" hidden="1">{#N/A,#N/A,FALSE,"Plan1";#N/A,#N/A,FALSE,"Plan2"}</definedName>
    <definedName name="FHGTGSRSG" localSheetId="2" hidden="1">{#N/A,#N/A,FALSE,"Plan1";#N/A,#N/A,FALSE,"Plan2"}</definedName>
    <definedName name="FHGTGSRSG" localSheetId="5">{#N/A,#N/A,FALSE,"Plan1";#N/A,#N/A,FALSE,"Plan2"}</definedName>
    <definedName name="FHGTGSRSG" localSheetId="6" hidden="1">{#N/A,#N/A,FALSE,"Plan1";#N/A,#N/A,FALSE,"Plan2"}</definedName>
    <definedName name="FHGTGSRSG" localSheetId="1" hidden="1">{#N/A,#N/A,FALSE,"Plan1";#N/A,#N/A,FALSE,"Plan2"}</definedName>
    <definedName name="FHGTGSRSG" localSheetId="0">{#N/A,#N/A,FALSE,"Plan1";#N/A,#N/A,FALSE,"Plan2"}</definedName>
    <definedName name="FHGTGSRSG" localSheetId="7" hidden="1">{#N/A,#N/A,FALSE,"Plan1";#N/A,#N/A,FALSE,"Plan2"}</definedName>
    <definedName name="FHGTGSRSG" localSheetId="8" hidden="1">{#N/A,#N/A,FALSE,"Plan1";#N/A,#N/A,FALSE,"Plan2"}</definedName>
    <definedName name="FHGTGSRSG" hidden="1">{#N/A,#N/A,FALSE,"Plan1";#N/A,#N/A,FALSE,"Plan2"}</definedName>
    <definedName name="FIEL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2" hidden="1">{#N/A,#N/A,TRUE,"Quinzena 01 à 15-04-98 "}</definedName>
    <definedName name="FILTRO" localSheetId="5">{#N/A,#N/A,TRUE,"Quinzena 01 à 15-04-98 "}</definedName>
    <definedName name="FILTRO" localSheetId="6" hidden="1">{#N/A,#N/A,TRUE,"Quinzena 01 à 15-04-98 "}</definedName>
    <definedName name="FILTRO" localSheetId="1" hidden="1">{#N/A,#N/A,TRUE,"Quinzena 01 à 15-04-98 "}</definedName>
    <definedName name="FILTRO" localSheetId="0">{#N/A,#N/A,TRUE,"Quinzena 01 à 15-04-98 "}</definedName>
    <definedName name="FILTRO" localSheetId="7" hidden="1">{#N/A,#N/A,TRUE,"Quinzena 01 à 15-04-98 "}</definedName>
    <definedName name="FILTRO" localSheetId="8" hidden="1">{#N/A,#N/A,TRUE,"Quinzena 01 à 15-04-98 "}</definedName>
    <definedName name="FILTRO" hidden="1">{#N/A,#N/A,TRUE,"Quinzena 01 à 15-04-98 "}</definedName>
    <definedName name="Filtro_Rel_Sienge" localSheetId="2">#REF!</definedName>
    <definedName name="Filtro_Rel_Sienge" localSheetId="5">#REF!</definedName>
    <definedName name="Filtro_Rel_Sienge" localSheetId="6">#REF!</definedName>
    <definedName name="Filtro_Rel_Sienge" localSheetId="0">#REF!</definedName>
    <definedName name="Filtro_Rel_Sienge" localSheetId="7">#REF!</definedName>
    <definedName name="Filtro_Rel_Sienge" localSheetId="8">#REF!</definedName>
    <definedName name="Filtro_Rel_Sienge">#REF!</definedName>
    <definedName name="Firs_hist" localSheetId="2">#REF!</definedName>
    <definedName name="Firs_hist" localSheetId="5">#REF!</definedName>
    <definedName name="Firs_hist" localSheetId="6">#REF!</definedName>
    <definedName name="Firs_hist" localSheetId="0">#REF!</definedName>
    <definedName name="Firs_hist" localSheetId="7">#REF!</definedName>
    <definedName name="Firs_hist" localSheetId="8">#REF!</definedName>
    <definedName name="Firs_hist">#REF!</definedName>
    <definedName name="First_cdi" localSheetId="2">#REF!</definedName>
    <definedName name="First_cdi" localSheetId="5">#REF!</definedName>
    <definedName name="First_cdi" localSheetId="6">#REF!</definedName>
    <definedName name="First_cdi" localSheetId="0">#REF!</definedName>
    <definedName name="First_cdi" localSheetId="7">#REF!</definedName>
    <definedName name="First_cdi" localSheetId="8">#REF!</definedName>
    <definedName name="First_cdi">#REF!</definedName>
    <definedName name="First_uss" localSheetId="2">#REF!</definedName>
    <definedName name="First_uss" localSheetId="6">#REF!</definedName>
    <definedName name="First_uss" localSheetId="7">#REF!</definedName>
    <definedName name="First_uss" localSheetId="8">#REF!</definedName>
    <definedName name="First_uss">#REF!</definedName>
    <definedName name="fjdhfgjdhtgu" localSheetId="2" hidden="1">{#N/A,#N/A,FALSE,"Plan1";#N/A,#N/A,FALSE,"Plan2"}</definedName>
    <definedName name="fjdhfgjdhtgu" localSheetId="5">{#N/A,#N/A,FALSE,"Plan1";#N/A,#N/A,FALSE,"Plan2"}</definedName>
    <definedName name="fjdhfgjdhtgu" localSheetId="6" hidden="1">{#N/A,#N/A,FALSE,"Plan1";#N/A,#N/A,FALSE,"Plan2"}</definedName>
    <definedName name="fjdhfgjdhtgu" localSheetId="1" hidden="1">{#N/A,#N/A,FALSE,"Plan1";#N/A,#N/A,FALSE,"Plan2"}</definedName>
    <definedName name="fjdhfgjdhtgu" localSheetId="0">{#N/A,#N/A,FALSE,"Plan1";#N/A,#N/A,FALSE,"Plan2"}</definedName>
    <definedName name="fjdhfgjdhtgu" localSheetId="7" hidden="1">{#N/A,#N/A,FALSE,"Plan1";#N/A,#N/A,FALSE,"Plan2"}</definedName>
    <definedName name="fjdhfgjdhtgu" localSheetId="8" hidden="1">{#N/A,#N/A,FALSE,"Plan1";#N/A,#N/A,FALSE,"Plan2"}</definedName>
    <definedName name="fjdhfgjdhtgu" hidden="1">{#N/A,#N/A,FALSE,"Plan1";#N/A,#N/A,FALSE,"Plan2"}</definedName>
    <definedName name="fjfjg" localSheetId="2" hidden="1">{#N/A,#N/A,FALSE,"명세표"}</definedName>
    <definedName name="fjfjg" localSheetId="5">{#N/A,#N/A,FALSE,"명세표"}</definedName>
    <definedName name="fjfjg" localSheetId="6" hidden="1">{#N/A,#N/A,FALSE,"명세표"}</definedName>
    <definedName name="fjfjg" localSheetId="1" hidden="1">{#N/A,#N/A,FALSE,"명세표"}</definedName>
    <definedName name="fjfjg" localSheetId="0">{#N/A,#N/A,FALSE,"명세표"}</definedName>
    <definedName name="fjfjg" localSheetId="7" hidden="1">{#N/A,#N/A,FALSE,"명세표"}</definedName>
    <definedName name="fjfjg" localSheetId="8" hidden="1">{#N/A,#N/A,FALSE,"명세표"}</definedName>
    <definedName name="fjfjg" hidden="1">{#N/A,#N/A,FALSE,"명세표"}</definedName>
    <definedName name="FJG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2" hidden="1">{#N/A,#N/A,FALSE,"Plan1";#N/A,#N/A,FALSE,"Plan2"}</definedName>
    <definedName name="FJHJHG" localSheetId="5">{#N/A,#N/A,FALSE,"Plan1";#N/A,#N/A,FALSE,"Plan2"}</definedName>
    <definedName name="FJHJHG" localSheetId="6" hidden="1">{#N/A,#N/A,FALSE,"Plan1";#N/A,#N/A,FALSE,"Plan2"}</definedName>
    <definedName name="FJHJHG" localSheetId="1" hidden="1">{#N/A,#N/A,FALSE,"Plan1";#N/A,#N/A,FALSE,"Plan2"}</definedName>
    <definedName name="FJHJHG" localSheetId="0">{#N/A,#N/A,FALSE,"Plan1";#N/A,#N/A,FALSE,"Plan2"}</definedName>
    <definedName name="FJHJHG" localSheetId="7" hidden="1">{#N/A,#N/A,FALSE,"Plan1";#N/A,#N/A,FALSE,"Plan2"}</definedName>
    <definedName name="FJHJHG" localSheetId="8" hidden="1">{#N/A,#N/A,FALSE,"Plan1";#N/A,#N/A,FALSE,"Plan2"}</definedName>
    <definedName name="FJHJHG" hidden="1">{#N/A,#N/A,FALSE,"Plan1";#N/A,#N/A,FALSE,"Plan2"}</definedName>
    <definedName name="fjtgfh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2" hidden="1">{#N/A,#N/A,FALSE,"Plan1";#N/A,#N/A,FALSE,"Plan2"}</definedName>
    <definedName name="fkfw" localSheetId="5">{#N/A,#N/A,FALSE,"Plan1";#N/A,#N/A,FALSE,"Plan2"}</definedName>
    <definedName name="fkfw" localSheetId="6" hidden="1">{#N/A,#N/A,FALSE,"Plan1";#N/A,#N/A,FALSE,"Plan2"}</definedName>
    <definedName name="fkfw" localSheetId="1" hidden="1">{#N/A,#N/A,FALSE,"Plan1";#N/A,#N/A,FALSE,"Plan2"}</definedName>
    <definedName name="fkfw" localSheetId="0">{#N/A,#N/A,FALSE,"Plan1";#N/A,#N/A,FALSE,"Plan2"}</definedName>
    <definedName name="fkfw" localSheetId="7" hidden="1">{#N/A,#N/A,FALSE,"Plan1";#N/A,#N/A,FALSE,"Plan2"}</definedName>
    <definedName name="fkfw" localSheetId="8" hidden="1">{#N/A,#N/A,FALSE,"Plan1";#N/A,#N/A,FALSE,"Plan2"}</definedName>
    <definedName name="fkfw" hidden="1">{#N/A,#N/A,FALSE,"Plan1";#N/A,#N/A,FALSE,"Plan2"}</definedName>
    <definedName name="fl" localSheetId="2">#REF!</definedName>
    <definedName name="fl" localSheetId="5">#REF!</definedName>
    <definedName name="f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0">#REF!</definedName>
    <definedName name="f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>#REF!</definedName>
    <definedName name="FL_1" localSheetId="2">#REF!</definedName>
    <definedName name="FL_1" localSheetId="5">#REF!</definedName>
    <definedName name="FL_1" localSheetId="6">#REF!</definedName>
    <definedName name="FL_1" localSheetId="0">#REF!</definedName>
    <definedName name="FL_1" localSheetId="7">#REF!</definedName>
    <definedName name="FL_1" localSheetId="8">#REF!</definedName>
    <definedName name="FL_1">#REF!</definedName>
    <definedName name="FL_2" localSheetId="2">#REF!</definedName>
    <definedName name="FL_2" localSheetId="5">#REF!</definedName>
    <definedName name="FL_2" localSheetId="6">#REF!</definedName>
    <definedName name="FL_2" localSheetId="0">#REF!</definedName>
    <definedName name="FL_2" localSheetId="7">#REF!</definedName>
    <definedName name="FL_2" localSheetId="8">#REF!</definedName>
    <definedName name="FL_2">#REF!</definedName>
    <definedName name="FL_3" localSheetId="2">#REF!</definedName>
    <definedName name="FL_3" localSheetId="6">#REF!</definedName>
    <definedName name="FL_3" localSheetId="7">#REF!</definedName>
    <definedName name="FL_3" localSheetId="8">#REF!</definedName>
    <definedName name="FL_3">#REF!</definedName>
    <definedName name="Fluxo_captação" localSheetId="2">#REF!</definedName>
    <definedName name="Fluxo_captação" localSheetId="6">#REF!</definedName>
    <definedName name="Fluxo_captação" localSheetId="7">#REF!</definedName>
    <definedName name="Fluxo_captação" localSheetId="8">#REF!</definedName>
    <definedName name="Fluxo_captação">#REF!</definedName>
    <definedName name="FOLHA2" localSheetId="2">#REF!</definedName>
    <definedName name="FOLHA2" localSheetId="6">#REF!</definedName>
    <definedName name="FOLHA2" localSheetId="7">#REF!</definedName>
    <definedName name="FOLHA2" localSheetId="8">#REF!</definedName>
    <definedName name="FOLHA2">#REF!</definedName>
    <definedName name="Format" localSheetId="2">#REF!</definedName>
    <definedName name="Format" localSheetId="6">#REF!</definedName>
    <definedName name="Format" localSheetId="7">#REF!</definedName>
    <definedName name="Format" localSheetId="8">#REF!</definedName>
    <definedName name="Format">#REF!</definedName>
    <definedName name="Formato_da_Loja" localSheetId="2">#REF!</definedName>
    <definedName name="Formato_da_Loja" localSheetId="6">#REF!</definedName>
    <definedName name="Formato_da_Loja" localSheetId="7">#REF!</definedName>
    <definedName name="Formato_da_Loja" localSheetId="8">#REF!</definedName>
    <definedName name="Formato_da_Loja">#REF!</definedName>
    <definedName name="FORMULA" localSheetId="2">#REF!</definedName>
    <definedName name="FORMULA" localSheetId="6">#REF!</definedName>
    <definedName name="FORMULA" localSheetId="7">#REF!</definedName>
    <definedName name="FORMULA" localSheetId="8">#REF!</definedName>
    <definedName name="FORMULA">#REF!</definedName>
    <definedName name="FORNECEDOR" localSheetId="2">OFFSET(#REF!,6,0,COUNTA(#REF!))</definedName>
    <definedName name="FORNECEDOR" localSheetId="5">OFFSET(#REF!,6,0,COUNTA(#REF!))</definedName>
    <definedName name="FORNECEDOR" localSheetId="6">OFFSET(#REF!,6,0,COUNTA(#REF!))</definedName>
    <definedName name="FORNECEDOR" localSheetId="0">OFFSET(#REF!,6,0,COUNTA(#REF!))</definedName>
    <definedName name="FORNECEDOR" localSheetId="7">OFFSET(#REF!,6,0,COUNTA(#REF!))</definedName>
    <definedName name="FORNECEDOR" localSheetId="8">OFFSET(#REF!,6,0,COUNTA(#REF!))</definedName>
    <definedName name="FORNECEDOR">OFFSET(#REF!,6,0,COUNTA(#REF!))</definedName>
    <definedName name="FORNECEDOR_2" localSheetId="2">OFFSET(#REF!,6,0,COUNTA(#REF!))</definedName>
    <definedName name="FORNECEDOR_2" localSheetId="6">OFFSET(#REF!,6,0,COUNTA(#REF!))</definedName>
    <definedName name="FORNECEDOR_2" localSheetId="7">OFFSET(#REF!,6,0,COUNTA(#REF!))</definedName>
    <definedName name="FORNECEDOR_2" localSheetId="8">OFFSET(#REF!,6,0,COUNTA(#REF!))</definedName>
    <definedName name="FORNECEDOR_2">OFFSET(#REF!,6,0,COUNTA(#REF!))</definedName>
    <definedName name="FORNECEDOR_3" localSheetId="2">OFFSET(#REF!,6,0,COUNTA(#REF!))</definedName>
    <definedName name="FORNECEDOR_3" localSheetId="6">OFFSET(#REF!,6,0,COUNTA(#REF!))</definedName>
    <definedName name="FORNECEDOR_3" localSheetId="7">OFFSET(#REF!,6,0,COUNTA(#REF!))</definedName>
    <definedName name="FORNECEDOR_3" localSheetId="8">OFFSET(#REF!,6,0,COUNTA(#REF!))</definedName>
    <definedName name="FORNECEDOR_3">OFFSET(#REF!,6,0,COUNTA(#REF!))</definedName>
    <definedName name="FORNECEDOR_4" localSheetId="2">OFFSET(#REF!,6,0,COUNTA(#REF!))</definedName>
    <definedName name="FORNECEDOR_4" localSheetId="6">OFFSET(#REF!,6,0,COUNTA(#REF!))</definedName>
    <definedName name="FORNECEDOR_4" localSheetId="7">OFFSET(#REF!,6,0,COUNTA(#REF!))</definedName>
    <definedName name="FORNECEDOR_4" localSheetId="8">OFFSET(#REF!,6,0,COUNTA(#REF!))</definedName>
    <definedName name="FORNECEDOR_4">OFFSET(#REF!,6,0,COUNTA(#REF!))</definedName>
    <definedName name="FORNECEDOR_5" localSheetId="2">OFFSET(#REF!,6,0,COUNTA(#REF!))</definedName>
    <definedName name="FORNECEDOR_5" localSheetId="6">OFFSET(#REF!,6,0,COUNTA(#REF!))</definedName>
    <definedName name="FORNECEDOR_5" localSheetId="7">OFFSET(#REF!,6,0,COUNTA(#REF!))</definedName>
    <definedName name="FORNECEDOR_5" localSheetId="8">OFFSET(#REF!,6,0,COUNTA(#REF!))</definedName>
    <definedName name="FORNECEDOR_5">OFFSET(#REF!,6,0,COUNTA(#REF!))</definedName>
    <definedName name="FORNECEDOR_7" localSheetId="2">OFFSET(#REF!,6,0,COUNTA(#REF!))</definedName>
    <definedName name="FORNECEDOR_7" localSheetId="6">OFFSET(#REF!,6,0,COUNTA(#REF!))</definedName>
    <definedName name="FORNECEDOR_7" localSheetId="7">OFFSET(#REF!,6,0,COUNTA(#REF!))</definedName>
    <definedName name="FORNECEDOR_7" localSheetId="8">OFFSET(#REF!,6,0,COUNTA(#REF!))</definedName>
    <definedName name="FORNECEDOR_7">OFFSET(#REF!,6,0,COUNTA(#REF!))</definedName>
    <definedName name="FORNECEDOR_8" localSheetId="2">OFFSET(#REF!,6,0,COUNTA(#REF!))</definedName>
    <definedName name="FORNECEDOR_8" localSheetId="6">OFFSET(#REF!,6,0,COUNTA(#REF!))</definedName>
    <definedName name="FORNECEDOR_8" localSheetId="7">OFFSET(#REF!,6,0,COUNTA(#REF!))</definedName>
    <definedName name="FORNECEDOR_8" localSheetId="8">OFFSET(#REF!,6,0,COUNTA(#REF!))</definedName>
    <definedName name="FORNECEDOR_8">OFFSET(#REF!,6,0,COUNTA(#REF!))</definedName>
    <definedName name="frçt4r" localSheetId="2" hidden="1">{#N/A,#N/A,FALSE,"Plan1";#N/A,#N/A,FALSE,"Plan2"}</definedName>
    <definedName name="frçt4r" localSheetId="5">{#N/A,#N/A,FALSE,"Plan1";#N/A,#N/A,FALSE,"Plan2"}</definedName>
    <definedName name="frçt4r" localSheetId="6" hidden="1">{#N/A,#N/A,FALSE,"Plan1";#N/A,#N/A,FALSE,"Plan2"}</definedName>
    <definedName name="frçt4r" localSheetId="1" hidden="1">{#N/A,#N/A,FALSE,"Plan1";#N/A,#N/A,FALSE,"Plan2"}</definedName>
    <definedName name="frçt4r" localSheetId="0">{#N/A,#N/A,FALSE,"Plan1";#N/A,#N/A,FALSE,"Plan2"}</definedName>
    <definedName name="frçt4r" localSheetId="7" hidden="1">{#N/A,#N/A,FALSE,"Plan1";#N/A,#N/A,FALSE,"Plan2"}</definedName>
    <definedName name="frçt4r" localSheetId="8" hidden="1">{#N/A,#N/A,FALSE,"Plan1";#N/A,#N/A,FALSE,"Plan2"}</definedName>
    <definedName name="frçt4r" hidden="1">{#N/A,#N/A,FALSE,"Plan1";#N/A,#N/A,FALSE,"Plan2"}</definedName>
    <definedName name="frdtty" localSheetId="2" hidden="1">{#N/A,#N/A,FALSE,"Plan1";#N/A,#N/A,FALSE,"Plan2"}</definedName>
    <definedName name="frdtty" localSheetId="5">{#N/A,#N/A,FALSE,"Plan1";#N/A,#N/A,FALSE,"Plan2"}</definedName>
    <definedName name="frdtty" localSheetId="6" hidden="1">{#N/A,#N/A,FALSE,"Plan1";#N/A,#N/A,FALSE,"Plan2"}</definedName>
    <definedName name="frdtty" localSheetId="1" hidden="1">{#N/A,#N/A,FALSE,"Plan1";#N/A,#N/A,FALSE,"Plan2"}</definedName>
    <definedName name="frdtty" localSheetId="0">{#N/A,#N/A,FALSE,"Plan1";#N/A,#N/A,FALSE,"Plan2"}</definedName>
    <definedName name="frdtty" localSheetId="7" hidden="1">{#N/A,#N/A,FALSE,"Plan1";#N/A,#N/A,FALSE,"Plan2"}</definedName>
    <definedName name="frdtty" localSheetId="8" hidden="1">{#N/A,#N/A,FALSE,"Plan1";#N/A,#N/A,FALSE,"Plan2"}</definedName>
    <definedName name="frdtty" hidden="1">{#N/A,#N/A,FALSE,"Plan1";#N/A,#N/A,FALSE,"Plan2"}</definedName>
    <definedName name="fsdf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2" hidden="1">{#N/A,#N/A,FALSE,"Plan1";#N/A,#N/A,FALSE,"Plan2"}</definedName>
    <definedName name="fuihgjk" localSheetId="5">{#N/A,#N/A,FALSE,"Plan1";#N/A,#N/A,FALSE,"Plan2"}</definedName>
    <definedName name="fuihgjk" localSheetId="6" hidden="1">{#N/A,#N/A,FALSE,"Plan1";#N/A,#N/A,FALSE,"Plan2"}</definedName>
    <definedName name="fuihgjk" localSheetId="1" hidden="1">{#N/A,#N/A,FALSE,"Plan1";#N/A,#N/A,FALSE,"Plan2"}</definedName>
    <definedName name="fuihgjk" localSheetId="0">{#N/A,#N/A,FALSE,"Plan1";#N/A,#N/A,FALSE,"Plan2"}</definedName>
    <definedName name="fuihgjk" localSheetId="7" hidden="1">{#N/A,#N/A,FALSE,"Plan1";#N/A,#N/A,FALSE,"Plan2"}</definedName>
    <definedName name="fuihgjk" localSheetId="8" hidden="1">{#N/A,#N/A,FALSE,"Plan1";#N/A,#N/A,FALSE,"Plan2"}</definedName>
    <definedName name="fuihgjk" hidden="1">{#N/A,#N/A,FALSE,"Plan1";#N/A,#N/A,FALSE,"Plan2"}</definedName>
    <definedName name="fuste" localSheetId="2">#REF!</definedName>
    <definedName name="fuste" localSheetId="5">#REF!</definedName>
    <definedName name="fuste" localSheetId="6">#REF!</definedName>
    <definedName name="fuste" localSheetId="0">#REF!</definedName>
    <definedName name="fuste" localSheetId="7">#REF!</definedName>
    <definedName name="fuste" localSheetId="8">#REF!</definedName>
    <definedName name="fuste">#REF!</definedName>
    <definedName name="fxjghkfg" localSheetId="2" hidden="1">{#N/A,#N/A,FALSE,"Plan1";#N/A,#N/A,FALSE,"Plan2"}</definedName>
    <definedName name="fxjghkfg" localSheetId="5">{#N/A,#N/A,FALSE,"Plan1";#N/A,#N/A,FALSE,"Plan2"}</definedName>
    <definedName name="fxjghkfg" localSheetId="6" hidden="1">{#N/A,#N/A,FALSE,"Plan1";#N/A,#N/A,FALSE,"Plan2"}</definedName>
    <definedName name="fxjghkfg" localSheetId="1" hidden="1">{#N/A,#N/A,FALSE,"Plan1";#N/A,#N/A,FALSE,"Plan2"}</definedName>
    <definedName name="fxjghkfg" localSheetId="0">{#N/A,#N/A,FALSE,"Plan1";#N/A,#N/A,FALSE,"Plan2"}</definedName>
    <definedName name="fxjghkfg" localSheetId="7" hidden="1">{#N/A,#N/A,FALSE,"Plan1";#N/A,#N/A,FALSE,"Plan2"}</definedName>
    <definedName name="fxjghkfg" localSheetId="8" hidden="1">{#N/A,#N/A,FALSE,"Plan1";#N/A,#N/A,FALSE,"Plan2"}</definedName>
    <definedName name="fxjghkfg" hidden="1">{#N/A,#N/A,FALSE,"Plan1";#N/A,#N/A,FALSE,"Plan2"}</definedName>
    <definedName name="g_10" localSheetId="2">#REF!</definedName>
    <definedName name="g_10" localSheetId="5">#REF!</definedName>
    <definedName name="g_10" localSheetId="6">#REF!</definedName>
    <definedName name="g_10" localSheetId="0">#REF!</definedName>
    <definedName name="g_10" localSheetId="7">#REF!</definedName>
    <definedName name="g_10" localSheetId="8">#REF!</definedName>
    <definedName name="g_10">#REF!</definedName>
    <definedName name="g_11" localSheetId="2">#REF!</definedName>
    <definedName name="g_11" localSheetId="5">#REF!</definedName>
    <definedName name="g_11" localSheetId="6">#REF!</definedName>
    <definedName name="g_11" localSheetId="0">#REF!</definedName>
    <definedName name="g_11" localSheetId="7">#REF!</definedName>
    <definedName name="g_11" localSheetId="8">#REF!</definedName>
    <definedName name="g_11">#REF!</definedName>
    <definedName name="g_12" localSheetId="2">#REF!</definedName>
    <definedName name="g_12" localSheetId="5">#REF!</definedName>
    <definedName name="g_12" localSheetId="6">#REF!</definedName>
    <definedName name="g_12" localSheetId="0">#REF!</definedName>
    <definedName name="g_12" localSheetId="7">#REF!</definedName>
    <definedName name="g_12" localSheetId="8">#REF!</definedName>
    <definedName name="g_12">#REF!</definedName>
    <definedName name="g_13" localSheetId="2">#REF!</definedName>
    <definedName name="g_13" localSheetId="6">#REF!</definedName>
    <definedName name="g_13" localSheetId="7">#REF!</definedName>
    <definedName name="g_13" localSheetId="8">#REF!</definedName>
    <definedName name="g_13">#REF!</definedName>
    <definedName name="g_15" localSheetId="2">#REF!</definedName>
    <definedName name="g_15" localSheetId="6">#REF!</definedName>
    <definedName name="g_15" localSheetId="7">#REF!</definedName>
    <definedName name="g_15" localSheetId="8">#REF!</definedName>
    <definedName name="g_15">#REF!</definedName>
    <definedName name="g_16" localSheetId="2">#REF!</definedName>
    <definedName name="g_16" localSheetId="6">#REF!</definedName>
    <definedName name="g_16" localSheetId="7">#REF!</definedName>
    <definedName name="g_16" localSheetId="8">#REF!</definedName>
    <definedName name="g_16">#REF!</definedName>
    <definedName name="g_17" localSheetId="2">#REF!</definedName>
    <definedName name="g_17" localSheetId="6">#REF!</definedName>
    <definedName name="g_17" localSheetId="7">#REF!</definedName>
    <definedName name="g_17" localSheetId="8">#REF!</definedName>
    <definedName name="g_17">#REF!</definedName>
    <definedName name="g_19" localSheetId="2">#REF!</definedName>
    <definedName name="g_19" localSheetId="6">#REF!</definedName>
    <definedName name="g_19" localSheetId="7">#REF!</definedName>
    <definedName name="g_19" localSheetId="8">#REF!</definedName>
    <definedName name="g_19">#REF!</definedName>
    <definedName name="g_21" localSheetId="2">#REF!</definedName>
    <definedName name="g_21" localSheetId="6">#REF!</definedName>
    <definedName name="g_21" localSheetId="7">#REF!</definedName>
    <definedName name="g_21" localSheetId="8">#REF!</definedName>
    <definedName name="g_21">#REF!</definedName>
    <definedName name="g_25" localSheetId="2">#REF!</definedName>
    <definedName name="g_25" localSheetId="6">#REF!</definedName>
    <definedName name="g_25" localSheetId="7">#REF!</definedName>
    <definedName name="g_25" localSheetId="8">#REF!</definedName>
    <definedName name="g_25">#REF!</definedName>
    <definedName name="g_27" localSheetId="2">#REF!</definedName>
    <definedName name="g_27" localSheetId="6">#REF!</definedName>
    <definedName name="g_27" localSheetId="7">#REF!</definedName>
    <definedName name="g_27" localSheetId="8">#REF!</definedName>
    <definedName name="g_27">#REF!</definedName>
    <definedName name="g_31" localSheetId="2">#REF!</definedName>
    <definedName name="g_31" localSheetId="6">#REF!</definedName>
    <definedName name="g_31" localSheetId="7">#REF!</definedName>
    <definedName name="g_31" localSheetId="8">#REF!</definedName>
    <definedName name="g_31">#REF!</definedName>
    <definedName name="g_32" localSheetId="2">#REF!</definedName>
    <definedName name="g_32" localSheetId="6">#REF!</definedName>
    <definedName name="g_32" localSheetId="7">#REF!</definedName>
    <definedName name="g_32" localSheetId="8">#REF!</definedName>
    <definedName name="g_32">#REF!</definedName>
    <definedName name="g_33" localSheetId="2">#REF!</definedName>
    <definedName name="g_33" localSheetId="6">#REF!</definedName>
    <definedName name="g_33" localSheetId="7">#REF!</definedName>
    <definedName name="g_33" localSheetId="8">#REF!</definedName>
    <definedName name="g_33">#REF!</definedName>
    <definedName name="g_34" localSheetId="2">#REF!</definedName>
    <definedName name="g_34" localSheetId="6">#REF!</definedName>
    <definedName name="g_34" localSheetId="7">#REF!</definedName>
    <definedName name="g_34" localSheetId="8">#REF!</definedName>
    <definedName name="g_34">#REF!</definedName>
    <definedName name="G_35" localSheetId="2">#REF!</definedName>
    <definedName name="G_35" localSheetId="6">#REF!</definedName>
    <definedName name="G_35" localSheetId="7">#REF!</definedName>
    <definedName name="G_35" localSheetId="8">#REF!</definedName>
    <definedName name="G_35">#REF!</definedName>
    <definedName name="g_37" localSheetId="2">#REF!</definedName>
    <definedName name="g_37" localSheetId="6">#REF!</definedName>
    <definedName name="g_37" localSheetId="7">#REF!</definedName>
    <definedName name="g_37" localSheetId="8">#REF!</definedName>
    <definedName name="g_37">#REF!</definedName>
    <definedName name="g_41" localSheetId="2">#REF!</definedName>
    <definedName name="g_41" localSheetId="6">#REF!</definedName>
    <definedName name="g_41" localSheetId="7">#REF!</definedName>
    <definedName name="g_41" localSheetId="8">#REF!</definedName>
    <definedName name="g_41">#REF!</definedName>
    <definedName name="g_42" localSheetId="2">#REF!</definedName>
    <definedName name="g_42" localSheetId="6">#REF!</definedName>
    <definedName name="g_42" localSheetId="7">#REF!</definedName>
    <definedName name="g_42" localSheetId="8">#REF!</definedName>
    <definedName name="g_42">#REF!</definedName>
    <definedName name="g_45" localSheetId="2">#REF!</definedName>
    <definedName name="g_45" localSheetId="6">#REF!</definedName>
    <definedName name="g_45" localSheetId="7">#REF!</definedName>
    <definedName name="g_45" localSheetId="8">#REF!</definedName>
    <definedName name="g_45">#REF!</definedName>
    <definedName name="g_47" localSheetId="2">#REF!</definedName>
    <definedName name="g_47" localSheetId="6">#REF!</definedName>
    <definedName name="g_47" localSheetId="7">#REF!</definedName>
    <definedName name="g_47" localSheetId="8">#REF!</definedName>
    <definedName name="g_47">#REF!</definedName>
    <definedName name="g_51" localSheetId="2">#REF!</definedName>
    <definedName name="g_51" localSheetId="6">#REF!</definedName>
    <definedName name="g_51" localSheetId="7">#REF!</definedName>
    <definedName name="g_51" localSheetId="8">#REF!</definedName>
    <definedName name="g_51">#REF!</definedName>
    <definedName name="g_52" localSheetId="2">#REF!</definedName>
    <definedName name="g_52" localSheetId="6">#REF!</definedName>
    <definedName name="g_52" localSheetId="7">#REF!</definedName>
    <definedName name="g_52" localSheetId="8">#REF!</definedName>
    <definedName name="g_52">#REF!</definedName>
    <definedName name="g_53" localSheetId="2">#REF!</definedName>
    <definedName name="g_53" localSheetId="6">#REF!</definedName>
    <definedName name="g_53" localSheetId="7">#REF!</definedName>
    <definedName name="g_53" localSheetId="8">#REF!</definedName>
    <definedName name="g_53">#REF!</definedName>
    <definedName name="G_54" localSheetId="2">#REF!</definedName>
    <definedName name="G_54" localSheetId="6">#REF!</definedName>
    <definedName name="G_54" localSheetId="7">#REF!</definedName>
    <definedName name="G_54" localSheetId="8">#REF!</definedName>
    <definedName name="G_54">#REF!</definedName>
    <definedName name="G_55" localSheetId="2">#REF!</definedName>
    <definedName name="G_55" localSheetId="6">#REF!</definedName>
    <definedName name="G_55" localSheetId="7">#REF!</definedName>
    <definedName name="G_55" localSheetId="8">#REF!</definedName>
    <definedName name="G_55">#REF!</definedName>
    <definedName name="G_56" localSheetId="2">#REF!</definedName>
    <definedName name="G_56" localSheetId="6">#REF!</definedName>
    <definedName name="G_56" localSheetId="7">#REF!</definedName>
    <definedName name="G_56" localSheetId="8">#REF!</definedName>
    <definedName name="G_56">#REF!</definedName>
    <definedName name="G_57" localSheetId="2">#REF!</definedName>
    <definedName name="G_57" localSheetId="6">#REF!</definedName>
    <definedName name="G_57" localSheetId="7">#REF!</definedName>
    <definedName name="G_57" localSheetId="8">#REF!</definedName>
    <definedName name="G_57">#REF!</definedName>
    <definedName name="G_58" localSheetId="2">#REF!</definedName>
    <definedName name="G_58" localSheetId="6">#REF!</definedName>
    <definedName name="G_58" localSheetId="7">#REF!</definedName>
    <definedName name="G_58" localSheetId="8">#REF!</definedName>
    <definedName name="G_58">#REF!</definedName>
    <definedName name="G_59" localSheetId="2">#REF!</definedName>
    <definedName name="G_59" localSheetId="6">#REF!</definedName>
    <definedName name="G_59" localSheetId="7">#REF!</definedName>
    <definedName name="G_59" localSheetId="8">#REF!</definedName>
    <definedName name="G_59">#REF!</definedName>
    <definedName name="G_61" localSheetId="2">#REF!</definedName>
    <definedName name="G_61" localSheetId="6">#REF!</definedName>
    <definedName name="G_61" localSheetId="7">#REF!</definedName>
    <definedName name="G_61" localSheetId="8">#REF!</definedName>
    <definedName name="G_61">#REF!</definedName>
    <definedName name="G_63" localSheetId="2">#REF!</definedName>
    <definedName name="G_63" localSheetId="6">#REF!</definedName>
    <definedName name="G_63" localSheetId="7">#REF!</definedName>
    <definedName name="G_63" localSheetId="8">#REF!</definedName>
    <definedName name="G_63">#REF!</definedName>
    <definedName name="G_65" localSheetId="2">#REF!</definedName>
    <definedName name="G_65" localSheetId="6">#REF!</definedName>
    <definedName name="G_65" localSheetId="7">#REF!</definedName>
    <definedName name="G_65" localSheetId="8">#REF!</definedName>
    <definedName name="G_65">#REF!</definedName>
    <definedName name="G_67" localSheetId="2">#REF!</definedName>
    <definedName name="G_67" localSheetId="6">#REF!</definedName>
    <definedName name="G_67" localSheetId="7">#REF!</definedName>
    <definedName name="G_67" localSheetId="8">#REF!</definedName>
    <definedName name="G_67">#REF!</definedName>
    <definedName name="g_68" localSheetId="2">#REF!</definedName>
    <definedName name="g_68" localSheetId="6">#REF!</definedName>
    <definedName name="g_68" localSheetId="7">#REF!</definedName>
    <definedName name="g_68" localSheetId="8">#REF!</definedName>
    <definedName name="g_68">#REF!</definedName>
    <definedName name="g_69" localSheetId="2">#REF!</definedName>
    <definedName name="g_69" localSheetId="6">#REF!</definedName>
    <definedName name="g_69" localSheetId="7">#REF!</definedName>
    <definedName name="g_69" localSheetId="8">#REF!</definedName>
    <definedName name="g_69">#REF!</definedName>
    <definedName name="G_71" localSheetId="2">#REF!</definedName>
    <definedName name="G_71" localSheetId="6">#REF!</definedName>
    <definedName name="G_71" localSheetId="7">#REF!</definedName>
    <definedName name="G_71" localSheetId="8">#REF!</definedName>
    <definedName name="G_71">#REF!</definedName>
    <definedName name="G_73" localSheetId="2">#REF!</definedName>
    <definedName name="G_73" localSheetId="6">#REF!</definedName>
    <definedName name="G_73" localSheetId="7">#REF!</definedName>
    <definedName name="G_73" localSheetId="8">#REF!</definedName>
    <definedName name="G_73">#REF!</definedName>
    <definedName name="G_75" localSheetId="2">#REF!</definedName>
    <definedName name="G_75" localSheetId="6">#REF!</definedName>
    <definedName name="G_75" localSheetId="7">#REF!</definedName>
    <definedName name="G_75" localSheetId="8">#REF!</definedName>
    <definedName name="G_75">#REF!</definedName>
    <definedName name="G_77" localSheetId="2">#REF!</definedName>
    <definedName name="G_77" localSheetId="6">#REF!</definedName>
    <definedName name="G_77" localSheetId="7">#REF!</definedName>
    <definedName name="G_77" localSheetId="8">#REF!</definedName>
    <definedName name="G_77">#REF!</definedName>
    <definedName name="G_78" localSheetId="2">#REF!</definedName>
    <definedName name="G_78" localSheetId="6">#REF!</definedName>
    <definedName name="G_78" localSheetId="7">#REF!</definedName>
    <definedName name="G_78" localSheetId="8">#REF!</definedName>
    <definedName name="G_78">#REF!</definedName>
    <definedName name="G_81" localSheetId="2">#REF!</definedName>
    <definedName name="G_81" localSheetId="6">#REF!</definedName>
    <definedName name="G_81" localSheetId="7">#REF!</definedName>
    <definedName name="G_81" localSheetId="8">#REF!</definedName>
    <definedName name="G_81">#REF!</definedName>
    <definedName name="G_83" localSheetId="2">#REF!</definedName>
    <definedName name="G_83" localSheetId="6">#REF!</definedName>
    <definedName name="G_83" localSheetId="7">#REF!</definedName>
    <definedName name="G_83" localSheetId="8">#REF!</definedName>
    <definedName name="G_83">#REF!</definedName>
    <definedName name="G_85" localSheetId="2">#REF!</definedName>
    <definedName name="G_85" localSheetId="6">#REF!</definedName>
    <definedName name="G_85" localSheetId="7">#REF!</definedName>
    <definedName name="G_85" localSheetId="8">#REF!</definedName>
    <definedName name="G_85">#REF!</definedName>
    <definedName name="G_87" localSheetId="2">#REF!</definedName>
    <definedName name="G_87" localSheetId="6">#REF!</definedName>
    <definedName name="G_87" localSheetId="7">#REF!</definedName>
    <definedName name="G_87" localSheetId="8">#REF!</definedName>
    <definedName name="G_87">#REF!</definedName>
    <definedName name="G_90" localSheetId="2">#REF!</definedName>
    <definedName name="G_90" localSheetId="6">#REF!</definedName>
    <definedName name="G_90" localSheetId="7">#REF!</definedName>
    <definedName name="G_90" localSheetId="8">#REF!</definedName>
    <definedName name="G_90">#REF!</definedName>
    <definedName name="G_91" localSheetId="2">#REF!</definedName>
    <definedName name="G_91" localSheetId="6">#REF!</definedName>
    <definedName name="G_91" localSheetId="7">#REF!</definedName>
    <definedName name="G_91" localSheetId="8">#REF!</definedName>
    <definedName name="G_91">#REF!</definedName>
    <definedName name="G_92" localSheetId="2">#REF!</definedName>
    <definedName name="G_92" localSheetId="6">#REF!</definedName>
    <definedName name="G_92" localSheetId="7">#REF!</definedName>
    <definedName name="G_92" localSheetId="8">#REF!</definedName>
    <definedName name="G_92">#REF!</definedName>
    <definedName name="G_94" localSheetId="2">#REF!</definedName>
    <definedName name="G_94" localSheetId="6">#REF!</definedName>
    <definedName name="G_94" localSheetId="7">#REF!</definedName>
    <definedName name="G_94" localSheetId="8">#REF!</definedName>
    <definedName name="G_94">#REF!</definedName>
    <definedName name="G_95" localSheetId="2">#REF!</definedName>
    <definedName name="G_95" localSheetId="6">#REF!</definedName>
    <definedName name="G_95" localSheetId="7">#REF!</definedName>
    <definedName name="G_95" localSheetId="8">#REF!</definedName>
    <definedName name="G_95">#REF!</definedName>
    <definedName name="G_96" localSheetId="2">#REF!</definedName>
    <definedName name="G_96" localSheetId="6">#REF!</definedName>
    <definedName name="G_96" localSheetId="7">#REF!</definedName>
    <definedName name="G_96" localSheetId="8">#REF!</definedName>
    <definedName name="G_96">#REF!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2">#REF!</definedName>
    <definedName name="GARAGEM" localSheetId="5">#REF!</definedName>
    <definedName name="GARAGEM" localSheetId="6">#REF!</definedName>
    <definedName name="GARAGEM" localSheetId="0">#REF!</definedName>
    <definedName name="GARAGEM" localSheetId="7">#REF!</definedName>
    <definedName name="GARAGEM" localSheetId="8">#REF!</definedName>
    <definedName name="GARAGEM">#REF!</definedName>
    <definedName name="garcia" localSheetId="2">#REF!</definedName>
    <definedName name="garcia" localSheetId="5">#REF!</definedName>
    <definedName name="garcia" localSheetId="6">#REF!</definedName>
    <definedName name="garcia" localSheetId="0">#REF!</definedName>
    <definedName name="garcia" localSheetId="7">#REF!</definedName>
    <definedName name="garcia" localSheetId="8">#REF!</definedName>
    <definedName name="garcia">#REF!</definedName>
    <definedName name="GASTOS_JULHO" localSheetId="2">#REF!</definedName>
    <definedName name="GASTOS_JULHO" localSheetId="5">#REF!</definedName>
    <definedName name="GASTOS_JULHO" localSheetId="6">#REF!</definedName>
    <definedName name="GASTOS_JULHO" localSheetId="0">#REF!</definedName>
    <definedName name="GASTOS_JULHO" localSheetId="7">#REF!</definedName>
    <definedName name="GASTOS_JULHO" localSheetId="8">#REF!</definedName>
    <definedName name="GASTOS_JULHO">#REF!</definedName>
    <definedName name="gbdjkvhgd" localSheetId="2" hidden="1">{#N/A,#N/A,FALSE,"Plan1";#N/A,#N/A,FALSE,"Plan2"}</definedName>
    <definedName name="gbdjkvhgd" localSheetId="5">{#N/A,#N/A,FALSE,"Plan1";#N/A,#N/A,FALSE,"Plan2"}</definedName>
    <definedName name="gbdjkvhgd" localSheetId="6" hidden="1">{#N/A,#N/A,FALSE,"Plan1";#N/A,#N/A,FALSE,"Plan2"}</definedName>
    <definedName name="gbdjkvhgd" localSheetId="1" hidden="1">{#N/A,#N/A,FALSE,"Plan1";#N/A,#N/A,FALSE,"Plan2"}</definedName>
    <definedName name="gbdjkvhgd" localSheetId="0">{#N/A,#N/A,FALSE,"Plan1";#N/A,#N/A,FALSE,"Plan2"}</definedName>
    <definedName name="gbdjkvhgd" localSheetId="7" hidden="1">{#N/A,#N/A,FALSE,"Plan1";#N/A,#N/A,FALSE,"Plan2"}</definedName>
    <definedName name="gbdjkvhgd" localSheetId="8" hidden="1">{#N/A,#N/A,FALSE,"Plan1";#N/A,#N/A,FALSE,"Plan2"}</definedName>
    <definedName name="gbdjkvhgd" hidden="1">{#N/A,#N/A,FALSE,"Plan1";#N/A,#N/A,FALSE,"Plan2"}</definedName>
    <definedName name="gbdsjgsjfdgj" localSheetId="2" hidden="1">{#N/A,#N/A,FALSE,"Plan1";#N/A,#N/A,FALSE,"Plan2"}</definedName>
    <definedName name="gbdsjgsjfdgj" localSheetId="5">{#N/A,#N/A,FALSE,"Plan1";#N/A,#N/A,FALSE,"Plan2"}</definedName>
    <definedName name="gbdsjgsjfdgj" localSheetId="6" hidden="1">{#N/A,#N/A,FALSE,"Plan1";#N/A,#N/A,FALSE,"Plan2"}</definedName>
    <definedName name="gbdsjgsjfdgj" localSheetId="1" hidden="1">{#N/A,#N/A,FALSE,"Plan1";#N/A,#N/A,FALSE,"Plan2"}</definedName>
    <definedName name="gbdsjgsjfdgj" localSheetId="0">{#N/A,#N/A,FALSE,"Plan1";#N/A,#N/A,FALSE,"Plan2"}</definedName>
    <definedName name="gbdsjgsjfdgj" localSheetId="7" hidden="1">{#N/A,#N/A,FALSE,"Plan1";#N/A,#N/A,FALSE,"Plan2"}</definedName>
    <definedName name="gbdsjgsjfdgj" localSheetId="8" hidden="1">{#N/A,#N/A,FALSE,"Plan1";#N/A,#N/A,FALSE,"Plan2"}</definedName>
    <definedName name="gbdsjgsjfdgj" hidden="1">{#N/A,#N/A,FALSE,"Plan1";#N/A,#N/A,FALSE,"Plan2"}</definedName>
    <definedName name="gdfdhgfjgj" localSheetId="2" hidden="1">{#N/A,#N/A,FALSE,"Plan1";#N/A,#N/A,FALSE,"Plan2"}</definedName>
    <definedName name="gdfdhgfjgj" localSheetId="5">{#N/A,#N/A,FALSE,"Plan1";#N/A,#N/A,FALSE,"Plan2"}</definedName>
    <definedName name="gdfdhgfjgj" localSheetId="6" hidden="1">{#N/A,#N/A,FALSE,"Plan1";#N/A,#N/A,FALSE,"Plan2"}</definedName>
    <definedName name="gdfdhgfjgj" localSheetId="1" hidden="1">{#N/A,#N/A,FALSE,"Plan1";#N/A,#N/A,FALSE,"Plan2"}</definedName>
    <definedName name="gdfdhgfjgj" localSheetId="0">{#N/A,#N/A,FALSE,"Plan1";#N/A,#N/A,FALSE,"Plan2"}</definedName>
    <definedName name="gdfdhgfjgj" localSheetId="7" hidden="1">{#N/A,#N/A,FALSE,"Plan1";#N/A,#N/A,FALSE,"Plan2"}</definedName>
    <definedName name="gdfdhgfjgj" localSheetId="8" hidden="1">{#N/A,#N/A,FALSE,"Plan1";#N/A,#N/A,FALSE,"Plan2"}</definedName>
    <definedName name="gdfdhgfjgj" hidden="1">{#N/A,#N/A,FALSE,"Plan1";#N/A,#N/A,FALSE,"Plan2"}</definedName>
    <definedName name="gdfgdstggt" localSheetId="2" hidden="1">{#N/A,#N/A,FALSE,"Plan1";#N/A,#N/A,FALSE,"Plan2"}</definedName>
    <definedName name="gdfgdstggt" localSheetId="5">{#N/A,#N/A,FALSE,"Plan1";#N/A,#N/A,FALSE,"Plan2"}</definedName>
    <definedName name="gdfgdstggt" localSheetId="6" hidden="1">{#N/A,#N/A,FALSE,"Plan1";#N/A,#N/A,FALSE,"Plan2"}</definedName>
    <definedName name="gdfgdstggt" localSheetId="1" hidden="1">{#N/A,#N/A,FALSE,"Plan1";#N/A,#N/A,FALSE,"Plan2"}</definedName>
    <definedName name="gdfgdstggt" localSheetId="0">{#N/A,#N/A,FALSE,"Plan1";#N/A,#N/A,FALSE,"Plan2"}</definedName>
    <definedName name="gdfgdstggt" localSheetId="7" hidden="1">{#N/A,#N/A,FALSE,"Plan1";#N/A,#N/A,FALSE,"Plan2"}</definedName>
    <definedName name="gdfgdstggt" localSheetId="8" hidden="1">{#N/A,#N/A,FALSE,"Plan1";#N/A,#N/A,FALSE,"Plan2"}</definedName>
    <definedName name="gdfgdstggt" hidden="1">{#N/A,#N/A,FALSE,"Plan1";#N/A,#N/A,FALSE,"Plan2"}</definedName>
    <definedName name="GDFHGRJGFJDRF" localSheetId="2" hidden="1">{"Econ Consolidado",#N/A,FALSE,"Econ Consol";"Fluxo de Caixa",#N/A,FALSE,"Fluxo Caixa";"Investimentos",#N/A,FALSE,"Investimentos"}</definedName>
    <definedName name="GDFHGRJGFJDRF" localSheetId="5">{"Econ Consolidado",#N/A,FALSE,"Econ Consol";"Fluxo de Caixa",#N/A,FALSE,"Fluxo Caixa";"Investimentos",#N/A,FALSE,"Investimentos"}</definedName>
    <definedName name="GDFHGRJGFJDRF" localSheetId="6" hidden="1">{"Econ Consolidado",#N/A,FALSE,"Econ Consol";"Fluxo de Caixa",#N/A,FALSE,"Fluxo Caixa";"Investimentos",#N/A,FALSE,"Investimentos"}</definedName>
    <definedName name="GDFHGRJGFJDRF" localSheetId="1" hidden="1">{"Econ Consolidado",#N/A,FALSE,"Econ Consol";"Fluxo de Caixa",#N/A,FALSE,"Fluxo Caixa";"Investimentos",#N/A,FALSE,"Investimentos"}</definedName>
    <definedName name="GDFHGRJGFJDRF" localSheetId="0">{"Econ Consolidado",#N/A,FALSE,"Econ Consol";"Fluxo de Caixa",#N/A,FALSE,"Fluxo Caixa";"Investimentos",#N/A,FALSE,"Investimentos"}</definedName>
    <definedName name="GDFHGRJGFJDRF" localSheetId="7" hidden="1">{"Econ Consolidado",#N/A,FALSE,"Econ Consol";"Fluxo de Caixa",#N/A,FALSE,"Fluxo Caixa";"Investimentos",#N/A,FALSE,"Investimentos"}</definedName>
    <definedName name="GDFHGRJGFJDRF" localSheetId="8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2" hidden="1">{#N/A,#N/A,FALSE,"Plan1";#N/A,#N/A,FALSE,"Plan2"}</definedName>
    <definedName name="gdfigfhuyuy" localSheetId="5">{#N/A,#N/A,FALSE,"Plan1";#N/A,#N/A,FALSE,"Plan2"}</definedName>
    <definedName name="gdfigfhuyuy" localSheetId="6" hidden="1">{#N/A,#N/A,FALSE,"Plan1";#N/A,#N/A,FALSE,"Plan2"}</definedName>
    <definedName name="gdfigfhuyuy" localSheetId="1" hidden="1">{#N/A,#N/A,FALSE,"Plan1";#N/A,#N/A,FALSE,"Plan2"}</definedName>
    <definedName name="gdfigfhuyuy" localSheetId="0">{#N/A,#N/A,FALSE,"Plan1";#N/A,#N/A,FALSE,"Plan2"}</definedName>
    <definedName name="gdfigfhuyuy" localSheetId="7" hidden="1">{#N/A,#N/A,FALSE,"Plan1";#N/A,#N/A,FALSE,"Plan2"}</definedName>
    <definedName name="gdfigfhuyuy" localSheetId="8" hidden="1">{#N/A,#N/A,FALSE,"Plan1";#N/A,#N/A,FALSE,"Plan2"}</definedName>
    <definedName name="gdfigfhuyuy" hidden="1">{#N/A,#N/A,FALSE,"Plan1";#N/A,#N/A,FALSE,"Plan2"}</definedName>
    <definedName name="gdfsgfew" localSheetId="2" hidden="1">{#N/A,#N/A,FALSE,"Plan1";#N/A,#N/A,FALSE,"Plan2"}</definedName>
    <definedName name="gdfsgfew" localSheetId="5">{#N/A,#N/A,FALSE,"Plan1";#N/A,#N/A,FALSE,"Plan2"}</definedName>
    <definedName name="gdfsgfew" localSheetId="6" hidden="1">{#N/A,#N/A,FALSE,"Plan1";#N/A,#N/A,FALSE,"Plan2"}</definedName>
    <definedName name="gdfsgfew" localSheetId="1" hidden="1">{#N/A,#N/A,FALSE,"Plan1";#N/A,#N/A,FALSE,"Plan2"}</definedName>
    <definedName name="gdfsgfew" localSheetId="0">{#N/A,#N/A,FALSE,"Plan1";#N/A,#N/A,FALSE,"Plan2"}</definedName>
    <definedName name="gdfsgfew" localSheetId="7" hidden="1">{#N/A,#N/A,FALSE,"Plan1";#N/A,#N/A,FALSE,"Plan2"}</definedName>
    <definedName name="gdfsgfew" localSheetId="8" hidden="1">{#N/A,#N/A,FALSE,"Plan1";#N/A,#N/A,FALSE,"Plan2"}</definedName>
    <definedName name="gdfsgfew" hidden="1">{#N/A,#N/A,FALSE,"Plan1";#N/A,#N/A,FALSE,"Plan2"}</definedName>
    <definedName name="gdhfgdhfgf" localSheetId="2" hidden="1">{#N/A,#N/A,FALSE,"Plan1";#N/A,#N/A,FALSE,"Plan2"}</definedName>
    <definedName name="gdhfgdhfgf" localSheetId="5">{#N/A,#N/A,FALSE,"Plan1";#N/A,#N/A,FALSE,"Plan2"}</definedName>
    <definedName name="gdhfgdhfgf" localSheetId="6" hidden="1">{#N/A,#N/A,FALSE,"Plan1";#N/A,#N/A,FALSE,"Plan2"}</definedName>
    <definedName name="gdhfgdhfgf" localSheetId="1" hidden="1">{#N/A,#N/A,FALSE,"Plan1";#N/A,#N/A,FALSE,"Plan2"}</definedName>
    <definedName name="gdhfgdhfgf" localSheetId="0">{#N/A,#N/A,FALSE,"Plan1";#N/A,#N/A,FALSE,"Plan2"}</definedName>
    <definedName name="gdhfgdhfgf" localSheetId="7" hidden="1">{#N/A,#N/A,FALSE,"Plan1";#N/A,#N/A,FALSE,"Plan2"}</definedName>
    <definedName name="gdhfgdhfgf" localSheetId="8" hidden="1">{#N/A,#N/A,FALSE,"Plan1";#N/A,#N/A,FALSE,"Plan2"}</definedName>
    <definedName name="gdhfgdhfgf" hidden="1">{#N/A,#N/A,FALSE,"Plan1";#N/A,#N/A,FALSE,"Plan2"}</definedName>
    <definedName name="gdsfhefrwrw" localSheetId="2" hidden="1">{#N/A,#N/A,FALSE,"Plan1";#N/A,#N/A,FALSE,"Plan2"}</definedName>
    <definedName name="gdsfhefrwrw" localSheetId="5">{#N/A,#N/A,FALSE,"Plan1";#N/A,#N/A,FALSE,"Plan2"}</definedName>
    <definedName name="gdsfhefrwrw" localSheetId="6" hidden="1">{#N/A,#N/A,FALSE,"Plan1";#N/A,#N/A,FALSE,"Plan2"}</definedName>
    <definedName name="gdsfhefrwrw" localSheetId="1" hidden="1">{#N/A,#N/A,FALSE,"Plan1";#N/A,#N/A,FALSE,"Plan2"}</definedName>
    <definedName name="gdsfhefrwrw" localSheetId="0">{#N/A,#N/A,FALSE,"Plan1";#N/A,#N/A,FALSE,"Plan2"}</definedName>
    <definedName name="gdsfhefrwrw" localSheetId="7" hidden="1">{#N/A,#N/A,FALSE,"Plan1";#N/A,#N/A,FALSE,"Plan2"}</definedName>
    <definedName name="gdsfhefrwrw" localSheetId="8" hidden="1">{#N/A,#N/A,FALSE,"Plan1";#N/A,#N/A,FALSE,"Plan2"}</definedName>
    <definedName name="gdsfhefrwrw" hidden="1">{#N/A,#N/A,FALSE,"Plan1";#N/A,#N/A,FALSE,"Plan2"}</definedName>
    <definedName name="GER_TECNICO" localSheetId="2">#REF!</definedName>
    <definedName name="GER_TECNICO" localSheetId="5">#REF!</definedName>
    <definedName name="GER_TECNICO" localSheetId="6">#REF!</definedName>
    <definedName name="GER_TECNICO" localSheetId="0">#REF!</definedName>
    <definedName name="GER_TECNICO" localSheetId="7">#REF!</definedName>
    <definedName name="GER_TECNICO" localSheetId="8">#REF!</definedName>
    <definedName name="GER_TECNICO">#REF!</definedName>
    <definedName name="Gerentes" localSheetId="2">#REF!</definedName>
    <definedName name="Gerentes" localSheetId="5">#REF!</definedName>
    <definedName name="Gerentes" localSheetId="6">#REF!</definedName>
    <definedName name="Gerentes" localSheetId="0">#REF!</definedName>
    <definedName name="Gerentes" localSheetId="7">#REF!</definedName>
    <definedName name="Gerentes" localSheetId="8">#REF!</definedName>
    <definedName name="Gerentes">#REF!</definedName>
    <definedName name="geshrjhed" localSheetId="2" hidden="1">{#N/A,#N/A,FALSE,"Plan1";#N/A,#N/A,FALSE,"Plan2"}</definedName>
    <definedName name="geshrjhed" localSheetId="5">{#N/A,#N/A,FALSE,"Plan1";#N/A,#N/A,FALSE,"Plan2"}</definedName>
    <definedName name="geshrjhed" localSheetId="6" hidden="1">{#N/A,#N/A,FALSE,"Plan1";#N/A,#N/A,FALSE,"Plan2"}</definedName>
    <definedName name="geshrjhed" localSheetId="1" hidden="1">{#N/A,#N/A,FALSE,"Plan1";#N/A,#N/A,FALSE,"Plan2"}</definedName>
    <definedName name="geshrjhed" localSheetId="0">{#N/A,#N/A,FALSE,"Plan1";#N/A,#N/A,FALSE,"Plan2"}</definedName>
    <definedName name="geshrjhed" localSheetId="7" hidden="1">{#N/A,#N/A,FALSE,"Plan1";#N/A,#N/A,FALSE,"Plan2"}</definedName>
    <definedName name="geshrjhed" localSheetId="8" hidden="1">{#N/A,#N/A,FALSE,"Plan1";#N/A,#N/A,FALSE,"Plan2"}</definedName>
    <definedName name="geshrjhed" hidden="1">{#N/A,#N/A,FALSE,"Plan1";#N/A,#N/A,FALSE,"Plan2"}</definedName>
    <definedName name="gestao" localSheetId="2" hidden="1">OFFSET(INDEX(#REF!,MATCH(#REF!,#REF!,0)),1,0,COUNTA(#REF!)-1)</definedName>
    <definedName name="gestao" localSheetId="5">OFFSET(INDEX(#REF!,MATCH(#REF!,#REF!,0)),1,0,COUNTA(#REF!)-1)</definedName>
    <definedName name="gestao" localSheetId="6" hidden="1">OFFSET(INDEX(#REF!,MATCH(#REF!,#REF!,0)),1,0,COUNTA(#REF!)-1)</definedName>
    <definedName name="gestao" localSheetId="1" hidden="1">OFFSET(INDEX(#REF!,MATCH(#REF!,#REF!,0)),1,0,COUNTA(#REF!)-1)</definedName>
    <definedName name="gestao" localSheetId="0">OFFSET(INDEX(#REF!,MATCH(#REF!,#REF!,0)),1,0,COUNTA(#REF!)-1)</definedName>
    <definedName name="gestao" localSheetId="7" hidden="1">OFFSET(INDEX(#REF!,MATCH(#REF!,#REF!,0)),1,0,COUNTA(#REF!)-1)</definedName>
    <definedName name="gestao" localSheetId="8" hidden="1">OFFSET(INDEX(#REF!,MATCH(#REF!,#REF!,0)),1,0,COUNTA(#REF!)-1)</definedName>
    <definedName name="gestao" hidden="1">OFFSET(INDEX(#REF!,MATCH(#REF!,#REF!,0)),1,0,COUNTA(#REF!)-1)</definedName>
    <definedName name="gfdcgnkf" localSheetId="2" hidden="1">{#N/A,#N/A,FALSE,"Plan1";#N/A,#N/A,FALSE,"Plan2"}</definedName>
    <definedName name="gfdcgnkf" localSheetId="5">{#N/A,#N/A,FALSE,"Plan1";#N/A,#N/A,FALSE,"Plan2"}</definedName>
    <definedName name="gfdcgnkf" localSheetId="6" hidden="1">{#N/A,#N/A,FALSE,"Plan1";#N/A,#N/A,FALSE,"Plan2"}</definedName>
    <definedName name="gfdcgnkf" localSheetId="1" hidden="1">{#N/A,#N/A,FALSE,"Plan1";#N/A,#N/A,FALSE,"Plan2"}</definedName>
    <definedName name="gfdcgnkf" localSheetId="0">{#N/A,#N/A,FALSE,"Plan1";#N/A,#N/A,FALSE,"Plan2"}</definedName>
    <definedName name="gfdcgnkf" localSheetId="7" hidden="1">{#N/A,#N/A,FALSE,"Plan1";#N/A,#N/A,FALSE,"Plan2"}</definedName>
    <definedName name="gfdcgnkf" localSheetId="8" hidden="1">{#N/A,#N/A,FALSE,"Plan1";#N/A,#N/A,FALSE,"Plan2"}</definedName>
    <definedName name="gfdcgnkf" hidden="1">{#N/A,#N/A,FALSE,"Plan1";#N/A,#N/A,FALSE,"Plan2"}</definedName>
    <definedName name="gfdjtgur" localSheetId="2" hidden="1">{#N/A,#N/A,FALSE,"Plan1";#N/A,#N/A,FALSE,"Plan2"}</definedName>
    <definedName name="gfdjtgur" localSheetId="5">{#N/A,#N/A,FALSE,"Plan1";#N/A,#N/A,FALSE,"Plan2"}</definedName>
    <definedName name="gfdjtgur" localSheetId="6" hidden="1">{#N/A,#N/A,FALSE,"Plan1";#N/A,#N/A,FALSE,"Plan2"}</definedName>
    <definedName name="gfdjtgur" localSheetId="1" hidden="1">{#N/A,#N/A,FALSE,"Plan1";#N/A,#N/A,FALSE,"Plan2"}</definedName>
    <definedName name="gfdjtgur" localSheetId="0">{#N/A,#N/A,FALSE,"Plan1";#N/A,#N/A,FALSE,"Plan2"}</definedName>
    <definedName name="gfdjtgur" localSheetId="7" hidden="1">{#N/A,#N/A,FALSE,"Plan1";#N/A,#N/A,FALSE,"Plan2"}</definedName>
    <definedName name="gfdjtgur" localSheetId="8" hidden="1">{#N/A,#N/A,FALSE,"Plan1";#N/A,#N/A,FALSE,"Plan2"}</definedName>
    <definedName name="gfdjtgur" hidden="1">{#N/A,#N/A,FALSE,"Plan1";#N/A,#N/A,FALSE,"Plan2"}</definedName>
    <definedName name="gfdrtg" localSheetId="2" hidden="1">#REF!</definedName>
    <definedName name="gfdrtg" localSheetId="5">#REF!</definedName>
    <definedName name="gfdrtg" localSheetId="6" hidden="1">#REF!</definedName>
    <definedName name="gfdrtg" localSheetId="1" hidden="1">#REF!</definedName>
    <definedName name="gfdrtg" localSheetId="0">#REF!</definedName>
    <definedName name="gfdrtg" localSheetId="7" hidden="1">#REF!</definedName>
    <definedName name="gfdrtg" localSheetId="8" hidden="1">#REF!</definedName>
    <definedName name="gfdrtg" hidden="1">#REF!</definedName>
    <definedName name="gfgdhxgfdhf" localSheetId="2" hidden="1">{#N/A,#N/A,FALSE,"Plan1";#N/A,#N/A,FALSE,"Plan2"}</definedName>
    <definedName name="gfgdhxgfdhf" localSheetId="5">{#N/A,#N/A,FALSE,"Plan1";#N/A,#N/A,FALSE,"Plan2"}</definedName>
    <definedName name="gfgdhxgfdhf" localSheetId="6" hidden="1">{#N/A,#N/A,FALSE,"Plan1";#N/A,#N/A,FALSE,"Plan2"}</definedName>
    <definedName name="gfgdhxgfdhf" localSheetId="1" hidden="1">{#N/A,#N/A,FALSE,"Plan1";#N/A,#N/A,FALSE,"Plan2"}</definedName>
    <definedName name="gfgdhxgfdhf" localSheetId="0">{#N/A,#N/A,FALSE,"Plan1";#N/A,#N/A,FALSE,"Plan2"}</definedName>
    <definedName name="gfgdhxgfdhf" localSheetId="7" hidden="1">{#N/A,#N/A,FALSE,"Plan1";#N/A,#N/A,FALSE,"Plan2"}</definedName>
    <definedName name="gfgdhxgfdhf" localSheetId="8" hidden="1">{#N/A,#N/A,FALSE,"Plan1";#N/A,#N/A,FALSE,"Plan2"}</definedName>
    <definedName name="gfgdhxgfdhf" hidden="1">{#N/A,#N/A,FALSE,"Plan1";#N/A,#N/A,FALSE,"Plan2"}</definedName>
    <definedName name="gfhfdtgjb" localSheetId="2" hidden="1">{#N/A,#N/A,FALSE,"Plan1";#N/A,#N/A,FALSE,"Plan2"}</definedName>
    <definedName name="gfhfdtgjb" localSheetId="5">{#N/A,#N/A,FALSE,"Plan1";#N/A,#N/A,FALSE,"Plan2"}</definedName>
    <definedName name="gfhfdtgjb" localSheetId="6" hidden="1">{#N/A,#N/A,FALSE,"Plan1";#N/A,#N/A,FALSE,"Plan2"}</definedName>
    <definedName name="gfhfdtgjb" localSheetId="1" hidden="1">{#N/A,#N/A,FALSE,"Plan1";#N/A,#N/A,FALSE,"Plan2"}</definedName>
    <definedName name="gfhfdtgjb" localSheetId="0">{#N/A,#N/A,FALSE,"Plan1";#N/A,#N/A,FALSE,"Plan2"}</definedName>
    <definedName name="gfhfdtgjb" localSheetId="7" hidden="1">{#N/A,#N/A,FALSE,"Plan1";#N/A,#N/A,FALSE,"Plan2"}</definedName>
    <definedName name="gfhfdtgjb" localSheetId="8" hidden="1">{#N/A,#N/A,FALSE,"Plan1";#N/A,#N/A,FALSE,"Plan2"}</definedName>
    <definedName name="gfhfdtgjb" hidden="1">{#N/A,#N/A,FALSE,"Plan1";#N/A,#N/A,FALSE,"Plan2"}</definedName>
    <definedName name="gfjdshrtjhtged" localSheetId="2" hidden="1">{#N/A,#N/A,FALSE,"Plan1";#N/A,#N/A,FALSE,"Plan2"}</definedName>
    <definedName name="gfjdshrtjhtged" localSheetId="5">{#N/A,#N/A,FALSE,"Plan1";#N/A,#N/A,FALSE,"Plan2"}</definedName>
    <definedName name="gfjdshrtjhtged" localSheetId="6" hidden="1">{#N/A,#N/A,FALSE,"Plan1";#N/A,#N/A,FALSE,"Plan2"}</definedName>
    <definedName name="gfjdshrtjhtged" localSheetId="1" hidden="1">{#N/A,#N/A,FALSE,"Plan1";#N/A,#N/A,FALSE,"Plan2"}</definedName>
    <definedName name="gfjdshrtjhtged" localSheetId="0">{#N/A,#N/A,FALSE,"Plan1";#N/A,#N/A,FALSE,"Plan2"}</definedName>
    <definedName name="gfjdshrtjhtged" localSheetId="7" hidden="1">{#N/A,#N/A,FALSE,"Plan1";#N/A,#N/A,FALSE,"Plan2"}</definedName>
    <definedName name="gfjdshrtjhtged" localSheetId="8" hidden="1">{#N/A,#N/A,FALSE,"Plan1";#N/A,#N/A,FALSE,"Plan2"}</definedName>
    <definedName name="gfjdshrtjhtged" hidden="1">{#N/A,#N/A,FALSE,"Plan1";#N/A,#N/A,FALSE,"Plan2"}</definedName>
    <definedName name="gfjgkddgfd" localSheetId="2" hidden="1">{#N/A,#N/A,FALSE,"Plan1";#N/A,#N/A,FALSE,"Plan2"}</definedName>
    <definedName name="gfjgkddgfd" localSheetId="5">{#N/A,#N/A,FALSE,"Plan1";#N/A,#N/A,FALSE,"Plan2"}</definedName>
    <definedName name="gfjgkddgfd" localSheetId="6" hidden="1">{#N/A,#N/A,FALSE,"Plan1";#N/A,#N/A,FALSE,"Plan2"}</definedName>
    <definedName name="gfjgkddgfd" localSheetId="1" hidden="1">{#N/A,#N/A,FALSE,"Plan1";#N/A,#N/A,FALSE,"Plan2"}</definedName>
    <definedName name="gfjgkddgfd" localSheetId="0">{#N/A,#N/A,FALSE,"Plan1";#N/A,#N/A,FALSE,"Plan2"}</definedName>
    <definedName name="gfjgkddgfd" localSheetId="7" hidden="1">{#N/A,#N/A,FALSE,"Plan1";#N/A,#N/A,FALSE,"Plan2"}</definedName>
    <definedName name="gfjgkddgfd" localSheetId="8" hidden="1">{#N/A,#N/A,FALSE,"Plan1";#N/A,#N/A,FALSE,"Plan2"}</definedName>
    <definedName name="gfjgkddgfd" hidden="1">{#N/A,#N/A,FALSE,"Plan1";#N/A,#N/A,FALSE,"Plan2"}</definedName>
    <definedName name="gfsghjdgygr" localSheetId="2" hidden="1">{#N/A,#N/A,FALSE,"Plan1";#N/A,#N/A,FALSE,"Plan2"}</definedName>
    <definedName name="gfsghjdgygr" localSheetId="5">{#N/A,#N/A,FALSE,"Plan1";#N/A,#N/A,FALSE,"Plan2"}</definedName>
    <definedName name="gfsghjdgygr" localSheetId="6" hidden="1">{#N/A,#N/A,FALSE,"Plan1";#N/A,#N/A,FALSE,"Plan2"}</definedName>
    <definedName name="gfsghjdgygr" localSheetId="1" hidden="1">{#N/A,#N/A,FALSE,"Plan1";#N/A,#N/A,FALSE,"Plan2"}</definedName>
    <definedName name="gfsghjdgygr" localSheetId="0">{#N/A,#N/A,FALSE,"Plan1";#N/A,#N/A,FALSE,"Plan2"}</definedName>
    <definedName name="gfsghjdgygr" localSheetId="7" hidden="1">{#N/A,#N/A,FALSE,"Plan1";#N/A,#N/A,FALSE,"Plan2"}</definedName>
    <definedName name="gfsghjdgygr" localSheetId="8" hidden="1">{#N/A,#N/A,FALSE,"Plan1";#N/A,#N/A,FALSE,"Plan2"}</definedName>
    <definedName name="gfsghjdgygr" hidden="1">{#N/A,#N/A,FALSE,"Plan1";#N/A,#N/A,FALSE,"Plan2"}</definedName>
    <definedName name="gftfy" localSheetId="2" hidden="1">{#N/A,#N/A,FALSE,"Plan1";#N/A,#N/A,FALSE,"Plan2"}</definedName>
    <definedName name="gftfy" localSheetId="5">{#N/A,#N/A,FALSE,"Plan1";#N/A,#N/A,FALSE,"Plan2"}</definedName>
    <definedName name="gftfy" localSheetId="6" hidden="1">{#N/A,#N/A,FALSE,"Plan1";#N/A,#N/A,FALSE,"Plan2"}</definedName>
    <definedName name="gftfy" localSheetId="1" hidden="1">{#N/A,#N/A,FALSE,"Plan1";#N/A,#N/A,FALSE,"Plan2"}</definedName>
    <definedName name="gftfy" localSheetId="0">{#N/A,#N/A,FALSE,"Plan1";#N/A,#N/A,FALSE,"Plan2"}</definedName>
    <definedName name="gftfy" localSheetId="7" hidden="1">{#N/A,#N/A,FALSE,"Plan1";#N/A,#N/A,FALSE,"Plan2"}</definedName>
    <definedName name="gftfy" localSheetId="8" hidden="1">{#N/A,#N/A,FALSE,"Plan1";#N/A,#N/A,FALSE,"Plan2"}</definedName>
    <definedName name="gftfy" hidden="1">{#N/A,#N/A,FALSE,"Plan1";#N/A,#N/A,FALSE,"Plan2"}</definedName>
    <definedName name="gfty" localSheetId="2" hidden="1">{#N/A,#N/A,FALSE,"Plan1";#N/A,#N/A,FALSE,"Plan2"}</definedName>
    <definedName name="gfty" localSheetId="5">{#N/A,#N/A,FALSE,"Plan1";#N/A,#N/A,FALSE,"Plan2"}</definedName>
    <definedName name="gfty" localSheetId="6" hidden="1">{#N/A,#N/A,FALSE,"Plan1";#N/A,#N/A,FALSE,"Plan2"}</definedName>
    <definedName name="gfty" localSheetId="1" hidden="1">{#N/A,#N/A,FALSE,"Plan1";#N/A,#N/A,FALSE,"Plan2"}</definedName>
    <definedName name="gfty" localSheetId="0">{#N/A,#N/A,FALSE,"Plan1";#N/A,#N/A,FALSE,"Plan2"}</definedName>
    <definedName name="gfty" localSheetId="7" hidden="1">{#N/A,#N/A,FALSE,"Plan1";#N/A,#N/A,FALSE,"Plan2"}</definedName>
    <definedName name="gfty" localSheetId="8" hidden="1">{#N/A,#N/A,FALSE,"Plan1";#N/A,#N/A,FALSE,"Plan2"}</definedName>
    <definedName name="gfty" hidden="1">{#N/A,#N/A,FALSE,"Plan1";#N/A,#N/A,FALSE,"Plan2"}</definedName>
    <definedName name="GFUJU9" localSheetId="2" hidden="1">{#N/A,#N/A,FALSE,"Plan1";#N/A,#N/A,FALSE,"Plan2"}</definedName>
    <definedName name="GFUJU9" localSheetId="5">{#N/A,#N/A,FALSE,"Plan1";#N/A,#N/A,FALSE,"Plan2"}</definedName>
    <definedName name="GFUJU9" localSheetId="6" hidden="1">{#N/A,#N/A,FALSE,"Plan1";#N/A,#N/A,FALSE,"Plan2"}</definedName>
    <definedName name="GFUJU9" localSheetId="1" hidden="1">{#N/A,#N/A,FALSE,"Plan1";#N/A,#N/A,FALSE,"Plan2"}</definedName>
    <definedName name="GFUJU9" localSheetId="0">{#N/A,#N/A,FALSE,"Plan1";#N/A,#N/A,FALSE,"Plan2"}</definedName>
    <definedName name="GFUJU9" localSheetId="7" hidden="1">{#N/A,#N/A,FALSE,"Plan1";#N/A,#N/A,FALSE,"Plan2"}</definedName>
    <definedName name="GFUJU9" localSheetId="8" hidden="1">{#N/A,#N/A,FALSE,"Plan1";#N/A,#N/A,FALSE,"Plan2"}</definedName>
    <definedName name="GFUJU9" hidden="1">{#N/A,#N/A,FALSE,"Plan1";#N/A,#N/A,FALSE,"Plan2"}</definedName>
    <definedName name="ggg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2" hidden="1">{#N/A,#N/A,FALSE,"Plan1";#N/A,#N/A,FALSE,"Plan2"}</definedName>
    <definedName name="GGGG" localSheetId="5">{#N/A,#N/A,FALSE,"Plan1";#N/A,#N/A,FALSE,"Plan2"}</definedName>
    <definedName name="gggg" localSheetId="6" hidden="1">{"'장비'!$A$3:$M$12"}</definedName>
    <definedName name="GGGG" localSheetId="1" hidden="1">{#N/A,#N/A,FALSE,"Plan1";#N/A,#N/A,FALSE,"Plan2"}</definedName>
    <definedName name="GGGG" localSheetId="0">{#N/A,#N/A,FALSE,"Plan1";#N/A,#N/A,FALSE,"Plan2"}</definedName>
    <definedName name="gggg" localSheetId="7" hidden="1">{"'장비'!$A$3:$M$12"}</definedName>
    <definedName name="gggg" localSheetId="8" hidden="1">{"'장비'!$A$3:$M$12"}</definedName>
    <definedName name="GGGG" hidden="1">{#N/A,#N/A,FALSE,"Plan1";#N/A,#N/A,FALSE,"Plan2"}</definedName>
    <definedName name="ggggggggg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2" hidden="1">{"'장비'!$A$3:$M$12"}</definedName>
    <definedName name="gh" localSheetId="5">{"'장비'!$A$3:$M$12"}</definedName>
    <definedName name="gh" localSheetId="6" hidden="1">{"'장비'!$A$3:$M$12"}</definedName>
    <definedName name="gh" localSheetId="1" hidden="1">{"'장비'!$A$3:$M$12"}</definedName>
    <definedName name="gh" localSheetId="0">{"'장비'!$A$3:$M$12"}</definedName>
    <definedName name="gh" localSheetId="7" hidden="1">{"'장비'!$A$3:$M$12"}</definedName>
    <definedName name="gh" localSheetId="8" hidden="1">{"'장비'!$A$3:$M$12"}</definedName>
    <definedName name="gh" hidden="1">{"'장비'!$A$3:$M$12"}</definedName>
    <definedName name="ghfgdfrtert" localSheetId="2" hidden="1">{#N/A,#N/A,FALSE,"Plan1";#N/A,#N/A,FALSE,"Plan2"}</definedName>
    <definedName name="ghfgdfrtert" localSheetId="5">{#N/A,#N/A,FALSE,"Plan1";#N/A,#N/A,FALSE,"Plan2"}</definedName>
    <definedName name="ghfgdfrtert" localSheetId="6" hidden="1">{#N/A,#N/A,FALSE,"Plan1";#N/A,#N/A,FALSE,"Plan2"}</definedName>
    <definedName name="ghfgdfrtert" localSheetId="1" hidden="1">{#N/A,#N/A,FALSE,"Plan1";#N/A,#N/A,FALSE,"Plan2"}</definedName>
    <definedName name="ghfgdfrtert" localSheetId="0">{#N/A,#N/A,FALSE,"Plan1";#N/A,#N/A,FALSE,"Plan2"}</definedName>
    <definedName name="ghfgdfrtert" localSheetId="7" hidden="1">{#N/A,#N/A,FALSE,"Plan1";#N/A,#N/A,FALSE,"Plan2"}</definedName>
    <definedName name="ghfgdfrtert" localSheetId="8" hidden="1">{#N/A,#N/A,FALSE,"Plan1";#N/A,#N/A,FALSE,"Plan2"}</definedName>
    <definedName name="ghfgdfrtert" hidden="1">{#N/A,#N/A,FALSE,"Plan1";#N/A,#N/A,FALSE,"Plan2"}</definedName>
    <definedName name="ghfhghft" localSheetId="2" hidden="1">{#N/A,#N/A,FALSE,"Plan1";#N/A,#N/A,FALSE,"Plan2"}</definedName>
    <definedName name="ghfhghft" localSheetId="5">{#N/A,#N/A,FALSE,"Plan1";#N/A,#N/A,FALSE,"Plan2"}</definedName>
    <definedName name="ghfhghft" localSheetId="6" hidden="1">{#N/A,#N/A,FALSE,"Plan1";#N/A,#N/A,FALSE,"Plan2"}</definedName>
    <definedName name="ghfhghft" localSheetId="1" hidden="1">{#N/A,#N/A,FALSE,"Plan1";#N/A,#N/A,FALSE,"Plan2"}</definedName>
    <definedName name="ghfhghft" localSheetId="0">{#N/A,#N/A,FALSE,"Plan1";#N/A,#N/A,FALSE,"Plan2"}</definedName>
    <definedName name="ghfhghft" localSheetId="7" hidden="1">{#N/A,#N/A,FALSE,"Plan1";#N/A,#N/A,FALSE,"Plan2"}</definedName>
    <definedName name="ghfhghft" localSheetId="8" hidden="1">{#N/A,#N/A,FALSE,"Plan1";#N/A,#N/A,FALSE,"Plan2"}</definedName>
    <definedName name="ghfhghft" hidden="1">{#N/A,#N/A,FALSE,"Plan1";#N/A,#N/A,FALSE,"Plan2"}</definedName>
    <definedName name="ghjg" localSheetId="2" hidden="1">{"'Estimativa de Lançamento-JAN'!$A$1:$AI$85"}</definedName>
    <definedName name="ghjg" localSheetId="5">{"'Estimativa de Lançamento-JAN'!$A$1:$AI$85"}</definedName>
    <definedName name="ghjg" localSheetId="6" hidden="1">{"'Estimativa de Lançamento-JAN'!$A$1:$AI$85"}</definedName>
    <definedName name="ghjg" localSheetId="1" hidden="1">{"'Estimativa de Lançamento-JAN'!$A$1:$AI$85"}</definedName>
    <definedName name="ghjg" localSheetId="0">{"'Estimativa de Lançamento-JAN'!$A$1:$AI$85"}</definedName>
    <definedName name="ghjg" localSheetId="7" hidden="1">{"'Estimativa de Lançamento-JAN'!$A$1:$AI$85"}</definedName>
    <definedName name="ghjg" localSheetId="8" hidden="1">{"'Estimativa de Lançamento-JAN'!$A$1:$AI$85"}</definedName>
    <definedName name="ghjg" hidden="1">{"'Estimativa de Lançamento-JAN'!$A$1:$AI$85"}</definedName>
    <definedName name="ghkfhgh" localSheetId="2" hidden="1">{#N/A,#N/A,FALSE,"Plan1";#N/A,#N/A,FALSE,"Plan2"}</definedName>
    <definedName name="ghkfhgh" localSheetId="5">{#N/A,#N/A,FALSE,"Plan1";#N/A,#N/A,FALSE,"Plan2"}</definedName>
    <definedName name="ghkfhgh" localSheetId="6" hidden="1">{#N/A,#N/A,FALSE,"Plan1";#N/A,#N/A,FALSE,"Plan2"}</definedName>
    <definedName name="ghkfhgh" localSheetId="1" hidden="1">{#N/A,#N/A,FALSE,"Plan1";#N/A,#N/A,FALSE,"Plan2"}</definedName>
    <definedName name="ghkfhgh" localSheetId="0">{#N/A,#N/A,FALSE,"Plan1";#N/A,#N/A,FALSE,"Plan2"}</definedName>
    <definedName name="ghkfhgh" localSheetId="7" hidden="1">{#N/A,#N/A,FALSE,"Plan1";#N/A,#N/A,FALSE,"Plan2"}</definedName>
    <definedName name="ghkfhgh" localSheetId="8" hidden="1">{#N/A,#N/A,FALSE,"Plan1";#N/A,#N/A,FALSE,"Plan2"}</definedName>
    <definedName name="ghkfhgh" hidden="1">{#N/A,#N/A,FALSE,"Plan1";#N/A,#N/A,FALSE,"Plan2"}</definedName>
    <definedName name="ghkjh" localSheetId="2" hidden="1">{#N/A,#N/A,FALSE,"ENG'G(보호계전기)"}</definedName>
    <definedName name="ghkjh" localSheetId="5">{#N/A,#N/A,FALSE,"ENG'G(보호계전기)"}</definedName>
    <definedName name="ghkjh" localSheetId="6" hidden="1">{#N/A,#N/A,FALSE,"ENG'G(보호계전기)"}</definedName>
    <definedName name="ghkjh" localSheetId="1" hidden="1">{#N/A,#N/A,FALSE,"ENG'G(보호계전기)"}</definedName>
    <definedName name="ghkjh" localSheetId="0">{#N/A,#N/A,FALSE,"ENG'G(보호계전기)"}</definedName>
    <definedName name="ghkjh" localSheetId="7" hidden="1">{#N/A,#N/A,FALSE,"ENG'G(보호계전기)"}</definedName>
    <definedName name="ghkjh" localSheetId="8" hidden="1">{#N/A,#N/A,FALSE,"ENG'G(보호계전기)"}</definedName>
    <definedName name="ghkjh" hidden="1">{#N/A,#N/A,FALSE,"ENG'G(보호계전기)"}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2" hidden="1">{#N/A,#N/A,FALSE,"Plan1";#N/A,#N/A,FALSE,"Plan2"}</definedName>
    <definedName name="gjfhjktgcf" localSheetId="5">{#N/A,#N/A,FALSE,"Plan1";#N/A,#N/A,FALSE,"Plan2"}</definedName>
    <definedName name="gjfhjktgcf" localSheetId="6" hidden="1">{#N/A,#N/A,FALSE,"Plan1";#N/A,#N/A,FALSE,"Plan2"}</definedName>
    <definedName name="gjfhjktgcf" localSheetId="1" hidden="1">{#N/A,#N/A,FALSE,"Plan1";#N/A,#N/A,FALSE,"Plan2"}</definedName>
    <definedName name="gjfhjktgcf" localSheetId="0">{#N/A,#N/A,FALSE,"Plan1";#N/A,#N/A,FALSE,"Plan2"}</definedName>
    <definedName name="gjfhjktgcf" localSheetId="7" hidden="1">{#N/A,#N/A,FALSE,"Plan1";#N/A,#N/A,FALSE,"Plan2"}</definedName>
    <definedName name="gjfhjktgcf" localSheetId="8" hidden="1">{#N/A,#N/A,FALSE,"Plan1";#N/A,#N/A,FALSE,"Plan2"}</definedName>
    <definedName name="gjfhjktgcf" hidden="1">{#N/A,#N/A,FALSE,"Plan1";#N/A,#N/A,FALSE,"Plan2"}</definedName>
    <definedName name="GJ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2" hidden="1">{#N/A,#N/A,FALSE,"Plan1";#N/A,#N/A,FALSE,"Plan2"}</definedName>
    <definedName name="gjkhgjhjfggfjhfg" localSheetId="5">{#N/A,#N/A,FALSE,"Plan1";#N/A,#N/A,FALSE,"Plan2"}</definedName>
    <definedName name="gjkhgjhjfggfjhfg" localSheetId="6" hidden="1">{#N/A,#N/A,FALSE,"Plan1";#N/A,#N/A,FALSE,"Plan2"}</definedName>
    <definedName name="gjkhgjhjfggfjhfg" localSheetId="1" hidden="1">{#N/A,#N/A,FALSE,"Plan1";#N/A,#N/A,FALSE,"Plan2"}</definedName>
    <definedName name="gjkhgjhjfggfjhfg" localSheetId="0">{#N/A,#N/A,FALSE,"Plan1";#N/A,#N/A,FALSE,"Plan2"}</definedName>
    <definedName name="gjkhgjhjfggfjhfg" localSheetId="7" hidden="1">{#N/A,#N/A,FALSE,"Plan1";#N/A,#N/A,FALSE,"Plan2"}</definedName>
    <definedName name="gjkhgjhjfggfjhfg" localSheetId="8" hidden="1">{#N/A,#N/A,FALSE,"Plan1";#N/A,#N/A,FALSE,"Plan2"}</definedName>
    <definedName name="gjkhgjhjfggfjhfg" hidden="1">{#N/A,#N/A,FALSE,"Plan1";#N/A,#N/A,FALSE,"Plan2"}</definedName>
    <definedName name="glgl" localSheetId="2" hidden="1">{#N/A,#N/A,FALSE,"Plan1";#N/A,#N/A,FALSE,"Plan2"}</definedName>
    <definedName name="glgl" localSheetId="5">{#N/A,#N/A,FALSE,"Plan1";#N/A,#N/A,FALSE,"Plan2"}</definedName>
    <definedName name="glgl" localSheetId="6" hidden="1">{#N/A,#N/A,FALSE,"Plan1";#N/A,#N/A,FALSE,"Plan2"}</definedName>
    <definedName name="glgl" localSheetId="1" hidden="1">{#N/A,#N/A,FALSE,"Plan1";#N/A,#N/A,FALSE,"Plan2"}</definedName>
    <definedName name="glgl" localSheetId="0">{#N/A,#N/A,FALSE,"Plan1";#N/A,#N/A,FALSE,"Plan2"}</definedName>
    <definedName name="glgl" localSheetId="7" hidden="1">{#N/A,#N/A,FALSE,"Plan1";#N/A,#N/A,FALSE,"Plan2"}</definedName>
    <definedName name="glgl" localSheetId="8" hidden="1">{#N/A,#N/A,FALSE,"Plan1";#N/A,#N/A,FALSE,"Plan2"}</definedName>
    <definedName name="glgl" hidden="1">{#N/A,#N/A,FALSE,"Plan1";#N/A,#N/A,FALSE,"Plan2"}</definedName>
    <definedName name="GLOBAL" localSheetId="2">#REF!</definedName>
    <definedName name="GLOBAL" localSheetId="5">#REF!</definedName>
    <definedName name="global" localSheetId="6" hidden="1">{"'Estimativa de Lançamento-JAN'!$A$1:$AI$85"}</definedName>
    <definedName name="global" localSheetId="1" hidden="1">{"'Estimativa de Lançamento-JAN'!$A$1:$AI$85"}</definedName>
    <definedName name="GLOBAL" localSheetId="0">#REF!</definedName>
    <definedName name="global" localSheetId="7" hidden="1">{"'Estimativa de Lançamento-JAN'!$A$1:$AI$85"}</definedName>
    <definedName name="global" localSheetId="8" hidden="1">{"'Estimativa de Lançamento-JAN'!$A$1:$AI$85"}</definedName>
    <definedName name="GLOBAL">#REF!</definedName>
    <definedName name="gnfrt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2">#REF!</definedName>
    <definedName name="grec_cdi" localSheetId="5">#REF!</definedName>
    <definedName name="grec_cdi" localSheetId="6">#REF!</definedName>
    <definedName name="grec_cdi" localSheetId="0">#REF!</definedName>
    <definedName name="grec_cdi" localSheetId="7">#REF!</definedName>
    <definedName name="grec_cdi" localSheetId="8">#REF!</definedName>
    <definedName name="grec_cdi">#REF!</definedName>
    <definedName name="grec_hist" localSheetId="2">#REF!</definedName>
    <definedName name="grec_hist" localSheetId="5">#REF!</definedName>
    <definedName name="grec_hist" localSheetId="6">#REF!</definedName>
    <definedName name="grec_hist" localSheetId="0">#REF!</definedName>
    <definedName name="grec_hist" localSheetId="7">#REF!</definedName>
    <definedName name="grec_hist" localSheetId="8">#REF!</definedName>
    <definedName name="grec_hist">#REF!</definedName>
    <definedName name="grec_uss" localSheetId="2">#REF!</definedName>
    <definedName name="grec_uss" localSheetId="5">#REF!</definedName>
    <definedName name="grec_uss" localSheetId="6">#REF!</definedName>
    <definedName name="grec_uss" localSheetId="0">#REF!</definedName>
    <definedName name="grec_uss" localSheetId="7">#REF!</definedName>
    <definedName name="grec_uss" localSheetId="8">#REF!</definedName>
    <definedName name="grec_uss">#REF!</definedName>
    <definedName name="grua" localSheetId="2">#REF!</definedName>
    <definedName name="grua" localSheetId="6">#REF!</definedName>
    <definedName name="grua" localSheetId="7">#REF!</definedName>
    <definedName name="grua" localSheetId="8">#REF!</definedName>
    <definedName name="grua">#REF!</definedName>
    <definedName name="GSDWJSTG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2" hidden="1">{#N/A,#N/A,FALSE,"Plan1";#N/A,#N/A,FALSE,"Plan2"}</definedName>
    <definedName name="gtuigsdyugsdf" localSheetId="5">{#N/A,#N/A,FALSE,"Plan1";#N/A,#N/A,FALSE,"Plan2"}</definedName>
    <definedName name="gtuigsdyugsdf" localSheetId="6" hidden="1">{#N/A,#N/A,FALSE,"Plan1";#N/A,#N/A,FALSE,"Plan2"}</definedName>
    <definedName name="gtuigsdyugsdf" localSheetId="1" hidden="1">{#N/A,#N/A,FALSE,"Plan1";#N/A,#N/A,FALSE,"Plan2"}</definedName>
    <definedName name="gtuigsdyugsdf" localSheetId="0">{#N/A,#N/A,FALSE,"Plan1";#N/A,#N/A,FALSE,"Plan2"}</definedName>
    <definedName name="gtuigsdyugsdf" localSheetId="7" hidden="1">{#N/A,#N/A,FALSE,"Plan1";#N/A,#N/A,FALSE,"Plan2"}</definedName>
    <definedName name="gtuigsdyugsdf" localSheetId="8" hidden="1">{#N/A,#N/A,FALSE,"Plan1";#N/A,#N/A,FALSE,"Plan2"}</definedName>
    <definedName name="gtuigsdyugsdf" hidden="1">{#N/A,#N/A,FALSE,"Plan1";#N/A,#N/A,FALSE,"Plan2"}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2" hidden="1">{#N/A,#N/A,FALSE,"CCTV"}</definedName>
    <definedName name="GV" localSheetId="5">{#N/A,#N/A,FALSE,"CCTV"}</definedName>
    <definedName name="GV" localSheetId="6" hidden="1">{#N/A,#N/A,FALSE,"CCTV"}</definedName>
    <definedName name="GV" localSheetId="1" hidden="1">{#N/A,#N/A,FALSE,"CCTV"}</definedName>
    <definedName name="GV" localSheetId="0">{#N/A,#N/A,FALSE,"CCTV"}</definedName>
    <definedName name="GV" localSheetId="7" hidden="1">{#N/A,#N/A,FALSE,"CCTV"}</definedName>
    <definedName name="GV" localSheetId="8" hidden="1">{#N/A,#N/A,FALSE,"CCTV"}</definedName>
    <definedName name="GV" hidden="1">{#N/A,#N/A,FALSE,"CCTV"}</definedName>
    <definedName name="h" localSheetId="2">#REF!</definedName>
    <definedName name="h" localSheetId="5">#REF!</definedName>
    <definedName name="h" localSheetId="6">#REF!</definedName>
    <definedName name="h" localSheetId="0">#REF!</definedName>
    <definedName name="h" localSheetId="7">#REF!</definedName>
    <definedName name="h" localSheetId="8">#REF!</definedName>
    <definedName name="h">#REF!</definedName>
    <definedName name="hbjgjuae" localSheetId="2">#REF!</definedName>
    <definedName name="hbjgjuae" localSheetId="5">#REF!</definedName>
    <definedName name="hbjgjuae" localSheetId="6">#REF!</definedName>
    <definedName name="hbjgjuae" localSheetId="0">#REF!</definedName>
    <definedName name="hbjgjuae" localSheetId="7">#REF!</definedName>
    <definedName name="hbjgjuae" localSheetId="8">#REF!</definedName>
    <definedName name="hbjgjuae">#REF!</definedName>
    <definedName name="hcjfkhdghfktg" localSheetId="2" hidden="1">{#N/A,#N/A,FALSE,"Plan1";#N/A,#N/A,FALSE,"Plan2"}</definedName>
    <definedName name="hcjfkhdghfktg" localSheetId="5">{#N/A,#N/A,FALSE,"Plan1";#N/A,#N/A,FALSE,"Plan2"}</definedName>
    <definedName name="hcjfkhdghfktg" localSheetId="6" hidden="1">{#N/A,#N/A,FALSE,"Plan1";#N/A,#N/A,FALSE,"Plan2"}</definedName>
    <definedName name="hcjfkhdghfktg" localSheetId="1" hidden="1">{#N/A,#N/A,FALSE,"Plan1";#N/A,#N/A,FALSE,"Plan2"}</definedName>
    <definedName name="hcjfkhdghfktg" localSheetId="0">{#N/A,#N/A,FALSE,"Plan1";#N/A,#N/A,FALSE,"Plan2"}</definedName>
    <definedName name="hcjfkhdghfktg" localSheetId="7" hidden="1">{#N/A,#N/A,FALSE,"Plan1";#N/A,#N/A,FALSE,"Plan2"}</definedName>
    <definedName name="hcjfkhdghfktg" localSheetId="8" hidden="1">{#N/A,#N/A,FALSE,"Plan1";#N/A,#N/A,FALSE,"Plan2"}</definedName>
    <definedName name="hcjfkhdghfktg" hidden="1">{#N/A,#N/A,FALSE,"Plan1";#N/A,#N/A,FALSE,"Plan2"}</definedName>
    <definedName name="hckhjfdkgfdg" localSheetId="2" hidden="1">#REF!</definedName>
    <definedName name="hckhjfdkgfdg" localSheetId="5">#REF!</definedName>
    <definedName name="hckhjfdkgfdg" localSheetId="6" hidden="1">#REF!</definedName>
    <definedName name="hckhjfdkgfdg" localSheetId="1" hidden="1">#REF!</definedName>
    <definedName name="hckhjfdkgfdg" localSheetId="0">#REF!</definedName>
    <definedName name="hckhjfdkgfdg" localSheetId="7" hidden="1">#REF!</definedName>
    <definedName name="hckhjfdkgfdg" localSheetId="8" hidden="1">#REF!</definedName>
    <definedName name="hckhjfdkgfdg" hidden="1">#REF!</definedName>
    <definedName name="hddfndgdf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2" hidden="1">{#N/A,#N/A,FALSE,"Plan1";#N/A,#N/A,FALSE,"Plan2"}</definedName>
    <definedName name="HDFGHGST" localSheetId="5">{#N/A,#N/A,FALSE,"Plan1";#N/A,#N/A,FALSE,"Plan2"}</definedName>
    <definedName name="HDFGHGST" localSheetId="6" hidden="1">{#N/A,#N/A,FALSE,"Plan1";#N/A,#N/A,FALSE,"Plan2"}</definedName>
    <definedName name="HDFGHGST" localSheetId="1" hidden="1">{#N/A,#N/A,FALSE,"Plan1";#N/A,#N/A,FALSE,"Plan2"}</definedName>
    <definedName name="HDFGHGST" localSheetId="0">{#N/A,#N/A,FALSE,"Plan1";#N/A,#N/A,FALSE,"Plan2"}</definedName>
    <definedName name="HDFGHGST" localSheetId="7" hidden="1">{#N/A,#N/A,FALSE,"Plan1";#N/A,#N/A,FALSE,"Plan2"}</definedName>
    <definedName name="HDFGHGST" localSheetId="8" hidden="1">{#N/A,#N/A,FALSE,"Plan1";#N/A,#N/A,FALSE,"Plan2"}</definedName>
    <definedName name="HDFGHGST" hidden="1">{#N/A,#N/A,FALSE,"Plan1";#N/A,#N/A,FALSE,"Plan2"}</definedName>
    <definedName name="HDFGJKHKFDHTY" localSheetId="2" hidden="1">{#N/A,#N/A,FALSE,"Plan1";#N/A,#N/A,FALSE,"Plan2"}</definedName>
    <definedName name="HDFGJKHKFDHTY" localSheetId="5">{#N/A,#N/A,FALSE,"Plan1";#N/A,#N/A,FALSE,"Plan2"}</definedName>
    <definedName name="HDFGJKHKFDHTY" localSheetId="6" hidden="1">{#N/A,#N/A,FALSE,"Plan1";#N/A,#N/A,FALSE,"Plan2"}</definedName>
    <definedName name="HDFGJKHKFDHTY" localSheetId="1" hidden="1">{#N/A,#N/A,FALSE,"Plan1";#N/A,#N/A,FALSE,"Plan2"}</definedName>
    <definedName name="HDFGJKHKFDHTY" localSheetId="0">{#N/A,#N/A,FALSE,"Plan1";#N/A,#N/A,FALSE,"Plan2"}</definedName>
    <definedName name="HDFGJKHKFDHTY" localSheetId="7" hidden="1">{#N/A,#N/A,FALSE,"Plan1";#N/A,#N/A,FALSE,"Plan2"}</definedName>
    <definedName name="HDFGJKHKFDHTY" localSheetId="8" hidden="1">{#N/A,#N/A,FALSE,"Plan1";#N/A,#N/A,FALSE,"Plan2"}</definedName>
    <definedName name="HDFGJKHKFDHTY" hidden="1">{#N/A,#N/A,FALSE,"Plan1";#N/A,#N/A,FALSE,"Plan2"}</definedName>
    <definedName name="hdfhdhrtgd" localSheetId="2" hidden="1">{#N/A,#N/A,FALSE,"Plan1";#N/A,#N/A,FALSE,"Plan2"}</definedName>
    <definedName name="hdfhdhrtgd" localSheetId="5">{#N/A,#N/A,FALSE,"Plan1";#N/A,#N/A,FALSE,"Plan2"}</definedName>
    <definedName name="hdfhdhrtgd" localSheetId="6" hidden="1">{#N/A,#N/A,FALSE,"Plan1";#N/A,#N/A,FALSE,"Plan2"}</definedName>
    <definedName name="hdfhdhrtgd" localSheetId="1" hidden="1">{#N/A,#N/A,FALSE,"Plan1";#N/A,#N/A,FALSE,"Plan2"}</definedName>
    <definedName name="hdfhdhrtgd" localSheetId="0">{#N/A,#N/A,FALSE,"Plan1";#N/A,#N/A,FALSE,"Plan2"}</definedName>
    <definedName name="hdfhdhrtgd" localSheetId="7" hidden="1">{#N/A,#N/A,FALSE,"Plan1";#N/A,#N/A,FALSE,"Plan2"}</definedName>
    <definedName name="hdfhdhrtgd" localSheetId="8" hidden="1">{#N/A,#N/A,FALSE,"Plan1";#N/A,#N/A,FALSE,"Plan2"}</definedName>
    <definedName name="hdfhdhrtgd" hidden="1">{#N/A,#N/A,FALSE,"Plan1";#N/A,#N/A,FALSE,"Plan2"}</definedName>
    <definedName name="hdfhftde" localSheetId="2" hidden="1">{#N/A,#N/A,FALSE,"Plan1";#N/A,#N/A,FALSE,"Plan2"}</definedName>
    <definedName name="hdfhftde" localSheetId="5">{#N/A,#N/A,FALSE,"Plan1";#N/A,#N/A,FALSE,"Plan2"}</definedName>
    <definedName name="hdfhftde" localSheetId="6" hidden="1">{#N/A,#N/A,FALSE,"Plan1";#N/A,#N/A,FALSE,"Plan2"}</definedName>
    <definedName name="hdfhftde" localSheetId="1" hidden="1">{#N/A,#N/A,FALSE,"Plan1";#N/A,#N/A,FALSE,"Plan2"}</definedName>
    <definedName name="hdfhftde" localSheetId="0">{#N/A,#N/A,FALSE,"Plan1";#N/A,#N/A,FALSE,"Plan2"}</definedName>
    <definedName name="hdfhftde" localSheetId="7" hidden="1">{#N/A,#N/A,FALSE,"Plan1";#N/A,#N/A,FALSE,"Plan2"}</definedName>
    <definedName name="hdfhftde" localSheetId="8" hidden="1">{#N/A,#N/A,FALSE,"Plan1";#N/A,#N/A,FALSE,"Plan2"}</definedName>
    <definedName name="hdfhftde" hidden="1">{#N/A,#N/A,FALSE,"Plan1";#N/A,#N/A,FALSE,"Plan2"}</definedName>
    <definedName name="hdfhgkdhgtrf" localSheetId="2" hidden="1">{#N/A,#N/A,FALSE,"Plan1";#N/A,#N/A,FALSE,"Plan2"}</definedName>
    <definedName name="hdfhgkdhgtrf" localSheetId="5">{#N/A,#N/A,FALSE,"Plan1";#N/A,#N/A,FALSE,"Plan2"}</definedName>
    <definedName name="hdfhgkdhgtrf" localSheetId="6" hidden="1">{#N/A,#N/A,FALSE,"Plan1";#N/A,#N/A,FALSE,"Plan2"}</definedName>
    <definedName name="hdfhgkdhgtrf" localSheetId="1" hidden="1">{#N/A,#N/A,FALSE,"Plan1";#N/A,#N/A,FALSE,"Plan2"}</definedName>
    <definedName name="hdfhgkdhgtrf" localSheetId="0">{#N/A,#N/A,FALSE,"Plan1";#N/A,#N/A,FALSE,"Plan2"}</definedName>
    <definedName name="hdfhgkdhgtrf" localSheetId="7" hidden="1">{#N/A,#N/A,FALSE,"Plan1";#N/A,#N/A,FALSE,"Plan2"}</definedName>
    <definedName name="hdfhgkdhgtrf" localSheetId="8" hidden="1">{#N/A,#N/A,FALSE,"Plan1";#N/A,#N/A,FALSE,"Plan2"}</definedName>
    <definedName name="hdfhgkdhgtrf" hidden="1">{#N/A,#N/A,FALSE,"Plan1";#N/A,#N/A,FALSE,"Plan2"}</definedName>
    <definedName name="hdfjhdkzhgdr" localSheetId="2" hidden="1">{#N/A,#N/A,FALSE,"Plan1";#N/A,#N/A,FALSE,"Plan2"}</definedName>
    <definedName name="hdfjhdkzhgdr" localSheetId="5">{#N/A,#N/A,FALSE,"Plan1";#N/A,#N/A,FALSE,"Plan2"}</definedName>
    <definedName name="hdfjhdkzhgdr" localSheetId="6" hidden="1">{#N/A,#N/A,FALSE,"Plan1";#N/A,#N/A,FALSE,"Plan2"}</definedName>
    <definedName name="hdfjhdkzhgdr" localSheetId="1" hidden="1">{#N/A,#N/A,FALSE,"Plan1";#N/A,#N/A,FALSE,"Plan2"}</definedName>
    <definedName name="hdfjhdkzhgdr" localSheetId="0">{#N/A,#N/A,FALSE,"Plan1";#N/A,#N/A,FALSE,"Plan2"}</definedName>
    <definedName name="hdfjhdkzhgdr" localSheetId="7" hidden="1">{#N/A,#N/A,FALSE,"Plan1";#N/A,#N/A,FALSE,"Plan2"}</definedName>
    <definedName name="hdfjhdkzhgdr" localSheetId="8" hidden="1">{#N/A,#N/A,FALSE,"Plan1";#N/A,#N/A,FALSE,"Plan2"}</definedName>
    <definedName name="hdfjhdkzhgdr" hidden="1">{#N/A,#N/A,FALSE,"Plan1";#N/A,#N/A,FALSE,"Plan2"}</definedName>
    <definedName name="hdfjkgvjgtd" localSheetId="2" hidden="1">{#N/A,#N/A,FALSE,"Plan1";#N/A,#N/A,FALSE,"Plan2"}</definedName>
    <definedName name="hdfjkgvjgtd" localSheetId="5">{#N/A,#N/A,FALSE,"Plan1";#N/A,#N/A,FALSE,"Plan2"}</definedName>
    <definedName name="hdfjkgvjgtd" localSheetId="6" hidden="1">{#N/A,#N/A,FALSE,"Plan1";#N/A,#N/A,FALSE,"Plan2"}</definedName>
    <definedName name="hdfjkgvjgtd" localSheetId="1" hidden="1">{#N/A,#N/A,FALSE,"Plan1";#N/A,#N/A,FALSE,"Plan2"}</definedName>
    <definedName name="hdfjkgvjgtd" localSheetId="0">{#N/A,#N/A,FALSE,"Plan1";#N/A,#N/A,FALSE,"Plan2"}</definedName>
    <definedName name="hdfjkgvjgtd" localSheetId="7" hidden="1">{#N/A,#N/A,FALSE,"Plan1";#N/A,#N/A,FALSE,"Plan2"}</definedName>
    <definedName name="hdfjkgvjgtd" localSheetId="8" hidden="1">{#N/A,#N/A,FALSE,"Plan1";#N/A,#N/A,FALSE,"Plan2"}</definedName>
    <definedName name="hdfjkgvjgtd" hidden="1">{#N/A,#N/A,FALSE,"Plan1";#N/A,#N/A,FALSE,"Plan2"}</definedName>
    <definedName name="hdfjkhdhrute" localSheetId="2" hidden="1">{#N/A,#N/A,FALSE,"Plan1";#N/A,#N/A,FALSE,"Plan2"}</definedName>
    <definedName name="hdfjkhdhrute" localSheetId="5">{#N/A,#N/A,FALSE,"Plan1";#N/A,#N/A,FALSE,"Plan2"}</definedName>
    <definedName name="hdfjkhdhrute" localSheetId="6" hidden="1">{#N/A,#N/A,FALSE,"Plan1";#N/A,#N/A,FALSE,"Plan2"}</definedName>
    <definedName name="hdfjkhdhrute" localSheetId="1" hidden="1">{#N/A,#N/A,FALSE,"Plan1";#N/A,#N/A,FALSE,"Plan2"}</definedName>
    <definedName name="hdfjkhdhrute" localSheetId="0">{#N/A,#N/A,FALSE,"Plan1";#N/A,#N/A,FALSE,"Plan2"}</definedName>
    <definedName name="hdfjkhdhrute" localSheetId="7" hidden="1">{#N/A,#N/A,FALSE,"Plan1";#N/A,#N/A,FALSE,"Plan2"}</definedName>
    <definedName name="hdfjkhdhrute" localSheetId="8" hidden="1">{#N/A,#N/A,FALSE,"Plan1";#N/A,#N/A,FALSE,"Plan2"}</definedName>
    <definedName name="hdfjkhdhrute" hidden="1">{#N/A,#N/A,FALSE,"Plan1";#N/A,#N/A,FALSE,"Plan2"}</definedName>
    <definedName name="HDFKGVF" localSheetId="2" hidden="1">{#N/A,#N/A,FALSE,"Plan1";#N/A,#N/A,FALSE,"Plan2"}</definedName>
    <definedName name="HDFKGVF" localSheetId="5">{#N/A,#N/A,FALSE,"Plan1";#N/A,#N/A,FALSE,"Plan2"}</definedName>
    <definedName name="HDFKGVF" localSheetId="6" hidden="1">{#N/A,#N/A,FALSE,"Plan1";#N/A,#N/A,FALSE,"Plan2"}</definedName>
    <definedName name="HDFKGVF" localSheetId="1" hidden="1">{#N/A,#N/A,FALSE,"Plan1";#N/A,#N/A,FALSE,"Plan2"}</definedName>
    <definedName name="HDFKGVF" localSheetId="0">{#N/A,#N/A,FALSE,"Plan1";#N/A,#N/A,FALSE,"Plan2"}</definedName>
    <definedName name="HDFKGVF" localSheetId="7" hidden="1">{#N/A,#N/A,FALSE,"Plan1";#N/A,#N/A,FALSE,"Plan2"}</definedName>
    <definedName name="HDFKGVF" localSheetId="8" hidden="1">{#N/A,#N/A,FALSE,"Plan1";#N/A,#N/A,FALSE,"Plan2"}</definedName>
    <definedName name="HDFKGVF" hidden="1">{#N/A,#N/A,FALSE,"Plan1";#N/A,#N/A,FALSE,"Plan2"}</definedName>
    <definedName name="hdgfhdgtdrt" localSheetId="2" hidden="1">{#N/A,#N/A,FALSE,"Plan1";#N/A,#N/A,FALSE,"Plan2"}</definedName>
    <definedName name="hdgfhdgtdrt" localSheetId="5">{#N/A,#N/A,FALSE,"Plan1";#N/A,#N/A,FALSE,"Plan2"}</definedName>
    <definedName name="hdgfhdgtdrt" localSheetId="6" hidden="1">{#N/A,#N/A,FALSE,"Plan1";#N/A,#N/A,FALSE,"Plan2"}</definedName>
    <definedName name="hdgfhdgtdrt" localSheetId="1" hidden="1">{#N/A,#N/A,FALSE,"Plan1";#N/A,#N/A,FALSE,"Plan2"}</definedName>
    <definedName name="hdgfhdgtdrt" localSheetId="0">{#N/A,#N/A,FALSE,"Plan1";#N/A,#N/A,FALSE,"Plan2"}</definedName>
    <definedName name="hdgfhdgtdrt" localSheetId="7" hidden="1">{#N/A,#N/A,FALSE,"Plan1";#N/A,#N/A,FALSE,"Plan2"}</definedName>
    <definedName name="hdgfhdgtdrt" localSheetId="8" hidden="1">{#N/A,#N/A,FALSE,"Plan1";#N/A,#N/A,FALSE,"Plan2"}</definedName>
    <definedName name="hdgfhdgtdrt" hidden="1">{#N/A,#N/A,FALSE,"Plan1";#N/A,#N/A,FALSE,"Plan2"}</definedName>
    <definedName name="hdghgtgtrgd" localSheetId="2" hidden="1">{#N/A,#N/A,FALSE,"Plan1";#N/A,#N/A,FALSE,"Plan2"}</definedName>
    <definedName name="hdghgtgtrgd" localSheetId="5">{#N/A,#N/A,FALSE,"Plan1";#N/A,#N/A,FALSE,"Plan2"}</definedName>
    <definedName name="hdghgtgtrgd" localSheetId="6" hidden="1">{#N/A,#N/A,FALSE,"Plan1";#N/A,#N/A,FALSE,"Plan2"}</definedName>
    <definedName name="hdghgtgtrgd" localSheetId="1" hidden="1">{#N/A,#N/A,FALSE,"Plan1";#N/A,#N/A,FALSE,"Plan2"}</definedName>
    <definedName name="hdghgtgtrgd" localSheetId="0">{#N/A,#N/A,FALSE,"Plan1";#N/A,#N/A,FALSE,"Plan2"}</definedName>
    <definedName name="hdghgtgtrgd" localSheetId="7" hidden="1">{#N/A,#N/A,FALSE,"Plan1";#N/A,#N/A,FALSE,"Plan2"}</definedName>
    <definedName name="hdghgtgtrgd" localSheetId="8" hidden="1">{#N/A,#N/A,FALSE,"Plan1";#N/A,#N/A,FALSE,"Plan2"}</definedName>
    <definedName name="hdghgtgtrgd" hidden="1">{#N/A,#N/A,FALSE,"Plan1";#N/A,#N/A,FALSE,"Plan2"}</definedName>
    <definedName name="HDHDGHTUHDTG" localSheetId="2" hidden="1">{#N/A,#N/A,FALSE,"Plan1";#N/A,#N/A,FALSE,"Plan2"}</definedName>
    <definedName name="HDHDGHTUHDTG" localSheetId="5">{#N/A,#N/A,FALSE,"Plan1";#N/A,#N/A,FALSE,"Plan2"}</definedName>
    <definedName name="HDHDGHTUHDTG" localSheetId="6" hidden="1">{#N/A,#N/A,FALSE,"Plan1";#N/A,#N/A,FALSE,"Plan2"}</definedName>
    <definedName name="HDHDGHTUHDTG" localSheetId="1" hidden="1">{#N/A,#N/A,FALSE,"Plan1";#N/A,#N/A,FALSE,"Plan2"}</definedName>
    <definedName name="HDHDGHTUHDTG" localSheetId="0">{#N/A,#N/A,FALSE,"Plan1";#N/A,#N/A,FALSE,"Plan2"}</definedName>
    <definedName name="HDHDGHTUHDTG" localSheetId="7" hidden="1">{#N/A,#N/A,FALSE,"Plan1";#N/A,#N/A,FALSE,"Plan2"}</definedName>
    <definedName name="HDHDGHTUHDTG" localSheetId="8" hidden="1">{#N/A,#N/A,FALSE,"Plan1";#N/A,#N/A,FALSE,"Plan2"}</definedName>
    <definedName name="HDHDGHTUHDTG" hidden="1">{#N/A,#N/A,FALSE,"Plan1";#N/A,#N/A,FALSE,"Plan2"}</definedName>
    <definedName name="hdhghfthrrhy" localSheetId="2" hidden="1">{#N/A,#N/A,FALSE,"Plan1";#N/A,#N/A,FALSE,"Plan2"}</definedName>
    <definedName name="hdhghfthrrhy" localSheetId="5">{#N/A,#N/A,FALSE,"Plan1";#N/A,#N/A,FALSE,"Plan2"}</definedName>
    <definedName name="hdhghfthrrhy" localSheetId="6" hidden="1">{#N/A,#N/A,FALSE,"Plan1";#N/A,#N/A,FALSE,"Plan2"}</definedName>
    <definedName name="hdhghfthrrhy" localSheetId="1" hidden="1">{#N/A,#N/A,FALSE,"Plan1";#N/A,#N/A,FALSE,"Plan2"}</definedName>
    <definedName name="hdhghfthrrhy" localSheetId="0">{#N/A,#N/A,FALSE,"Plan1";#N/A,#N/A,FALSE,"Plan2"}</definedName>
    <definedName name="hdhghfthrrhy" localSheetId="7" hidden="1">{#N/A,#N/A,FALSE,"Plan1";#N/A,#N/A,FALSE,"Plan2"}</definedName>
    <definedName name="hdhghfthrrhy" localSheetId="8" hidden="1">{#N/A,#N/A,FALSE,"Plan1";#N/A,#N/A,FALSE,"Plan2"}</definedName>
    <definedName name="hdhghfthrrhy" hidden="1">{#N/A,#N/A,FALSE,"Plan1";#N/A,#N/A,FALSE,"Plan2"}</definedName>
    <definedName name="hdkfjhydjh" localSheetId="2" hidden="1">{#N/A,#N/A,FALSE,"Plan1";#N/A,#N/A,FALSE,"Plan2"}</definedName>
    <definedName name="hdkfjhydjh" localSheetId="5">{#N/A,#N/A,FALSE,"Plan1";#N/A,#N/A,FALSE,"Plan2"}</definedName>
    <definedName name="hdkfjhydjh" localSheetId="6" hidden="1">{#N/A,#N/A,FALSE,"Plan1";#N/A,#N/A,FALSE,"Plan2"}</definedName>
    <definedName name="hdkfjhydjh" localSheetId="1" hidden="1">{#N/A,#N/A,FALSE,"Plan1";#N/A,#N/A,FALSE,"Plan2"}</definedName>
    <definedName name="hdkfjhydjh" localSheetId="0">{#N/A,#N/A,FALSE,"Plan1";#N/A,#N/A,FALSE,"Plan2"}</definedName>
    <definedName name="hdkfjhydjh" localSheetId="7" hidden="1">{#N/A,#N/A,FALSE,"Plan1";#N/A,#N/A,FALSE,"Plan2"}</definedName>
    <definedName name="hdkfjhydjh" localSheetId="8" hidden="1">{#N/A,#N/A,FALSE,"Plan1";#N/A,#N/A,FALSE,"Plan2"}</definedName>
    <definedName name="hdkfjhydjh" hidden="1">{#N/A,#N/A,FALSE,"Plan1";#N/A,#N/A,FALSE,"Plan2"}</definedName>
    <definedName name="hdsgfgrrdgr" localSheetId="2" hidden="1">{#N/A,#N/A,FALSE,"Plan1";#N/A,#N/A,FALSE,"Plan2"}</definedName>
    <definedName name="hdsgfgrrdgr" localSheetId="5">{#N/A,#N/A,FALSE,"Plan1";#N/A,#N/A,FALSE,"Plan2"}</definedName>
    <definedName name="hdsgfgrrdgr" localSheetId="6" hidden="1">{#N/A,#N/A,FALSE,"Plan1";#N/A,#N/A,FALSE,"Plan2"}</definedName>
    <definedName name="hdsgfgrrdgr" localSheetId="1" hidden="1">{#N/A,#N/A,FALSE,"Plan1";#N/A,#N/A,FALSE,"Plan2"}</definedName>
    <definedName name="hdsgfgrrdgr" localSheetId="0">{#N/A,#N/A,FALSE,"Plan1";#N/A,#N/A,FALSE,"Plan2"}</definedName>
    <definedName name="hdsgfgrrdgr" localSheetId="7" hidden="1">{#N/A,#N/A,FALSE,"Plan1";#N/A,#N/A,FALSE,"Plan2"}</definedName>
    <definedName name="hdsgfgrrdgr" localSheetId="8" hidden="1">{#N/A,#N/A,FALSE,"Plan1";#N/A,#N/A,FALSE,"Plan2"}</definedName>
    <definedName name="hdsgfgrrdgr" hidden="1">{#N/A,#N/A,FALSE,"Plan1";#N/A,#N/A,FALSE,"Plan2"}</definedName>
    <definedName name="hdtertkkdsa" localSheetId="2" hidden="1">{#N/A,#N/A,FALSE,"Plan1";#N/A,#N/A,FALSE,"Plan2"}</definedName>
    <definedName name="hdtertkkdsa" localSheetId="5">{#N/A,#N/A,FALSE,"Plan1";#N/A,#N/A,FALSE,"Plan2"}</definedName>
    <definedName name="hdtertkkdsa" localSheetId="6" hidden="1">{#N/A,#N/A,FALSE,"Plan1";#N/A,#N/A,FALSE,"Plan2"}</definedName>
    <definedName name="hdtertkkdsa" localSheetId="1" hidden="1">{#N/A,#N/A,FALSE,"Plan1";#N/A,#N/A,FALSE,"Plan2"}</definedName>
    <definedName name="hdtertkkdsa" localSheetId="0">{#N/A,#N/A,FALSE,"Plan1";#N/A,#N/A,FALSE,"Plan2"}</definedName>
    <definedName name="hdtertkkdsa" localSheetId="7" hidden="1">{#N/A,#N/A,FALSE,"Plan1";#N/A,#N/A,FALSE,"Plan2"}</definedName>
    <definedName name="hdtertkkdsa" localSheetId="8" hidden="1">{#N/A,#N/A,FALSE,"Plan1";#N/A,#N/A,FALSE,"Plan2"}</definedName>
    <definedName name="hdtertkkdsa" hidden="1">{#N/A,#N/A,FALSE,"Plan1";#N/A,#N/A,FALSE,"Plan2"}</definedName>
    <definedName name="Header" localSheetId="2">#REF!</definedName>
    <definedName name="Header" localSheetId="5">#REF!</definedName>
    <definedName name="Header" localSheetId="6">#REF!</definedName>
    <definedName name="Header" localSheetId="0">#REF!</definedName>
    <definedName name="Header" localSheetId="7">#REF!</definedName>
    <definedName name="Header" localSheetId="8">#REF!</definedName>
    <definedName name="Header">#REF!</definedName>
    <definedName name="HEDHA" localSheetId="2" hidden="1">{#N/A,#N/A,FALSE,"Plan1";#N/A,#N/A,FALSE,"Plan2"}</definedName>
    <definedName name="HEDHA" localSheetId="5">{#N/A,#N/A,FALSE,"Plan1";#N/A,#N/A,FALSE,"Plan2"}</definedName>
    <definedName name="HEDHA" localSheetId="6" hidden="1">{#N/A,#N/A,FALSE,"Plan1";#N/A,#N/A,FALSE,"Plan2"}</definedName>
    <definedName name="HEDHA" localSheetId="1" hidden="1">{#N/A,#N/A,FALSE,"Plan1";#N/A,#N/A,FALSE,"Plan2"}</definedName>
    <definedName name="HEDHA" localSheetId="0">{#N/A,#N/A,FALSE,"Plan1";#N/A,#N/A,FALSE,"Plan2"}</definedName>
    <definedName name="HEDHA" localSheetId="7" hidden="1">{#N/A,#N/A,FALSE,"Plan1";#N/A,#N/A,FALSE,"Plan2"}</definedName>
    <definedName name="HEDHA" localSheetId="8" hidden="1">{#N/A,#N/A,FALSE,"Plan1";#N/A,#N/A,FALSE,"Plan2"}</definedName>
    <definedName name="HEDHA" hidden="1">{#N/A,#N/A,FALSE,"Plan1";#N/A,#N/A,FALSE,"Plan2"}</definedName>
    <definedName name="heif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2">#REF!</definedName>
    <definedName name="HELP" localSheetId="5">#REF!</definedName>
    <definedName name="HELP" localSheetId="6">#REF!</definedName>
    <definedName name="HELP" localSheetId="0">#REF!</definedName>
    <definedName name="HELP" localSheetId="7">#REF!</definedName>
    <definedName name="HELP" localSheetId="8">#REF!</definedName>
    <definedName name="HELP">#REF!</definedName>
    <definedName name="herkfdshfker" localSheetId="2" hidden="1">{#N/A,#N/A,FALSE,"Plan1";#N/A,#N/A,FALSE,"Plan2"}</definedName>
    <definedName name="herkfdshfker" localSheetId="5">{#N/A,#N/A,FALSE,"Plan1";#N/A,#N/A,FALSE,"Plan2"}</definedName>
    <definedName name="herkfdshfker" localSheetId="6" hidden="1">{#N/A,#N/A,FALSE,"Plan1";#N/A,#N/A,FALSE,"Plan2"}</definedName>
    <definedName name="herkfdshfker" localSheetId="1" hidden="1">{#N/A,#N/A,FALSE,"Plan1";#N/A,#N/A,FALSE,"Plan2"}</definedName>
    <definedName name="herkfdshfker" localSheetId="0">{#N/A,#N/A,FALSE,"Plan1";#N/A,#N/A,FALSE,"Plan2"}</definedName>
    <definedName name="herkfdshfker" localSheetId="7" hidden="1">{#N/A,#N/A,FALSE,"Plan1";#N/A,#N/A,FALSE,"Plan2"}</definedName>
    <definedName name="herkfdshfker" localSheetId="8" hidden="1">{#N/A,#N/A,FALSE,"Plan1";#N/A,#N/A,FALSE,"Plan2"}</definedName>
    <definedName name="herkfdshfker" hidden="1">{#N/A,#N/A,FALSE,"Plan1";#N/A,#N/A,FALSE,"Plan2"}</definedName>
    <definedName name="hersdtretyt" localSheetId="2" hidden="1">{#N/A,#N/A,FALSE,"Plan1";#N/A,#N/A,FALSE,"Plan2"}</definedName>
    <definedName name="hersdtretyt" localSheetId="5">{#N/A,#N/A,FALSE,"Plan1";#N/A,#N/A,FALSE,"Plan2"}</definedName>
    <definedName name="hersdtretyt" localSheetId="6" hidden="1">{#N/A,#N/A,FALSE,"Plan1";#N/A,#N/A,FALSE,"Plan2"}</definedName>
    <definedName name="hersdtretyt" localSheetId="1" hidden="1">{#N/A,#N/A,FALSE,"Plan1";#N/A,#N/A,FALSE,"Plan2"}</definedName>
    <definedName name="hersdtretyt" localSheetId="0">{#N/A,#N/A,FALSE,"Plan1";#N/A,#N/A,FALSE,"Plan2"}</definedName>
    <definedName name="hersdtretyt" localSheetId="7" hidden="1">{#N/A,#N/A,FALSE,"Plan1";#N/A,#N/A,FALSE,"Plan2"}</definedName>
    <definedName name="hersdtretyt" localSheetId="8" hidden="1">{#N/A,#N/A,FALSE,"Plan1";#N/A,#N/A,FALSE,"Plan2"}</definedName>
    <definedName name="hersdtretyt" hidden="1">{#N/A,#N/A,FALSE,"Plan1";#N/A,#N/A,FALSE,"Plan2"}</definedName>
    <definedName name="HFDJTHTR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2" hidden="1">{#N/A,#N/A,FALSE,"Plan1";#N/A,#N/A,FALSE,"Plan2"}</definedName>
    <definedName name="HFDKHGFR" localSheetId="5">{#N/A,#N/A,FALSE,"Plan1";#N/A,#N/A,FALSE,"Plan2"}</definedName>
    <definedName name="HFDKHGFR" localSheetId="6" hidden="1">{#N/A,#N/A,FALSE,"Plan1";#N/A,#N/A,FALSE,"Plan2"}</definedName>
    <definedName name="HFDKHGFR" localSheetId="1" hidden="1">{#N/A,#N/A,FALSE,"Plan1";#N/A,#N/A,FALSE,"Plan2"}</definedName>
    <definedName name="HFDKHGFR" localSheetId="0">{#N/A,#N/A,FALSE,"Plan1";#N/A,#N/A,FALSE,"Plan2"}</definedName>
    <definedName name="HFDKHGFR" localSheetId="7" hidden="1">{#N/A,#N/A,FALSE,"Plan1";#N/A,#N/A,FALSE,"Plan2"}</definedName>
    <definedName name="HFDKHGFR" localSheetId="8" hidden="1">{#N/A,#N/A,FALSE,"Plan1";#N/A,#N/A,FALSE,"Plan2"}</definedName>
    <definedName name="HFDKHGFR" hidden="1">{#N/A,#N/A,FALSE,"Plan1";#N/A,#N/A,FALSE,"Plan2"}</definedName>
    <definedName name="hfdkhgkfdhtj" localSheetId="2" hidden="1">{#N/A,#N/A,FALSE,"Plan1";#N/A,#N/A,FALSE,"Plan2"}</definedName>
    <definedName name="hfdkhgkfdhtj" localSheetId="5">{#N/A,#N/A,FALSE,"Plan1";#N/A,#N/A,FALSE,"Plan2"}</definedName>
    <definedName name="hfdkhgkfdhtj" localSheetId="6" hidden="1">{#N/A,#N/A,FALSE,"Plan1";#N/A,#N/A,FALSE,"Plan2"}</definedName>
    <definedName name="hfdkhgkfdhtj" localSheetId="1" hidden="1">{#N/A,#N/A,FALSE,"Plan1";#N/A,#N/A,FALSE,"Plan2"}</definedName>
    <definedName name="hfdkhgkfdhtj" localSheetId="0">{#N/A,#N/A,FALSE,"Plan1";#N/A,#N/A,FALSE,"Plan2"}</definedName>
    <definedName name="hfdkhgkfdhtj" localSheetId="7" hidden="1">{#N/A,#N/A,FALSE,"Plan1";#N/A,#N/A,FALSE,"Plan2"}</definedName>
    <definedName name="hfdkhgkfdhtj" localSheetId="8" hidden="1">{#N/A,#N/A,FALSE,"Plan1";#N/A,#N/A,FALSE,"Plan2"}</definedName>
    <definedName name="hfdkhgkfdhtj" hidden="1">{#N/A,#N/A,FALSE,"Plan1";#N/A,#N/A,FALSE,"Plan2"}</definedName>
    <definedName name="hfgfktgkhyt" localSheetId="2" hidden="1">{#N/A,#N/A,FALSE,"Plan1";#N/A,#N/A,FALSE,"Plan2"}</definedName>
    <definedName name="hfgfktgkhyt" localSheetId="5">{#N/A,#N/A,FALSE,"Plan1";#N/A,#N/A,FALSE,"Plan2"}</definedName>
    <definedName name="hfgfktgkhyt" localSheetId="6" hidden="1">{#N/A,#N/A,FALSE,"Plan1";#N/A,#N/A,FALSE,"Plan2"}</definedName>
    <definedName name="hfgfktgkhyt" localSheetId="1" hidden="1">{#N/A,#N/A,FALSE,"Plan1";#N/A,#N/A,FALSE,"Plan2"}</definedName>
    <definedName name="hfgfktgkhyt" localSheetId="0">{#N/A,#N/A,FALSE,"Plan1";#N/A,#N/A,FALSE,"Plan2"}</definedName>
    <definedName name="hfgfktgkhyt" localSheetId="7" hidden="1">{#N/A,#N/A,FALSE,"Plan1";#N/A,#N/A,FALSE,"Plan2"}</definedName>
    <definedName name="hfgfktgkhyt" localSheetId="8" hidden="1">{#N/A,#N/A,FALSE,"Plan1";#N/A,#N/A,FALSE,"Plan2"}</definedName>
    <definedName name="hfgfktgkhyt" hidden="1">{#N/A,#N/A,FALSE,"Plan1";#N/A,#N/A,FALSE,"Plan2"}</definedName>
    <definedName name="hfghdkhrgkjg" localSheetId="2" hidden="1">{#N/A,#N/A,FALSE,"Plan1";#N/A,#N/A,FALSE,"Plan2"}</definedName>
    <definedName name="hfghdkhrgkjg" localSheetId="5">{#N/A,#N/A,FALSE,"Plan1";#N/A,#N/A,FALSE,"Plan2"}</definedName>
    <definedName name="hfghdkhrgkjg" localSheetId="6" hidden="1">{#N/A,#N/A,FALSE,"Plan1";#N/A,#N/A,FALSE,"Plan2"}</definedName>
    <definedName name="hfghdkhrgkjg" localSheetId="1" hidden="1">{#N/A,#N/A,FALSE,"Plan1";#N/A,#N/A,FALSE,"Plan2"}</definedName>
    <definedName name="hfghdkhrgkjg" localSheetId="0">{#N/A,#N/A,FALSE,"Plan1";#N/A,#N/A,FALSE,"Plan2"}</definedName>
    <definedName name="hfghdkhrgkjg" localSheetId="7" hidden="1">{#N/A,#N/A,FALSE,"Plan1";#N/A,#N/A,FALSE,"Plan2"}</definedName>
    <definedName name="hfghdkhrgkjg" localSheetId="8" hidden="1">{#N/A,#N/A,FALSE,"Plan1";#N/A,#N/A,FALSE,"Plan2"}</definedName>
    <definedName name="hfghdkhrgkjg" hidden="1">{#N/A,#N/A,FALSE,"Plan1";#N/A,#N/A,FALSE,"Plan2"}</definedName>
    <definedName name="hfighfth" localSheetId="2" hidden="1">{#N/A,#N/A,FALSE,"Plan1";#N/A,#N/A,FALSE,"Plan2"}</definedName>
    <definedName name="hfighfth" localSheetId="5">{#N/A,#N/A,FALSE,"Plan1";#N/A,#N/A,FALSE,"Plan2"}</definedName>
    <definedName name="hfighfth" localSheetId="6" hidden="1">{#N/A,#N/A,FALSE,"Plan1";#N/A,#N/A,FALSE,"Plan2"}</definedName>
    <definedName name="hfighfth" localSheetId="1" hidden="1">{#N/A,#N/A,FALSE,"Plan1";#N/A,#N/A,FALSE,"Plan2"}</definedName>
    <definedName name="hfighfth" localSheetId="0">{#N/A,#N/A,FALSE,"Plan1";#N/A,#N/A,FALSE,"Plan2"}</definedName>
    <definedName name="hfighfth" localSheetId="7" hidden="1">{#N/A,#N/A,FALSE,"Plan1";#N/A,#N/A,FALSE,"Plan2"}</definedName>
    <definedName name="hfighfth" localSheetId="8" hidden="1">{#N/A,#N/A,FALSE,"Plan1";#N/A,#N/A,FALSE,"Plan2"}</definedName>
    <definedName name="hfighfth" hidden="1">{#N/A,#N/A,FALSE,"Plan1";#N/A,#N/A,FALSE,"Plan2"}</definedName>
    <definedName name="hfjghtfuyrf" localSheetId="2" hidden="1">{#N/A,#N/A,FALSE,"Plan1";#N/A,#N/A,FALSE,"Plan2"}</definedName>
    <definedName name="hfjghtfuyrf" localSheetId="5">{#N/A,#N/A,FALSE,"Plan1";#N/A,#N/A,FALSE,"Plan2"}</definedName>
    <definedName name="hfjghtfuyrf" localSheetId="6" hidden="1">{#N/A,#N/A,FALSE,"Plan1";#N/A,#N/A,FALSE,"Plan2"}</definedName>
    <definedName name="hfjghtfuyrf" localSheetId="1" hidden="1">{#N/A,#N/A,FALSE,"Plan1";#N/A,#N/A,FALSE,"Plan2"}</definedName>
    <definedName name="hfjghtfuyrf" localSheetId="0">{#N/A,#N/A,FALSE,"Plan1";#N/A,#N/A,FALSE,"Plan2"}</definedName>
    <definedName name="hfjghtfuyrf" localSheetId="7" hidden="1">{#N/A,#N/A,FALSE,"Plan1";#N/A,#N/A,FALSE,"Plan2"}</definedName>
    <definedName name="hfjghtfuyrf" localSheetId="8" hidden="1">{#N/A,#N/A,FALSE,"Plan1";#N/A,#N/A,FALSE,"Plan2"}</definedName>
    <definedName name="hfjghtfuyrf" hidden="1">{#N/A,#N/A,FALSE,"Plan1";#N/A,#N/A,FALSE,"Plan2"}</definedName>
    <definedName name="HFKJHDJGHFJ" localSheetId="2" hidden="1">{#N/A,#N/A,FALSE,"Plan1";#N/A,#N/A,FALSE,"Plan2"}</definedName>
    <definedName name="HFKJHDJGHFJ" localSheetId="5">{#N/A,#N/A,FALSE,"Plan1";#N/A,#N/A,FALSE,"Plan2"}</definedName>
    <definedName name="HFKJHDJGHFJ" localSheetId="6" hidden="1">{#N/A,#N/A,FALSE,"Plan1";#N/A,#N/A,FALSE,"Plan2"}</definedName>
    <definedName name="HFKJHDJGHFJ" localSheetId="1" hidden="1">{#N/A,#N/A,FALSE,"Plan1";#N/A,#N/A,FALSE,"Plan2"}</definedName>
    <definedName name="HFKJHDJGHFJ" localSheetId="0">{#N/A,#N/A,FALSE,"Plan1";#N/A,#N/A,FALSE,"Plan2"}</definedName>
    <definedName name="HFKJHDJGHFJ" localSheetId="7" hidden="1">{#N/A,#N/A,FALSE,"Plan1";#N/A,#N/A,FALSE,"Plan2"}</definedName>
    <definedName name="HFKJHDJGHFJ" localSheetId="8" hidden="1">{#N/A,#N/A,FALSE,"Plan1";#N/A,#N/A,FALSE,"Plan2"}</definedName>
    <definedName name="HFKJHDJGHFJ" hidden="1">{#N/A,#N/A,FALSE,"Plan1";#N/A,#N/A,FALSE,"Plan2"}</definedName>
    <definedName name="hgdesgfgsj" localSheetId="2" hidden="1">{#N/A,#N/A,FALSE,"Plan1";#N/A,#N/A,FALSE,"Plan2"}</definedName>
    <definedName name="hgdesgfgsj" localSheetId="5">{#N/A,#N/A,FALSE,"Plan1";#N/A,#N/A,FALSE,"Plan2"}</definedName>
    <definedName name="hgdesgfgsj" localSheetId="6" hidden="1">{#N/A,#N/A,FALSE,"Plan1";#N/A,#N/A,FALSE,"Plan2"}</definedName>
    <definedName name="hgdesgfgsj" localSheetId="1" hidden="1">{#N/A,#N/A,FALSE,"Plan1";#N/A,#N/A,FALSE,"Plan2"}</definedName>
    <definedName name="hgdesgfgsj" localSheetId="0">{#N/A,#N/A,FALSE,"Plan1";#N/A,#N/A,FALSE,"Plan2"}</definedName>
    <definedName name="hgdesgfgsj" localSheetId="7" hidden="1">{#N/A,#N/A,FALSE,"Plan1";#N/A,#N/A,FALSE,"Plan2"}</definedName>
    <definedName name="hgdesgfgsj" localSheetId="8" hidden="1">{#N/A,#N/A,FALSE,"Plan1";#N/A,#N/A,FALSE,"Plan2"}</definedName>
    <definedName name="hgdesgfgsj" hidden="1">{#N/A,#N/A,FALSE,"Plan1";#N/A,#N/A,FALSE,"Plan2"}</definedName>
    <definedName name="hgdgfd" localSheetId="2" hidden="1">{#N/A,#N/A,FALSE,"Plan1";#N/A,#N/A,FALSE,"Plan2"}</definedName>
    <definedName name="hgdgfd" localSheetId="5">{#N/A,#N/A,FALSE,"Plan1";#N/A,#N/A,FALSE,"Plan2"}</definedName>
    <definedName name="hgdgfd" localSheetId="6" hidden="1">{#N/A,#N/A,FALSE,"Plan1";#N/A,#N/A,FALSE,"Plan2"}</definedName>
    <definedName name="hgdgfd" localSheetId="1" hidden="1">{#N/A,#N/A,FALSE,"Plan1";#N/A,#N/A,FALSE,"Plan2"}</definedName>
    <definedName name="hgdgfd" localSheetId="0">{#N/A,#N/A,FALSE,"Plan1";#N/A,#N/A,FALSE,"Plan2"}</definedName>
    <definedName name="hgdgfd" localSheetId="7" hidden="1">{#N/A,#N/A,FALSE,"Plan1";#N/A,#N/A,FALSE,"Plan2"}</definedName>
    <definedName name="hgdgfd" localSheetId="8" hidden="1">{#N/A,#N/A,FALSE,"Plan1";#N/A,#N/A,FALSE,"Plan2"}</definedName>
    <definedName name="hgdgfd" hidden="1">{#N/A,#N/A,FALSE,"Plan1";#N/A,#N/A,FALSE,"Plan2"}</definedName>
    <definedName name="hgfhjkdfhj" localSheetId="2" hidden="1">{#N/A,#N/A,FALSE,"Plan1";#N/A,#N/A,FALSE,"Plan2"}</definedName>
    <definedName name="hgfhjkdfhj" localSheetId="5">{#N/A,#N/A,FALSE,"Plan1";#N/A,#N/A,FALSE,"Plan2"}</definedName>
    <definedName name="hgfhjkdfhj" localSheetId="6" hidden="1">{#N/A,#N/A,FALSE,"Plan1";#N/A,#N/A,FALSE,"Plan2"}</definedName>
    <definedName name="hgfhjkdfhj" localSheetId="1" hidden="1">{#N/A,#N/A,FALSE,"Plan1";#N/A,#N/A,FALSE,"Plan2"}</definedName>
    <definedName name="hgfhjkdfhj" localSheetId="0">{#N/A,#N/A,FALSE,"Plan1";#N/A,#N/A,FALSE,"Plan2"}</definedName>
    <definedName name="hgfhjkdfhj" localSheetId="7" hidden="1">{#N/A,#N/A,FALSE,"Plan1";#N/A,#N/A,FALSE,"Plan2"}</definedName>
    <definedName name="hgfhjkdfhj" localSheetId="8" hidden="1">{#N/A,#N/A,FALSE,"Plan1";#N/A,#N/A,FALSE,"Plan2"}</definedName>
    <definedName name="hgfhjkdfhj" hidden="1">{#N/A,#N/A,FALSE,"Plan1";#N/A,#N/A,FALSE,"Plan2"}</definedName>
    <definedName name="hgg" localSheetId="2" hidden="1">{#N/A,#N/A,FALSE,"Plan1";#N/A,#N/A,FALSE,"Plan2"}</definedName>
    <definedName name="hgg" localSheetId="5">{#N/A,#N/A,FALSE,"Plan1";#N/A,#N/A,FALSE,"Plan2"}</definedName>
    <definedName name="hgg" localSheetId="6" hidden="1">{#N/A,#N/A,FALSE,"Plan1";#N/A,#N/A,FALSE,"Plan2"}</definedName>
    <definedName name="hgg" localSheetId="1" hidden="1">{#N/A,#N/A,FALSE,"Plan1";#N/A,#N/A,FALSE,"Plan2"}</definedName>
    <definedName name="hgg" localSheetId="0">{#N/A,#N/A,FALSE,"Plan1";#N/A,#N/A,FALSE,"Plan2"}</definedName>
    <definedName name="hgg" localSheetId="7" hidden="1">{#N/A,#N/A,FALSE,"Plan1";#N/A,#N/A,FALSE,"Plan2"}</definedName>
    <definedName name="hgg" localSheetId="8" hidden="1">{#N/A,#N/A,FALSE,"Plan1";#N/A,#N/A,FALSE,"Plan2"}</definedName>
    <definedName name="hgg" hidden="1">{#N/A,#N/A,FALSE,"Plan1";#N/A,#N/A,FALSE,"Plan2"}</definedName>
    <definedName name="hgjdfgghg" localSheetId="2" hidden="1">{#N/A,#N/A,FALSE,"Plan1";#N/A,#N/A,FALSE,"Plan2"}</definedName>
    <definedName name="hgjdfgghg" localSheetId="5">{#N/A,#N/A,FALSE,"Plan1";#N/A,#N/A,FALSE,"Plan2"}</definedName>
    <definedName name="hgjdfgghg" localSheetId="6" hidden="1">{#N/A,#N/A,FALSE,"Plan1";#N/A,#N/A,FALSE,"Plan2"}</definedName>
    <definedName name="hgjdfgghg" localSheetId="1" hidden="1">{#N/A,#N/A,FALSE,"Plan1";#N/A,#N/A,FALSE,"Plan2"}</definedName>
    <definedName name="hgjdfgghg" localSheetId="0">{#N/A,#N/A,FALSE,"Plan1";#N/A,#N/A,FALSE,"Plan2"}</definedName>
    <definedName name="hgjdfgghg" localSheetId="7" hidden="1">{#N/A,#N/A,FALSE,"Plan1";#N/A,#N/A,FALSE,"Plan2"}</definedName>
    <definedName name="hgjdfgghg" localSheetId="8" hidden="1">{#N/A,#N/A,FALSE,"Plan1";#N/A,#N/A,FALSE,"Plan2"}</definedName>
    <definedName name="hgjdfgghg" hidden="1">{#N/A,#N/A,FALSE,"Plan1";#N/A,#N/A,FALSE,"Plan2"}</definedName>
    <definedName name="hgjkfdhg" localSheetId="2" hidden="1">{#N/A,#N/A,FALSE,"Plan1";#N/A,#N/A,FALSE,"Plan2"}</definedName>
    <definedName name="hgjkfdhg" localSheetId="5">{#N/A,#N/A,FALSE,"Plan1";#N/A,#N/A,FALSE,"Plan2"}</definedName>
    <definedName name="hgjkfdhg" localSheetId="6" hidden="1">{#N/A,#N/A,FALSE,"Plan1";#N/A,#N/A,FALSE,"Plan2"}</definedName>
    <definedName name="hgjkfdhg" localSheetId="1" hidden="1">{#N/A,#N/A,FALSE,"Plan1";#N/A,#N/A,FALSE,"Plan2"}</definedName>
    <definedName name="hgjkfdhg" localSheetId="0">{#N/A,#N/A,FALSE,"Plan1";#N/A,#N/A,FALSE,"Plan2"}</definedName>
    <definedName name="hgjkfdhg" localSheetId="7" hidden="1">{#N/A,#N/A,FALSE,"Plan1";#N/A,#N/A,FALSE,"Plan2"}</definedName>
    <definedName name="hgjkfdhg" localSheetId="8" hidden="1">{#N/A,#N/A,FALSE,"Plan1";#N/A,#N/A,FALSE,"Plan2"}</definedName>
    <definedName name="hgjkfdhg" hidden="1">{#N/A,#N/A,FALSE,"Plan1";#N/A,#N/A,FALSE,"Plan2"}</definedName>
    <definedName name="hgkdfhkfk" localSheetId="2" hidden="1">{#N/A,#N/A,FALSE,"Plan1";#N/A,#N/A,FALSE,"Plan2"}</definedName>
    <definedName name="hgkdfhkfk" localSheetId="5">{#N/A,#N/A,FALSE,"Plan1";#N/A,#N/A,FALSE,"Plan2"}</definedName>
    <definedName name="hgkdfhkfk" localSheetId="6" hidden="1">{#N/A,#N/A,FALSE,"Plan1";#N/A,#N/A,FALSE,"Plan2"}</definedName>
    <definedName name="hgkdfhkfk" localSheetId="1" hidden="1">{#N/A,#N/A,FALSE,"Plan1";#N/A,#N/A,FALSE,"Plan2"}</definedName>
    <definedName name="hgkdfhkfk" localSheetId="0">{#N/A,#N/A,FALSE,"Plan1";#N/A,#N/A,FALSE,"Plan2"}</definedName>
    <definedName name="hgkdfhkfk" localSheetId="7" hidden="1">{#N/A,#N/A,FALSE,"Plan1";#N/A,#N/A,FALSE,"Plan2"}</definedName>
    <definedName name="hgkdfhkfk" localSheetId="8" hidden="1">{#N/A,#N/A,FALSE,"Plan1";#N/A,#N/A,FALSE,"Plan2"}</definedName>
    <definedName name="hgkdfhkfk" hidden="1">{#N/A,#N/A,FALSE,"Plan1";#N/A,#N/A,FALSE,"Plan2"}</definedName>
    <definedName name="hgkjhdfhtrdyt" localSheetId="2" hidden="1">{#N/A,#N/A,FALSE,"Plan1";#N/A,#N/A,FALSE,"Plan2"}</definedName>
    <definedName name="hgkjhdfhtrdyt" localSheetId="5">{#N/A,#N/A,FALSE,"Plan1";#N/A,#N/A,FALSE,"Plan2"}</definedName>
    <definedName name="hgkjhdfhtrdyt" localSheetId="6" hidden="1">{#N/A,#N/A,FALSE,"Plan1";#N/A,#N/A,FALSE,"Plan2"}</definedName>
    <definedName name="hgkjhdfhtrdyt" localSheetId="1" hidden="1">{#N/A,#N/A,FALSE,"Plan1";#N/A,#N/A,FALSE,"Plan2"}</definedName>
    <definedName name="hgkjhdfhtrdyt" localSheetId="0">{#N/A,#N/A,FALSE,"Plan1";#N/A,#N/A,FALSE,"Plan2"}</definedName>
    <definedName name="hgkjhdfhtrdyt" localSheetId="7" hidden="1">{#N/A,#N/A,FALSE,"Plan1";#N/A,#N/A,FALSE,"Plan2"}</definedName>
    <definedName name="hgkjhdfhtrdyt" localSheetId="8" hidden="1">{#N/A,#N/A,FALSE,"Plan1";#N/A,#N/A,FALSE,"Plan2"}</definedName>
    <definedName name="hgkjhdfhtrdyt" hidden="1">{#N/A,#N/A,FALSE,"Plan1";#N/A,#N/A,FALSE,"Plan2"}</definedName>
    <definedName name="hgkjhdfkhgtfhg" localSheetId="2" hidden="1">{#N/A,#N/A,FALSE,"Plan1";#N/A,#N/A,FALSE,"Plan2"}</definedName>
    <definedName name="hgkjhdfkhgtfhg" localSheetId="5">{#N/A,#N/A,FALSE,"Plan1";#N/A,#N/A,FALSE,"Plan2"}</definedName>
    <definedName name="hgkjhdfkhgtfhg" localSheetId="6" hidden="1">{#N/A,#N/A,FALSE,"Plan1";#N/A,#N/A,FALSE,"Plan2"}</definedName>
    <definedName name="hgkjhdfkhgtfhg" localSheetId="1" hidden="1">{#N/A,#N/A,FALSE,"Plan1";#N/A,#N/A,FALSE,"Plan2"}</definedName>
    <definedName name="hgkjhdfkhgtfhg" localSheetId="0">{#N/A,#N/A,FALSE,"Plan1";#N/A,#N/A,FALSE,"Plan2"}</definedName>
    <definedName name="hgkjhdfkhgtfhg" localSheetId="7" hidden="1">{#N/A,#N/A,FALSE,"Plan1";#N/A,#N/A,FALSE,"Plan2"}</definedName>
    <definedName name="hgkjhdfkhgtfhg" localSheetId="8" hidden="1">{#N/A,#N/A,FALSE,"Plan1";#N/A,#N/A,FALSE,"Plan2"}</definedName>
    <definedName name="hgkjhdfkhgtfhg" hidden="1">{#N/A,#N/A,FALSE,"Plan1";#N/A,#N/A,FALSE,"Plan2"}</definedName>
    <definedName name="hgkjhkfhsdkdhgk" localSheetId="2" hidden="1">{#N/A,#N/A,FALSE,"Plan1";#N/A,#N/A,FALSE,"Plan2"}</definedName>
    <definedName name="hgkjhkfhsdkdhgk" localSheetId="5">{#N/A,#N/A,FALSE,"Plan1";#N/A,#N/A,FALSE,"Plan2"}</definedName>
    <definedName name="hgkjhkfhsdkdhgk" localSheetId="6" hidden="1">{#N/A,#N/A,FALSE,"Plan1";#N/A,#N/A,FALSE,"Plan2"}</definedName>
    <definedName name="hgkjhkfhsdkdhgk" localSheetId="1" hidden="1">{#N/A,#N/A,FALSE,"Plan1";#N/A,#N/A,FALSE,"Plan2"}</definedName>
    <definedName name="hgkjhkfhsdkdhgk" localSheetId="0">{#N/A,#N/A,FALSE,"Plan1";#N/A,#N/A,FALSE,"Plan2"}</definedName>
    <definedName name="hgkjhkfhsdkdhgk" localSheetId="7" hidden="1">{#N/A,#N/A,FALSE,"Plan1";#N/A,#N/A,FALSE,"Plan2"}</definedName>
    <definedName name="hgkjhkfhsdkdhgk" localSheetId="8" hidden="1">{#N/A,#N/A,FALSE,"Plan1";#N/A,#N/A,FALSE,"Plan2"}</definedName>
    <definedName name="hgkjhkfhsdkdhgk" hidden="1">{#N/A,#N/A,FALSE,"Plan1";#N/A,#N/A,FALSE,"Plan2"}</definedName>
    <definedName name="hgsufgdhghd" localSheetId="2" hidden="1">{#N/A,#N/A,FALSE,"Plan1";#N/A,#N/A,FALSE,"Plan2"}</definedName>
    <definedName name="hgsufgdhghd" localSheetId="5">{#N/A,#N/A,FALSE,"Plan1";#N/A,#N/A,FALSE,"Plan2"}</definedName>
    <definedName name="hgsufgdhghd" localSheetId="6" hidden="1">{#N/A,#N/A,FALSE,"Plan1";#N/A,#N/A,FALSE,"Plan2"}</definedName>
    <definedName name="hgsufgdhghd" localSheetId="1" hidden="1">{#N/A,#N/A,FALSE,"Plan1";#N/A,#N/A,FALSE,"Plan2"}</definedName>
    <definedName name="hgsufgdhghd" localSheetId="0">{#N/A,#N/A,FALSE,"Plan1";#N/A,#N/A,FALSE,"Plan2"}</definedName>
    <definedName name="hgsufgdhghd" localSheetId="7" hidden="1">{#N/A,#N/A,FALSE,"Plan1";#N/A,#N/A,FALSE,"Plan2"}</definedName>
    <definedName name="hgsufgdhghd" localSheetId="8" hidden="1">{#N/A,#N/A,FALSE,"Plan1";#N/A,#N/A,FALSE,"Plan2"}</definedName>
    <definedName name="hgsufgdhghd" hidden="1">{#N/A,#N/A,FALSE,"Plan1";#N/A,#N/A,FALSE,"Plan2"}</definedName>
    <definedName name="HHGFHTYUT" localSheetId="2" hidden="1">{#N/A,#N/A,FALSE,"Plan1";#N/A,#N/A,FALSE,"Plan2"}</definedName>
    <definedName name="HHGFHTYUT" localSheetId="5">{#N/A,#N/A,FALSE,"Plan1";#N/A,#N/A,FALSE,"Plan2"}</definedName>
    <definedName name="HHGFHTYUT" localSheetId="6" hidden="1">{#N/A,#N/A,FALSE,"Plan1";#N/A,#N/A,FALSE,"Plan2"}</definedName>
    <definedName name="HHGFHTYUT" localSheetId="1" hidden="1">{#N/A,#N/A,FALSE,"Plan1";#N/A,#N/A,FALSE,"Plan2"}</definedName>
    <definedName name="HHGFHTYUT" localSheetId="0">{#N/A,#N/A,FALSE,"Plan1";#N/A,#N/A,FALSE,"Plan2"}</definedName>
    <definedName name="HHGFHTYUT" localSheetId="7" hidden="1">{#N/A,#N/A,FALSE,"Plan1";#N/A,#N/A,FALSE,"Plan2"}</definedName>
    <definedName name="HHGFHTYUT" localSheetId="8" hidden="1">{#N/A,#N/A,FALSE,"Plan1";#N/A,#N/A,FALSE,"Plan2"}</definedName>
    <definedName name="HHGFHTYUT" hidden="1">{#N/A,#N/A,FALSE,"Plan1";#N/A,#N/A,FALSE,"Plan2"}</definedName>
    <definedName name="hhh" localSheetId="2" hidden="1">{"'Total'!$A$1","'Total'!$A$3"}</definedName>
    <definedName name="hhh" localSheetId="5">{"'Total'!$A$1","'Total'!$A$3"}</definedName>
    <definedName name="hhh" localSheetId="6" hidden="1">{"'Total'!$A$1","'Total'!$A$3"}</definedName>
    <definedName name="hhh" localSheetId="1" hidden="1">{"'Total'!$A$1","'Total'!$A$3"}</definedName>
    <definedName name="hhh" localSheetId="0">{"'Total'!$A$1","'Total'!$A$3"}</definedName>
    <definedName name="hhh" localSheetId="7" hidden="1">{"'Total'!$A$1","'Total'!$A$3"}</definedName>
    <definedName name="hhh" localSheetId="8" hidden="1">{"'Total'!$A$1","'Total'!$A$3"}</definedName>
    <definedName name="hhh" hidden="1">{"'Total'!$A$1","'Total'!$A$3"}</definedName>
    <definedName name="HHIHLK" localSheetId="2" hidden="1">#REF!</definedName>
    <definedName name="HHIHLK" localSheetId="5">#REF!</definedName>
    <definedName name="HHIHLK" localSheetId="6" hidden="1">#REF!</definedName>
    <definedName name="HHIHLK" localSheetId="1" hidden="1">#REF!</definedName>
    <definedName name="HHIHLK" localSheetId="0">#REF!</definedName>
    <definedName name="HHIHLK" localSheetId="7" hidden="1">#REF!</definedName>
    <definedName name="HHIHLK" localSheetId="8" hidden="1">#REF!</definedName>
    <definedName name="HHIHLK" hidden="1">#REF!</definedName>
    <definedName name="hik" localSheetId="2" hidden="1">{#N/A,#N/A,FALSE,"TABLE"}</definedName>
    <definedName name="hik" localSheetId="5">{#N/A,#N/A,FALSE,"TABLE"}</definedName>
    <definedName name="hik" localSheetId="6" hidden="1">{#N/A,#N/A,FALSE,"TABLE"}</definedName>
    <definedName name="hik" localSheetId="1" hidden="1">{#N/A,#N/A,FALSE,"TABLE"}</definedName>
    <definedName name="hik" localSheetId="0">{#N/A,#N/A,FALSE,"TABLE"}</definedName>
    <definedName name="hik" localSheetId="7" hidden="1">{#N/A,#N/A,FALSE,"TABLE"}</definedName>
    <definedName name="hik" localSheetId="8" hidden="1">{#N/A,#N/A,FALSE,"TABLE"}</definedName>
    <definedName name="hik" hidden="1">{#N/A,#N/A,FALSE,"TABLE"}</definedName>
    <definedName name="hist" localSheetId="2">#REF!</definedName>
    <definedName name="hist" localSheetId="5">#REF!</definedName>
    <definedName name="hist" localSheetId="6">#REF!</definedName>
    <definedName name="hist" localSheetId="0">#REF!</definedName>
    <definedName name="hist" localSheetId="7">#REF!</definedName>
    <definedName name="hist" localSheetId="8">#REF!</definedName>
    <definedName name="hist">#REF!</definedName>
    <definedName name="HIST1" localSheetId="2">#REF!</definedName>
    <definedName name="HIST1" localSheetId="5">#REF!</definedName>
    <definedName name="HIST1" localSheetId="6">#REF!</definedName>
    <definedName name="HIST1" localSheetId="0">#REF!</definedName>
    <definedName name="HIST1" localSheetId="7">#REF!</definedName>
    <definedName name="HIST1" localSheetId="8">#REF!</definedName>
    <definedName name="HIST1">#REF!</definedName>
    <definedName name="HISTEQ" localSheetId="2">#REF!</definedName>
    <definedName name="HISTEQ" localSheetId="5">#REF!</definedName>
    <definedName name="HISTEQ" localSheetId="6">#REF!</definedName>
    <definedName name="HISTEQ" localSheetId="0">#REF!</definedName>
    <definedName name="HISTEQ" localSheetId="7">#REF!</definedName>
    <definedName name="HISTEQ" localSheetId="8">#REF!</definedName>
    <definedName name="HISTEQ">#REF!</definedName>
    <definedName name="HISTOGRAMA" localSheetId="2">#REF!</definedName>
    <definedName name="HISTOGRAMA" localSheetId="6">#REF!</definedName>
    <definedName name="HISTOGRAMA" localSheetId="7">#REF!</definedName>
    <definedName name="HISTOGRAMA" localSheetId="8">#REF!</definedName>
    <definedName name="HISTOGRAMA">#REF!</definedName>
    <definedName name="hjdgtjdjxrfg" localSheetId="2" hidden="1">{#N/A,#N/A,FALSE,"Plan1";#N/A,#N/A,FALSE,"Plan2"}</definedName>
    <definedName name="hjdgtjdjxrfg" localSheetId="5">{#N/A,#N/A,FALSE,"Plan1";#N/A,#N/A,FALSE,"Plan2"}</definedName>
    <definedName name="hjdgtjdjxrfg" localSheetId="6" hidden="1">{#N/A,#N/A,FALSE,"Plan1";#N/A,#N/A,FALSE,"Plan2"}</definedName>
    <definedName name="hjdgtjdjxrfg" localSheetId="1" hidden="1">{#N/A,#N/A,FALSE,"Plan1";#N/A,#N/A,FALSE,"Plan2"}</definedName>
    <definedName name="hjdgtjdjxrfg" localSheetId="0">{#N/A,#N/A,FALSE,"Plan1";#N/A,#N/A,FALSE,"Plan2"}</definedName>
    <definedName name="hjdgtjdjxrfg" localSheetId="7" hidden="1">{#N/A,#N/A,FALSE,"Plan1";#N/A,#N/A,FALSE,"Plan2"}</definedName>
    <definedName name="hjdgtjdjxrfg" localSheetId="8" hidden="1">{#N/A,#N/A,FALSE,"Plan1";#N/A,#N/A,FALSE,"Plan2"}</definedName>
    <definedName name="hjdgtjdjxrfg" hidden="1">{#N/A,#N/A,FALSE,"Plan1";#N/A,#N/A,FALSE,"Plan2"}</definedName>
    <definedName name="HJFDGD" localSheetId="2" hidden="1">{#N/A,#N/A,FALSE,"Plan1";#N/A,#N/A,FALSE,"Plan2"}</definedName>
    <definedName name="HJFDGD" localSheetId="5">{#N/A,#N/A,FALSE,"Plan1";#N/A,#N/A,FALSE,"Plan2"}</definedName>
    <definedName name="HJFDGD" localSheetId="6" hidden="1">{#N/A,#N/A,FALSE,"Plan1";#N/A,#N/A,FALSE,"Plan2"}</definedName>
    <definedName name="HJFDGD" localSheetId="1" hidden="1">{#N/A,#N/A,FALSE,"Plan1";#N/A,#N/A,FALSE,"Plan2"}</definedName>
    <definedName name="HJFDGD" localSheetId="0">{#N/A,#N/A,FALSE,"Plan1";#N/A,#N/A,FALSE,"Plan2"}</definedName>
    <definedName name="HJFDGD" localSheetId="7" hidden="1">{#N/A,#N/A,FALSE,"Plan1";#N/A,#N/A,FALSE,"Plan2"}</definedName>
    <definedName name="HJFDGD" localSheetId="8" hidden="1">{#N/A,#N/A,FALSE,"Plan1";#N/A,#N/A,FALSE,"Plan2"}</definedName>
    <definedName name="HJFDGD" hidden="1">{#N/A,#N/A,FALSE,"Plan1";#N/A,#N/A,FALSE,"Plan2"}</definedName>
    <definedName name="HJGASD" localSheetId="2" hidden="1">{#N/A,#N/A,FALSE,"Plan1";#N/A,#N/A,FALSE,"Plan2"}</definedName>
    <definedName name="HJGASD" localSheetId="5">{#N/A,#N/A,FALSE,"Plan1";#N/A,#N/A,FALSE,"Plan2"}</definedName>
    <definedName name="HJGASD" localSheetId="6" hidden="1">{#N/A,#N/A,FALSE,"Plan1";#N/A,#N/A,FALSE,"Plan2"}</definedName>
    <definedName name="HJGASD" localSheetId="1" hidden="1">{#N/A,#N/A,FALSE,"Plan1";#N/A,#N/A,FALSE,"Plan2"}</definedName>
    <definedName name="HJGASD" localSheetId="0">{#N/A,#N/A,FALSE,"Plan1";#N/A,#N/A,FALSE,"Plan2"}</definedName>
    <definedName name="HJGASD" localSheetId="7" hidden="1">{#N/A,#N/A,FALSE,"Plan1";#N/A,#N/A,FALSE,"Plan2"}</definedName>
    <definedName name="HJGASD" localSheetId="8" hidden="1">{#N/A,#N/A,FALSE,"Plan1";#N/A,#N/A,FALSE,"Plan2"}</definedName>
    <definedName name="HJGASD" hidden="1">{#N/A,#N/A,FALSE,"Plan1";#N/A,#N/A,FALSE,"Plan2"}</definedName>
    <definedName name="HJGFGTFDG" localSheetId="2" hidden="1">{#N/A,#N/A,FALSE,"Plan1";#N/A,#N/A,FALSE,"Plan2"}</definedName>
    <definedName name="HJGFGTFDG" localSheetId="5">{#N/A,#N/A,FALSE,"Plan1";#N/A,#N/A,FALSE,"Plan2"}</definedName>
    <definedName name="HJGFGTFDG" localSheetId="6" hidden="1">{#N/A,#N/A,FALSE,"Plan1";#N/A,#N/A,FALSE,"Plan2"}</definedName>
    <definedName name="HJGFGTFDG" localSheetId="1" hidden="1">{#N/A,#N/A,FALSE,"Plan1";#N/A,#N/A,FALSE,"Plan2"}</definedName>
    <definedName name="HJGFGTFDG" localSheetId="0">{#N/A,#N/A,FALSE,"Plan1";#N/A,#N/A,FALSE,"Plan2"}</definedName>
    <definedName name="HJGFGTFDG" localSheetId="7" hidden="1">{#N/A,#N/A,FALSE,"Plan1";#N/A,#N/A,FALSE,"Plan2"}</definedName>
    <definedName name="HJGFGTFDG" localSheetId="8" hidden="1">{#N/A,#N/A,FALSE,"Plan1";#N/A,#N/A,FALSE,"Plan2"}</definedName>
    <definedName name="HJGFGTFDG" hidden="1">{#N/A,#N/A,FALSE,"Plan1";#N/A,#N/A,FALSE,"Plan2"}</definedName>
    <definedName name="hjgfhdsgfhsd" localSheetId="2" hidden="1">{#N/A,#N/A,FALSE,"Plan1";#N/A,#N/A,FALSE,"Plan2"}</definedName>
    <definedName name="hjgfhdsgfhsd" localSheetId="5">{#N/A,#N/A,FALSE,"Plan1";#N/A,#N/A,FALSE,"Plan2"}</definedName>
    <definedName name="hjgfhdsgfhsd" localSheetId="6" hidden="1">{#N/A,#N/A,FALSE,"Plan1";#N/A,#N/A,FALSE,"Plan2"}</definedName>
    <definedName name="hjgfhdsgfhsd" localSheetId="1" hidden="1">{#N/A,#N/A,FALSE,"Plan1";#N/A,#N/A,FALSE,"Plan2"}</definedName>
    <definedName name="hjgfhdsgfhsd" localSheetId="0">{#N/A,#N/A,FALSE,"Plan1";#N/A,#N/A,FALSE,"Plan2"}</definedName>
    <definedName name="hjgfhdsgfhsd" localSheetId="7" hidden="1">{#N/A,#N/A,FALSE,"Plan1";#N/A,#N/A,FALSE,"Plan2"}</definedName>
    <definedName name="hjgfhdsgfhsd" localSheetId="8" hidden="1">{#N/A,#N/A,FALSE,"Plan1";#N/A,#N/A,FALSE,"Plan2"}</definedName>
    <definedName name="hjgfhdsgfhsd" hidden="1">{#N/A,#N/A,FALSE,"Plan1";#N/A,#N/A,FALSE,"Plan2"}</definedName>
    <definedName name="hjgxfjgdjyftr" localSheetId="2" hidden="1">{#N/A,#N/A,FALSE,"Plan1";#N/A,#N/A,FALSE,"Plan2"}</definedName>
    <definedName name="hjgxfjgdjyftr" localSheetId="5">{#N/A,#N/A,FALSE,"Plan1";#N/A,#N/A,FALSE,"Plan2"}</definedName>
    <definedName name="hjgxfjgdjyftr" localSheetId="6" hidden="1">{#N/A,#N/A,FALSE,"Plan1";#N/A,#N/A,FALSE,"Plan2"}</definedName>
    <definedName name="hjgxfjgdjyftr" localSheetId="1" hidden="1">{#N/A,#N/A,FALSE,"Plan1";#N/A,#N/A,FALSE,"Plan2"}</definedName>
    <definedName name="hjgxfjgdjyftr" localSheetId="0">{#N/A,#N/A,FALSE,"Plan1";#N/A,#N/A,FALSE,"Plan2"}</definedName>
    <definedName name="hjgxfjgdjyftr" localSheetId="7" hidden="1">{#N/A,#N/A,FALSE,"Plan1";#N/A,#N/A,FALSE,"Plan2"}</definedName>
    <definedName name="hjgxfjgdjyftr" localSheetId="8" hidden="1">{#N/A,#N/A,FALSE,"Plan1";#N/A,#N/A,FALSE,"Plan2"}</definedName>
    <definedName name="hjgxfjgdjyftr" hidden="1">{#N/A,#N/A,FALSE,"Plan1";#N/A,#N/A,FALSE,"Plan2"}</definedName>
    <definedName name="hjgyugasd" localSheetId="2" hidden="1">{#N/A,#N/A,FALSE,"Plan1";#N/A,#N/A,FALSE,"Plan2"}</definedName>
    <definedName name="hjgyugasd" localSheetId="5">{#N/A,#N/A,FALSE,"Plan1";#N/A,#N/A,FALSE,"Plan2"}</definedName>
    <definedName name="hjgyugasd" localSheetId="6" hidden="1">{#N/A,#N/A,FALSE,"Plan1";#N/A,#N/A,FALSE,"Plan2"}</definedName>
    <definedName name="hjgyugasd" localSheetId="1" hidden="1">{#N/A,#N/A,FALSE,"Plan1";#N/A,#N/A,FALSE,"Plan2"}</definedName>
    <definedName name="hjgyugasd" localSheetId="0">{#N/A,#N/A,FALSE,"Plan1";#N/A,#N/A,FALSE,"Plan2"}</definedName>
    <definedName name="hjgyugasd" localSheetId="7" hidden="1">{#N/A,#N/A,FALSE,"Plan1";#N/A,#N/A,FALSE,"Plan2"}</definedName>
    <definedName name="hjgyugasd" localSheetId="8" hidden="1">{#N/A,#N/A,FALSE,"Plan1";#N/A,#N/A,FALSE,"Plan2"}</definedName>
    <definedName name="hjgyugasd" hidden="1">{#N/A,#N/A,FALSE,"Plan1";#N/A,#N/A,FALSE,"Plan2"}</definedName>
    <definedName name="hjjfyfy" localSheetId="2" hidden="1">{#N/A,#N/A,FALSE,"Plan1";#N/A,#N/A,FALSE,"Plan2"}</definedName>
    <definedName name="hjjfyfy" localSheetId="5">{#N/A,#N/A,FALSE,"Plan1";#N/A,#N/A,FALSE,"Plan2"}</definedName>
    <definedName name="hjjfyfy" localSheetId="6" hidden="1">{#N/A,#N/A,FALSE,"Plan1";#N/A,#N/A,FALSE,"Plan2"}</definedName>
    <definedName name="hjjfyfy" localSheetId="1" hidden="1">{#N/A,#N/A,FALSE,"Plan1";#N/A,#N/A,FALSE,"Plan2"}</definedName>
    <definedName name="hjjfyfy" localSheetId="0">{#N/A,#N/A,FALSE,"Plan1";#N/A,#N/A,FALSE,"Plan2"}</definedName>
    <definedName name="hjjfyfy" localSheetId="7" hidden="1">{#N/A,#N/A,FALSE,"Plan1";#N/A,#N/A,FALSE,"Plan2"}</definedName>
    <definedName name="hjjfyfy" localSheetId="8" hidden="1">{#N/A,#N/A,FALSE,"Plan1";#N/A,#N/A,FALSE,"Plan2"}</definedName>
    <definedName name="hjjfyfy" hidden="1">{#N/A,#N/A,FALSE,"Plan1";#N/A,#N/A,FALSE,"Plan2"}</definedName>
    <definedName name="hjkchkvjhdjkgh" localSheetId="2" hidden="1">{#N/A,#N/A,FALSE,"Plan1";#N/A,#N/A,FALSE,"Plan2"}</definedName>
    <definedName name="hjkchkvjhdjkgh" localSheetId="5">{#N/A,#N/A,FALSE,"Plan1";#N/A,#N/A,FALSE,"Plan2"}</definedName>
    <definedName name="hjkchkvjhdjkgh" localSheetId="6" hidden="1">{#N/A,#N/A,FALSE,"Plan1";#N/A,#N/A,FALSE,"Plan2"}</definedName>
    <definedName name="hjkchkvjhdjkgh" localSheetId="1" hidden="1">{#N/A,#N/A,FALSE,"Plan1";#N/A,#N/A,FALSE,"Plan2"}</definedName>
    <definedName name="hjkchkvjhdjkgh" localSheetId="0">{#N/A,#N/A,FALSE,"Plan1";#N/A,#N/A,FALSE,"Plan2"}</definedName>
    <definedName name="hjkchkvjhdjkgh" localSheetId="7" hidden="1">{#N/A,#N/A,FALSE,"Plan1";#N/A,#N/A,FALSE,"Plan2"}</definedName>
    <definedName name="hjkchkvjhdjkgh" localSheetId="8" hidden="1">{#N/A,#N/A,FALSE,"Plan1";#N/A,#N/A,FALSE,"Plan2"}</definedName>
    <definedName name="hjkchkvjhdjkgh" hidden="1">{#N/A,#N/A,FALSE,"Plan1";#N/A,#N/A,FALSE,"Plan2"}</definedName>
    <definedName name="hjkfjdyht" localSheetId="2" hidden="1">{#N/A,#N/A,FALSE,"Plan1";#N/A,#N/A,FALSE,"Plan2"}</definedName>
    <definedName name="hjkfjdyht" localSheetId="5">{#N/A,#N/A,FALSE,"Plan1";#N/A,#N/A,FALSE,"Plan2"}</definedName>
    <definedName name="hjkfjdyht" localSheetId="6" hidden="1">{#N/A,#N/A,FALSE,"Plan1";#N/A,#N/A,FALSE,"Plan2"}</definedName>
    <definedName name="hjkfjdyht" localSheetId="1" hidden="1">{#N/A,#N/A,FALSE,"Plan1";#N/A,#N/A,FALSE,"Plan2"}</definedName>
    <definedName name="hjkfjdyht" localSheetId="0">{#N/A,#N/A,FALSE,"Plan1";#N/A,#N/A,FALSE,"Plan2"}</definedName>
    <definedName name="hjkfjdyht" localSheetId="7" hidden="1">{#N/A,#N/A,FALSE,"Plan1";#N/A,#N/A,FALSE,"Plan2"}</definedName>
    <definedName name="hjkfjdyht" localSheetId="8" hidden="1">{#N/A,#N/A,FALSE,"Plan1";#N/A,#N/A,FALSE,"Plan2"}</definedName>
    <definedName name="hjkfjdyht" hidden="1">{#N/A,#N/A,FALSE,"Plan1";#N/A,#N/A,FALSE,"Plan2"}</definedName>
    <definedName name="hjsdff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2" hidden="1">{#N/A,#N/A,FALSE,"Plan1";#N/A,#N/A,FALSE,"Plan2"}</definedName>
    <definedName name="hjsdkhk" localSheetId="5">{#N/A,#N/A,FALSE,"Plan1";#N/A,#N/A,FALSE,"Plan2"}</definedName>
    <definedName name="hjsdkhk" localSheetId="6" hidden="1">{#N/A,#N/A,FALSE,"Plan1";#N/A,#N/A,FALSE,"Plan2"}</definedName>
    <definedName name="hjsdkhk" localSheetId="1" hidden="1">{#N/A,#N/A,FALSE,"Plan1";#N/A,#N/A,FALSE,"Plan2"}</definedName>
    <definedName name="hjsdkhk" localSheetId="0">{#N/A,#N/A,FALSE,"Plan1";#N/A,#N/A,FALSE,"Plan2"}</definedName>
    <definedName name="hjsdkhk" localSheetId="7" hidden="1">{#N/A,#N/A,FALSE,"Plan1";#N/A,#N/A,FALSE,"Plan2"}</definedName>
    <definedName name="hjsdkhk" localSheetId="8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2" hidden="1">{"Econ Consolidado",#N/A,FALSE,"Econ Consol";"Fluxo de Caixa",#N/A,FALSE,"Fluxo Caixa";"Investimentos",#N/A,FALSE,"Investimentos"}</definedName>
    <definedName name="hjsrdfre" localSheetId="5">{"Econ Consolidado",#N/A,FALSE,"Econ Consol";"Fluxo de Caixa",#N/A,FALSE,"Fluxo Caixa";"Investimentos",#N/A,FALSE,"Investimentos"}</definedName>
    <definedName name="hjsrdfre" localSheetId="6" hidden="1">{"Econ Consolidado",#N/A,FALSE,"Econ Consol";"Fluxo de Caixa",#N/A,FALSE,"Fluxo Caixa";"Investimentos",#N/A,FALSE,"Investimentos"}</definedName>
    <definedName name="hjsrdfre" localSheetId="1" hidden="1">{"Econ Consolidado",#N/A,FALSE,"Econ Consol";"Fluxo de Caixa",#N/A,FALSE,"Fluxo Caixa";"Investimentos",#N/A,FALSE,"Investimentos"}</definedName>
    <definedName name="hjsrdfre" localSheetId="0">{"Econ Consolidado",#N/A,FALSE,"Econ Consol";"Fluxo de Caixa",#N/A,FALSE,"Fluxo Caixa";"Investimentos",#N/A,FALSE,"Investimentos"}</definedName>
    <definedName name="hjsrdfre" localSheetId="7" hidden="1">{"Econ Consolidado",#N/A,FALSE,"Econ Consol";"Fluxo de Caixa",#N/A,FALSE,"Fluxo Caixa";"Investimentos",#N/A,FALSE,"Investimentos"}</definedName>
    <definedName name="hjsrdfre" localSheetId="8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2" hidden="1">{#N/A,#N/A,FALSE,"Plan1";#N/A,#N/A,FALSE,"Plan2"}</definedName>
    <definedName name="HKewewsr" localSheetId="5">{#N/A,#N/A,FALSE,"Plan1";#N/A,#N/A,FALSE,"Plan2"}</definedName>
    <definedName name="HKewewsr" localSheetId="6" hidden="1">{#N/A,#N/A,FALSE,"Plan1";#N/A,#N/A,FALSE,"Plan2"}</definedName>
    <definedName name="HKewewsr" localSheetId="1" hidden="1">{#N/A,#N/A,FALSE,"Plan1";#N/A,#N/A,FALSE,"Plan2"}</definedName>
    <definedName name="HKewewsr" localSheetId="0">{#N/A,#N/A,FALSE,"Plan1";#N/A,#N/A,FALSE,"Plan2"}</definedName>
    <definedName name="HKewewsr" localSheetId="7" hidden="1">{#N/A,#N/A,FALSE,"Plan1";#N/A,#N/A,FALSE,"Plan2"}</definedName>
    <definedName name="HKewewsr" localSheetId="8" hidden="1">{#N/A,#N/A,FALSE,"Plan1";#N/A,#N/A,FALSE,"Plan2"}</definedName>
    <definedName name="HKewewsr" hidden="1">{#N/A,#N/A,FALSE,"Plan1";#N/A,#N/A,FALSE,"Plan2"}</definedName>
    <definedName name="hkhdskacd" localSheetId="2" hidden="1">{#N/A,#N/A,FALSE,"Plan1";#N/A,#N/A,FALSE,"Plan2"}</definedName>
    <definedName name="hkhdskacd" localSheetId="5">{#N/A,#N/A,FALSE,"Plan1";#N/A,#N/A,FALSE,"Plan2"}</definedName>
    <definedName name="hkhdskacd" localSheetId="6" hidden="1">{#N/A,#N/A,FALSE,"Plan1";#N/A,#N/A,FALSE,"Plan2"}</definedName>
    <definedName name="hkhdskacd" localSheetId="1" hidden="1">{#N/A,#N/A,FALSE,"Plan1";#N/A,#N/A,FALSE,"Plan2"}</definedName>
    <definedName name="hkhdskacd" localSheetId="0">{#N/A,#N/A,FALSE,"Plan1";#N/A,#N/A,FALSE,"Plan2"}</definedName>
    <definedName name="hkhdskacd" localSheetId="7" hidden="1">{#N/A,#N/A,FALSE,"Plan1";#N/A,#N/A,FALSE,"Plan2"}</definedName>
    <definedName name="hkhdskacd" localSheetId="8" hidden="1">{#N/A,#N/A,FALSE,"Plan1";#N/A,#N/A,FALSE,"Plan2"}</definedName>
    <definedName name="hkhdskacd" hidden="1">{#N/A,#N/A,FALSE,"Plan1";#N/A,#N/A,FALSE,"Plan2"}</definedName>
    <definedName name="hkjfgfhgfh" localSheetId="2" hidden="1">{#N/A,#N/A,FALSE,"Plan1";#N/A,#N/A,FALSE,"Plan2"}</definedName>
    <definedName name="hkjfgfhgfh" localSheetId="5">{#N/A,#N/A,FALSE,"Plan1";#N/A,#N/A,FALSE,"Plan2"}</definedName>
    <definedName name="hkjfgfhgfh" localSheetId="6" hidden="1">{#N/A,#N/A,FALSE,"Plan1";#N/A,#N/A,FALSE,"Plan2"}</definedName>
    <definedName name="hkjfgfhgfh" localSheetId="1" hidden="1">{#N/A,#N/A,FALSE,"Plan1";#N/A,#N/A,FALSE,"Plan2"}</definedName>
    <definedName name="hkjfgfhgfh" localSheetId="0">{#N/A,#N/A,FALSE,"Plan1";#N/A,#N/A,FALSE,"Plan2"}</definedName>
    <definedName name="hkjfgfhgfh" localSheetId="7" hidden="1">{#N/A,#N/A,FALSE,"Plan1";#N/A,#N/A,FALSE,"Plan2"}</definedName>
    <definedName name="hkjfgfhgfh" localSheetId="8" hidden="1">{#N/A,#N/A,FALSE,"Plan1";#N/A,#N/A,FALSE,"Plan2"}</definedName>
    <definedName name="hkjfgfhgfh" hidden="1">{#N/A,#N/A,FALSE,"Plan1";#N/A,#N/A,FALSE,"Plan2"}</definedName>
    <definedName name="hkjfhgjkfhghfg" localSheetId="2" hidden="1">{#N/A,#N/A,FALSE,"Plan1";#N/A,#N/A,FALSE,"Plan2"}</definedName>
    <definedName name="hkjfhgjkfhghfg" localSheetId="5">{#N/A,#N/A,FALSE,"Plan1";#N/A,#N/A,FALSE,"Plan2"}</definedName>
    <definedName name="hkjfhgjkfhghfg" localSheetId="6" hidden="1">{#N/A,#N/A,FALSE,"Plan1";#N/A,#N/A,FALSE,"Plan2"}</definedName>
    <definedName name="hkjfhgjkfhghfg" localSheetId="1" hidden="1">{#N/A,#N/A,FALSE,"Plan1";#N/A,#N/A,FALSE,"Plan2"}</definedName>
    <definedName name="hkjfhgjkfhghfg" localSheetId="0">{#N/A,#N/A,FALSE,"Plan1";#N/A,#N/A,FALSE,"Plan2"}</definedName>
    <definedName name="hkjfhgjkfhghfg" localSheetId="7" hidden="1">{#N/A,#N/A,FALSE,"Plan1";#N/A,#N/A,FALSE,"Plan2"}</definedName>
    <definedName name="hkjfhgjkfhghfg" localSheetId="8" hidden="1">{#N/A,#N/A,FALSE,"Plan1";#N/A,#N/A,FALSE,"Plan2"}</definedName>
    <definedName name="hkjfhgjkfhghfg" hidden="1">{#N/A,#N/A,FALSE,"Plan1";#N/A,#N/A,FALSE,"Plan2"}</definedName>
    <definedName name="HKLZHFRH" localSheetId="2" hidden="1">{#N/A,#N/A,FALSE,"Plan1";#N/A,#N/A,FALSE,"Plan2"}</definedName>
    <definedName name="HKLZHFRH" localSheetId="5">{#N/A,#N/A,FALSE,"Plan1";#N/A,#N/A,FALSE,"Plan2"}</definedName>
    <definedName name="HKLZHFRH" localSheetId="6" hidden="1">{#N/A,#N/A,FALSE,"Plan1";#N/A,#N/A,FALSE,"Plan2"}</definedName>
    <definedName name="HKLZHFRH" localSheetId="1" hidden="1">{#N/A,#N/A,FALSE,"Plan1";#N/A,#N/A,FALSE,"Plan2"}</definedName>
    <definedName name="HKLZHFRH" localSheetId="0">{#N/A,#N/A,FALSE,"Plan1";#N/A,#N/A,FALSE,"Plan2"}</definedName>
    <definedName name="HKLZHFRH" localSheetId="7" hidden="1">{#N/A,#N/A,FALSE,"Plan1";#N/A,#N/A,FALSE,"Plan2"}</definedName>
    <definedName name="HKLZHFRH" localSheetId="8" hidden="1">{#N/A,#N/A,FALSE,"Plan1";#N/A,#N/A,FALSE,"Plan2"}</definedName>
    <definedName name="HKLZHFRH" hidden="1">{#N/A,#N/A,FALSE,"Plan1";#N/A,#N/A,FALSE,"Plan2"}</definedName>
    <definedName name="ho" localSheetId="2" hidden="1">{#N/A,#N/A,FALSE,"TABLE"}</definedName>
    <definedName name="ho" localSheetId="5">{#N/A,#N/A,FALSE,"TABLE"}</definedName>
    <definedName name="ho" localSheetId="6" hidden="1">{#N/A,#N/A,FALSE,"TABLE"}</definedName>
    <definedName name="ho" localSheetId="1" hidden="1">{#N/A,#N/A,FALSE,"TABLE"}</definedName>
    <definedName name="ho" localSheetId="0">{#N/A,#N/A,FALSE,"TABLE"}</definedName>
    <definedName name="ho" localSheetId="7" hidden="1">{#N/A,#N/A,FALSE,"TABLE"}</definedName>
    <definedName name="ho" localSheetId="8" hidden="1">{#N/A,#N/A,FALSE,"TABLE"}</definedName>
    <definedName name="ho" hidden="1">{#N/A,#N/A,FALSE,"TABLE"}</definedName>
    <definedName name="HOJE" localSheetId="2">#REF!</definedName>
    <definedName name="HOJE" localSheetId="5">#REF!</definedName>
    <definedName name="HOJE" localSheetId="6">#REF!</definedName>
    <definedName name="HOJE" localSheetId="0">#REF!</definedName>
    <definedName name="HOJE" localSheetId="7">#REF!</definedName>
    <definedName name="HOJE" localSheetId="8">#REF!</definedName>
    <definedName name="HOJE">#REF!</definedName>
    <definedName name="HONORARIOS" localSheetId="2">#REF!</definedName>
    <definedName name="HONORARIOS" localSheetId="5">#REF!</definedName>
    <definedName name="HONORARIOS" localSheetId="6">#REF!</definedName>
    <definedName name="HONORARIOS" localSheetId="0">#REF!</definedName>
    <definedName name="HONORARIOS" localSheetId="7">#REF!</definedName>
    <definedName name="HONORARIOS" localSheetId="8">#REF!</definedName>
    <definedName name="HONORARIOS">#REF!</definedName>
    <definedName name="HOSPEDES" localSheetId="2">#REF!</definedName>
    <definedName name="HOSPEDES" localSheetId="5">#REF!</definedName>
    <definedName name="HOSPEDES" localSheetId="6">#REF!</definedName>
    <definedName name="HOSPEDES" localSheetId="0">#REF!</definedName>
    <definedName name="HOSPEDES" localSheetId="7">#REF!</definedName>
    <definedName name="HOSPEDES" localSheetId="8">#REF!</definedName>
    <definedName name="HOSPEDES">#REF!</definedName>
    <definedName name="HOTEL" localSheetId="2">#REF!</definedName>
    <definedName name="HOTEL" localSheetId="6">#REF!</definedName>
    <definedName name="HOTEL" localSheetId="7">#REF!</definedName>
    <definedName name="HOTEL" localSheetId="8">#REF!</definedName>
    <definedName name="HOTEL">#REF!</definedName>
    <definedName name="hrterte" localSheetId="2" hidden="1">{#N/A,#N/A,FALSE,"Plan1";#N/A,#N/A,FALSE,"Plan2"}</definedName>
    <definedName name="hrterte" localSheetId="5">{#N/A,#N/A,FALSE,"Plan1";#N/A,#N/A,FALSE,"Plan2"}</definedName>
    <definedName name="hrterte" localSheetId="6" hidden="1">{#N/A,#N/A,FALSE,"Plan1";#N/A,#N/A,FALSE,"Plan2"}</definedName>
    <definedName name="hrterte" localSheetId="1" hidden="1">{#N/A,#N/A,FALSE,"Plan1";#N/A,#N/A,FALSE,"Plan2"}</definedName>
    <definedName name="hrterte" localSheetId="0">{#N/A,#N/A,FALSE,"Plan1";#N/A,#N/A,FALSE,"Plan2"}</definedName>
    <definedName name="hrterte" localSheetId="7" hidden="1">{#N/A,#N/A,FALSE,"Plan1";#N/A,#N/A,FALSE,"Plan2"}</definedName>
    <definedName name="hrterte" localSheetId="8" hidden="1">{#N/A,#N/A,FALSE,"Plan1";#N/A,#N/A,FALSE,"Plan2"}</definedName>
    <definedName name="hrterte" hidden="1">{#N/A,#N/A,FALSE,"Plan1";#N/A,#N/A,FALSE,"Plan2"}</definedName>
    <definedName name="hsdf" localSheetId="2" hidden="1">{#N/A,#N/A,FALSE,"Plan1";#N/A,#N/A,FALSE,"Plan2"}</definedName>
    <definedName name="hsdf" localSheetId="5">{#N/A,#N/A,FALSE,"Plan1";#N/A,#N/A,FALSE,"Plan2"}</definedName>
    <definedName name="hsdf" localSheetId="6" hidden="1">{#N/A,#N/A,FALSE,"Plan1";#N/A,#N/A,FALSE,"Plan2"}</definedName>
    <definedName name="hsdf" localSheetId="1" hidden="1">{#N/A,#N/A,FALSE,"Plan1";#N/A,#N/A,FALSE,"Plan2"}</definedName>
    <definedName name="hsdf" localSheetId="0">{#N/A,#N/A,FALSE,"Plan1";#N/A,#N/A,FALSE,"Plan2"}</definedName>
    <definedName name="hsdf" localSheetId="7" hidden="1">{#N/A,#N/A,FALSE,"Plan1";#N/A,#N/A,FALSE,"Plan2"}</definedName>
    <definedName name="hsdf" localSheetId="8" hidden="1">{#N/A,#N/A,FALSE,"Plan1";#N/A,#N/A,FALSE,"Plan2"}</definedName>
    <definedName name="hsdf" hidden="1">{#N/A,#N/A,FALSE,"Plan1";#N/A,#N/A,FALSE,"Plan2"}</definedName>
    <definedName name="hsdfgdgudrt" localSheetId="2" hidden="1">{#N/A,#N/A,FALSE,"Plan1";#N/A,#N/A,FALSE,"Plan2"}</definedName>
    <definedName name="hsdfgdgudrt" localSheetId="5">{#N/A,#N/A,FALSE,"Plan1";#N/A,#N/A,FALSE,"Plan2"}</definedName>
    <definedName name="hsdfgdgudrt" localSheetId="6" hidden="1">{#N/A,#N/A,FALSE,"Plan1";#N/A,#N/A,FALSE,"Plan2"}</definedName>
    <definedName name="hsdfgdgudrt" localSheetId="1" hidden="1">{#N/A,#N/A,FALSE,"Plan1";#N/A,#N/A,FALSE,"Plan2"}</definedName>
    <definedName name="hsdfgdgudrt" localSheetId="0">{#N/A,#N/A,FALSE,"Plan1";#N/A,#N/A,FALSE,"Plan2"}</definedName>
    <definedName name="hsdfgdgudrt" localSheetId="7" hidden="1">{#N/A,#N/A,FALSE,"Plan1";#N/A,#N/A,FALSE,"Plan2"}</definedName>
    <definedName name="hsdfgdgudrt" localSheetId="8" hidden="1">{#N/A,#N/A,FALSE,"Plan1";#N/A,#N/A,FALSE,"Plan2"}</definedName>
    <definedName name="hsdfgdgudrt" hidden="1">{#N/A,#N/A,FALSE,"Plan1";#N/A,#N/A,FALSE,"Plan2"}</definedName>
    <definedName name="hsdfjkdhur" localSheetId="2" hidden="1">{#N/A,#N/A,FALSE,"Plan1";#N/A,#N/A,FALSE,"Plan2"}</definedName>
    <definedName name="hsdfjkdhur" localSheetId="5">{#N/A,#N/A,FALSE,"Plan1";#N/A,#N/A,FALSE,"Plan2"}</definedName>
    <definedName name="hsdfjkdhur" localSheetId="6" hidden="1">{#N/A,#N/A,FALSE,"Plan1";#N/A,#N/A,FALSE,"Plan2"}</definedName>
    <definedName name="hsdfjkdhur" localSheetId="1" hidden="1">{#N/A,#N/A,FALSE,"Plan1";#N/A,#N/A,FALSE,"Plan2"}</definedName>
    <definedName name="hsdfjkdhur" localSheetId="0">{#N/A,#N/A,FALSE,"Plan1";#N/A,#N/A,FALSE,"Plan2"}</definedName>
    <definedName name="hsdfjkdhur" localSheetId="7" hidden="1">{#N/A,#N/A,FALSE,"Plan1";#N/A,#N/A,FALSE,"Plan2"}</definedName>
    <definedName name="hsdfjkdhur" localSheetId="8" hidden="1">{#N/A,#N/A,FALSE,"Plan1";#N/A,#N/A,FALSE,"Plan2"}</definedName>
    <definedName name="hsdfjkdhur" hidden="1">{#N/A,#N/A,FALSE,"Plan1";#N/A,#N/A,FALSE,"Plan2"}</definedName>
    <definedName name="hsdgftdh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2" hidden="1">{#N/A,#N/A,FALSE,"Plan1";#N/A,#N/A,FALSE,"Plan2"}</definedName>
    <definedName name="hsdjffd" localSheetId="5">{#N/A,#N/A,FALSE,"Plan1";#N/A,#N/A,FALSE,"Plan2"}</definedName>
    <definedName name="hsdjffd" localSheetId="6" hidden="1">{#N/A,#N/A,FALSE,"Plan1";#N/A,#N/A,FALSE,"Plan2"}</definedName>
    <definedName name="hsdjffd" localSheetId="1" hidden="1">{#N/A,#N/A,FALSE,"Plan1";#N/A,#N/A,FALSE,"Plan2"}</definedName>
    <definedName name="hsdjffd" localSheetId="0">{#N/A,#N/A,FALSE,"Plan1";#N/A,#N/A,FALSE,"Plan2"}</definedName>
    <definedName name="hsdjffd" localSheetId="7" hidden="1">{#N/A,#N/A,FALSE,"Plan1";#N/A,#N/A,FALSE,"Plan2"}</definedName>
    <definedName name="hsdjffd" localSheetId="8" hidden="1">{#N/A,#N/A,FALSE,"Plan1";#N/A,#N/A,FALSE,"Plan2"}</definedName>
    <definedName name="hsdjffd" hidden="1">{#N/A,#N/A,FALSE,"Plan1";#N/A,#N/A,FALSE,"Plan2"}</definedName>
    <definedName name="hsdjffe" localSheetId="2" hidden="1">{#N/A,#N/A,FALSE,"Plan1";#N/A,#N/A,FALSE,"Plan2"}</definedName>
    <definedName name="hsdjffe" localSheetId="5">{#N/A,#N/A,FALSE,"Plan1";#N/A,#N/A,FALSE,"Plan2"}</definedName>
    <definedName name="hsdjffe" localSheetId="6" hidden="1">{#N/A,#N/A,FALSE,"Plan1";#N/A,#N/A,FALSE,"Plan2"}</definedName>
    <definedName name="hsdjffe" localSheetId="1" hidden="1">{#N/A,#N/A,FALSE,"Plan1";#N/A,#N/A,FALSE,"Plan2"}</definedName>
    <definedName name="hsdjffe" localSheetId="0">{#N/A,#N/A,FALSE,"Plan1";#N/A,#N/A,FALSE,"Plan2"}</definedName>
    <definedName name="hsdjffe" localSheetId="7" hidden="1">{#N/A,#N/A,FALSE,"Plan1";#N/A,#N/A,FALSE,"Plan2"}</definedName>
    <definedName name="hsdjffe" localSheetId="8" hidden="1">{#N/A,#N/A,FALSE,"Plan1";#N/A,#N/A,FALSE,"Plan2"}</definedName>
    <definedName name="hsdjffe" hidden="1">{#N/A,#N/A,FALSE,"Plan1";#N/A,#N/A,FALSE,"Plan2"}</definedName>
    <definedName name="HSFIHDTR" localSheetId="2" hidden="1">{"Econ Consolidado",#N/A,FALSE,"Econ Consol";"Fluxo de Caixa",#N/A,FALSE,"Fluxo Caixa";"Investimentos",#N/A,FALSE,"Investimentos"}</definedName>
    <definedName name="HSFIHDTR" localSheetId="5">{"Econ Consolidado",#N/A,FALSE,"Econ Consol";"Fluxo de Caixa",#N/A,FALSE,"Fluxo Caixa";"Investimentos",#N/A,FALSE,"Investimentos"}</definedName>
    <definedName name="HSFIHDTR" localSheetId="6" hidden="1">{"Econ Consolidado",#N/A,FALSE,"Econ Consol";"Fluxo de Caixa",#N/A,FALSE,"Fluxo Caixa";"Investimentos",#N/A,FALSE,"Investimentos"}</definedName>
    <definedName name="HSFIHDTR" localSheetId="1" hidden="1">{"Econ Consolidado",#N/A,FALSE,"Econ Consol";"Fluxo de Caixa",#N/A,FALSE,"Fluxo Caixa";"Investimentos",#N/A,FALSE,"Investimentos"}</definedName>
    <definedName name="HSFIHDTR" localSheetId="0">{"Econ Consolidado",#N/A,FALSE,"Econ Consol";"Fluxo de Caixa",#N/A,FALSE,"Fluxo Caixa";"Investimentos",#N/A,FALSE,"Investimentos"}</definedName>
    <definedName name="HSFIHDTR" localSheetId="7" hidden="1">{"Econ Consolidado",#N/A,FALSE,"Econ Consol";"Fluxo de Caixa",#N/A,FALSE,"Fluxo Caixa";"Investimentos",#N/A,FALSE,"Investimentos"}</definedName>
    <definedName name="HSFIHDTR" localSheetId="8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2" hidden="1">{#N/A,#N/A,FALSE,"Plan1";#N/A,#N/A,FALSE,"Plan2"}</definedName>
    <definedName name="hsfjkdshrgf" localSheetId="5">{#N/A,#N/A,FALSE,"Plan1";#N/A,#N/A,FALSE,"Plan2"}</definedName>
    <definedName name="hsfjkdshrgf" localSheetId="6" hidden="1">{#N/A,#N/A,FALSE,"Plan1";#N/A,#N/A,FALSE,"Plan2"}</definedName>
    <definedName name="hsfjkdshrgf" localSheetId="1" hidden="1">{#N/A,#N/A,FALSE,"Plan1";#N/A,#N/A,FALSE,"Plan2"}</definedName>
    <definedName name="hsfjkdshrgf" localSheetId="0">{#N/A,#N/A,FALSE,"Plan1";#N/A,#N/A,FALSE,"Plan2"}</definedName>
    <definedName name="hsfjkdshrgf" localSheetId="7" hidden="1">{#N/A,#N/A,FALSE,"Plan1";#N/A,#N/A,FALSE,"Plan2"}</definedName>
    <definedName name="hsfjkdshrgf" localSheetId="8" hidden="1">{#N/A,#N/A,FALSE,"Plan1";#N/A,#N/A,FALSE,"Plan2"}</definedName>
    <definedName name="hsfjkdshrgf" hidden="1">{#N/A,#N/A,FALSE,"Plan1";#N/A,#N/A,FALSE,"Plan2"}</definedName>
    <definedName name="hthhrtetdre" localSheetId="2" hidden="1">{#N/A,#N/A,FALSE,"Plan1";#N/A,#N/A,FALSE,"Plan2"}</definedName>
    <definedName name="hthhrtetdre" localSheetId="5">{#N/A,#N/A,FALSE,"Plan1";#N/A,#N/A,FALSE,"Plan2"}</definedName>
    <definedName name="hthhrtetdre" localSheetId="6" hidden="1">{#N/A,#N/A,FALSE,"Plan1";#N/A,#N/A,FALSE,"Plan2"}</definedName>
    <definedName name="hthhrtetdre" localSheetId="1" hidden="1">{#N/A,#N/A,FALSE,"Plan1";#N/A,#N/A,FALSE,"Plan2"}</definedName>
    <definedName name="hthhrtetdre" localSheetId="0">{#N/A,#N/A,FALSE,"Plan1";#N/A,#N/A,FALSE,"Plan2"}</definedName>
    <definedName name="hthhrtetdre" localSheetId="7" hidden="1">{#N/A,#N/A,FALSE,"Plan1";#N/A,#N/A,FALSE,"Plan2"}</definedName>
    <definedName name="hthhrtetdre" localSheetId="8" hidden="1">{#N/A,#N/A,FALSE,"Plan1";#N/A,#N/A,FALSE,"Plan2"}</definedName>
    <definedName name="hthhrtetdre" hidden="1">{#N/A,#N/A,FALSE,"Plan1";#N/A,#N/A,FALSE,"Plan2"}</definedName>
    <definedName name="HTM" localSheetId="2">#REF!</definedName>
    <definedName name="HTM" localSheetId="5">#REF!</definedName>
    <definedName name="HTM" localSheetId="6">#REF!</definedName>
    <definedName name="HTM" localSheetId="0">#REF!</definedName>
    <definedName name="HTM" localSheetId="7">#REF!</definedName>
    <definedName name="HTM" localSheetId="8">#REF!</definedName>
    <definedName name="HTM">#REF!</definedName>
    <definedName name="HTML_CodePage" hidden="1">949</definedName>
    <definedName name="HTML_Control" localSheetId="2" hidden="1">{"'장비'!$A$3:$M$12"}</definedName>
    <definedName name="HTML_Control" localSheetId="5">{"'장비'!$A$3:$M$12"}</definedName>
    <definedName name="HTML_Control" localSheetId="6" hidden="1">{"'장비'!$A$3:$M$12"}</definedName>
    <definedName name="HTML_Control" localSheetId="1" hidden="1">{"'장비'!$A$3:$M$12"}</definedName>
    <definedName name="HTML_Control" localSheetId="0">{"'장비'!$A$3:$M$12"}</definedName>
    <definedName name="HTML_Control" localSheetId="7" hidden="1">{"'장비'!$A$3:$M$12"}</definedName>
    <definedName name="HTML_Control" localSheetId="8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localSheetId="2" hidden="1">{"'Estimativa de Lançamento-JAN'!$A$1:$AI$85"}</definedName>
    <definedName name="HTML2_CONTROL" localSheetId="5">{"'Estimativa de Lançamento-JAN'!$A$1:$AI$85"}</definedName>
    <definedName name="HTML2_CONTROL" localSheetId="6" hidden="1">{"'Estimativa de Lançamento-JAN'!$A$1:$AI$85"}</definedName>
    <definedName name="HTML2_CONTROL" localSheetId="1" hidden="1">{"'Estimativa de Lançamento-JAN'!$A$1:$AI$85"}</definedName>
    <definedName name="HTML2_CONTROL" localSheetId="0">{"'Estimativa de Lançamento-JAN'!$A$1:$AI$85"}</definedName>
    <definedName name="HTML2_CONTROL" localSheetId="7" hidden="1">{"'Estimativa de Lançamento-JAN'!$A$1:$AI$85"}</definedName>
    <definedName name="HTML2_CONTROL" localSheetId="8" hidden="1">{"'Estimativa de Lançamento-JAN'!$A$1:$AI$85"}</definedName>
    <definedName name="HTML2_CONTROL" hidden="1">{"'Estimativa de Lançamento-JAN'!$A$1:$AI$85"}</definedName>
    <definedName name="HTML3_CONTROL" localSheetId="2" hidden="1">{"'Estimativa de Lançamento-JAN'!$A$1:$AI$85"}</definedName>
    <definedName name="HTML3_CONTROL" localSheetId="5">{"'Estimativa de Lançamento-JAN'!$A$1:$AI$85"}</definedName>
    <definedName name="HTML3_CONTROL" localSheetId="6" hidden="1">{"'Estimativa de Lançamento-JAN'!$A$1:$AI$85"}</definedName>
    <definedName name="HTML3_CONTROL" localSheetId="1" hidden="1">{"'Estimativa de Lançamento-JAN'!$A$1:$AI$85"}</definedName>
    <definedName name="HTML3_CONTROL" localSheetId="0">{"'Estimativa de Lançamento-JAN'!$A$1:$AI$85"}</definedName>
    <definedName name="HTML3_CONTROL" localSheetId="7" hidden="1">{"'Estimativa de Lançamento-JAN'!$A$1:$AI$85"}</definedName>
    <definedName name="HTML3_CONTROL" localSheetId="8" hidden="1">{"'Estimativa de Lançamento-JAN'!$A$1:$AI$85"}</definedName>
    <definedName name="HTML3_CONTROL" hidden="1">{"'Estimativa de Lançamento-JAN'!$A$1:$AI$85"}</definedName>
    <definedName name="HTMLControl" localSheetId="2" hidden="1">{"'Edit'!$A$1:$V$2277"}</definedName>
    <definedName name="HTMLControl" localSheetId="5">{"'Edit'!$A$1:$V$2277"}</definedName>
    <definedName name="HTMLControl" localSheetId="6" hidden="1">{"'Edit'!$A$1:$V$2277"}</definedName>
    <definedName name="HTMLControl" localSheetId="1" hidden="1">{"'Edit'!$A$1:$V$2277"}</definedName>
    <definedName name="HTMLControl" localSheetId="0">{"'Edit'!$A$1:$V$2277"}</definedName>
    <definedName name="HTMLControl" localSheetId="7" hidden="1">{"'Edit'!$A$1:$V$2277"}</definedName>
    <definedName name="HTMLControl" localSheetId="8" hidden="1">{"'Edit'!$A$1:$V$2277"}</definedName>
    <definedName name="HTMLControl" hidden="1">{"'Edit'!$A$1:$V$2277"}</definedName>
    <definedName name="HTN" localSheetId="2">#REF!</definedName>
    <definedName name="HTN" localSheetId="6">#REF!</definedName>
    <definedName name="HTN" localSheetId="7">#REF!</definedName>
    <definedName name="HTN" localSheetId="8">#REF!</definedName>
    <definedName name="HTN">#REF!</definedName>
    <definedName name="HVJKHGKFXHFD" localSheetId="2" hidden="1">{#N/A,#N/A,FALSE,"Plan1";#N/A,#N/A,FALSE,"Plan2"}</definedName>
    <definedName name="HVJKHGKFXHFD" localSheetId="5">{#N/A,#N/A,FALSE,"Plan1";#N/A,#N/A,FALSE,"Plan2"}</definedName>
    <definedName name="HVJKHGKFXHFD" localSheetId="6" hidden="1">{#N/A,#N/A,FALSE,"Plan1";#N/A,#N/A,FALSE,"Plan2"}</definedName>
    <definedName name="HVJKHGKFXHFD" localSheetId="1" hidden="1">{#N/A,#N/A,FALSE,"Plan1";#N/A,#N/A,FALSE,"Plan2"}</definedName>
    <definedName name="HVJKHGKFXHFD" localSheetId="0">{#N/A,#N/A,FALSE,"Plan1";#N/A,#N/A,FALSE,"Plan2"}</definedName>
    <definedName name="HVJKHGKFXHFD" localSheetId="7" hidden="1">{#N/A,#N/A,FALSE,"Plan1";#N/A,#N/A,FALSE,"Plan2"}</definedName>
    <definedName name="HVJKHGKFXHFD" localSheetId="8" hidden="1">{#N/A,#N/A,FALSE,"Plan1";#N/A,#N/A,FALSE,"Plan2"}</definedName>
    <definedName name="HVJKHGKFXHFD" hidden="1">{#N/A,#N/A,FALSE,"Plan1";#N/A,#N/A,FALSE,"Plan2"}</definedName>
    <definedName name="hwekjhekhf" localSheetId="2" hidden="1">{#N/A,#N/A,FALSE,"Plan1";#N/A,#N/A,FALSE,"Plan2"}</definedName>
    <definedName name="hwekjhekhf" localSheetId="5">{#N/A,#N/A,FALSE,"Plan1";#N/A,#N/A,FALSE,"Plan2"}</definedName>
    <definedName name="hwekjhekhf" localSheetId="6" hidden="1">{#N/A,#N/A,FALSE,"Plan1";#N/A,#N/A,FALSE,"Plan2"}</definedName>
    <definedName name="hwekjhekhf" localSheetId="1" hidden="1">{#N/A,#N/A,FALSE,"Plan1";#N/A,#N/A,FALSE,"Plan2"}</definedName>
    <definedName name="hwekjhekhf" localSheetId="0">{#N/A,#N/A,FALSE,"Plan1";#N/A,#N/A,FALSE,"Plan2"}</definedName>
    <definedName name="hwekjhekhf" localSheetId="7" hidden="1">{#N/A,#N/A,FALSE,"Plan1";#N/A,#N/A,FALSE,"Plan2"}</definedName>
    <definedName name="hwekjhekhf" localSheetId="8" hidden="1">{#N/A,#N/A,FALSE,"Plan1";#N/A,#N/A,FALSE,"Plan2"}</definedName>
    <definedName name="hwekjhekhf" hidden="1">{#N/A,#N/A,FALSE,"Plan1";#N/A,#N/A,FALSE,"Plan2"}</definedName>
    <definedName name="HXFRE" localSheetId="2" hidden="1">{#N/A,#N/A,FALSE,"Plan1";#N/A,#N/A,FALSE,"Plan2"}</definedName>
    <definedName name="HXFRE" localSheetId="5">{#N/A,#N/A,FALSE,"Plan1";#N/A,#N/A,FALSE,"Plan2"}</definedName>
    <definedName name="HXFRE" localSheetId="6" hidden="1">{#N/A,#N/A,FALSE,"Plan1";#N/A,#N/A,FALSE,"Plan2"}</definedName>
    <definedName name="HXFRE" localSheetId="1" hidden="1">{#N/A,#N/A,FALSE,"Plan1";#N/A,#N/A,FALSE,"Plan2"}</definedName>
    <definedName name="HXFRE" localSheetId="0">{#N/A,#N/A,FALSE,"Plan1";#N/A,#N/A,FALSE,"Plan2"}</definedName>
    <definedName name="HXFRE" localSheetId="7" hidden="1">{#N/A,#N/A,FALSE,"Plan1";#N/A,#N/A,FALSE,"Plan2"}</definedName>
    <definedName name="HXFRE" localSheetId="8" hidden="1">{#N/A,#N/A,FALSE,"Plan1";#N/A,#N/A,FALSE,"Plan2"}</definedName>
    <definedName name="HXFRE" hidden="1">{#N/A,#N/A,FALSE,"Plan1";#N/A,#N/A,FALSE,"Plan2"}</definedName>
    <definedName name="HXKJFGDKHG" localSheetId="2" hidden="1">{#N/A,#N/A,FALSE,"Plan1";#N/A,#N/A,FALSE,"Plan2"}</definedName>
    <definedName name="HXKJFGDKHG" localSheetId="5">{#N/A,#N/A,FALSE,"Plan1";#N/A,#N/A,FALSE,"Plan2"}</definedName>
    <definedName name="HXKJFGDKHG" localSheetId="6" hidden="1">{#N/A,#N/A,FALSE,"Plan1";#N/A,#N/A,FALSE,"Plan2"}</definedName>
    <definedName name="HXKJFGDKHG" localSheetId="1" hidden="1">{#N/A,#N/A,FALSE,"Plan1";#N/A,#N/A,FALSE,"Plan2"}</definedName>
    <definedName name="HXKJFGDKHG" localSheetId="0">{#N/A,#N/A,FALSE,"Plan1";#N/A,#N/A,FALSE,"Plan2"}</definedName>
    <definedName name="HXKJFGDKHG" localSheetId="7" hidden="1">{#N/A,#N/A,FALSE,"Plan1";#N/A,#N/A,FALSE,"Plan2"}</definedName>
    <definedName name="HXKJFGDKHG" localSheetId="8" hidden="1">{#N/A,#N/A,FALSE,"Plan1";#N/A,#N/A,FALSE,"Plan2"}</definedName>
    <definedName name="HXKJFGDKHG" hidden="1">{#N/A,#N/A,FALSE,"Plan1";#N/A,#N/A,FALSE,"Plan2"}</definedName>
    <definedName name="I" localSheetId="2">#REF!</definedName>
    <definedName name="I" localSheetId="5">#REF!</definedName>
    <definedName name="I" localSheetId="6">#REF!</definedName>
    <definedName name="I" localSheetId="0">#REF!</definedName>
    <definedName name="I" localSheetId="7">#REF!</definedName>
    <definedName name="I" localSheetId="8">#REF!</definedName>
    <definedName name="I">#REF!</definedName>
    <definedName name="ibir_cdi" localSheetId="2">#REF!</definedName>
    <definedName name="ibir_cdi" localSheetId="5">#REF!</definedName>
    <definedName name="ibir_cdi" localSheetId="6">#REF!</definedName>
    <definedName name="ibir_cdi" localSheetId="0">#REF!</definedName>
    <definedName name="ibir_cdi" localSheetId="7">#REF!</definedName>
    <definedName name="ibir_cdi" localSheetId="8">#REF!</definedName>
    <definedName name="ibir_cdi">#REF!</definedName>
    <definedName name="ibir_hist" localSheetId="2">#REF!</definedName>
    <definedName name="ibir_hist" localSheetId="5">#REF!</definedName>
    <definedName name="ibir_hist" localSheetId="6">#REF!</definedName>
    <definedName name="ibir_hist" localSheetId="0">#REF!</definedName>
    <definedName name="ibir_hist" localSheetId="7">#REF!</definedName>
    <definedName name="ibir_hist" localSheetId="8">#REF!</definedName>
    <definedName name="ibir_hist">#REF!</definedName>
    <definedName name="ibir_uss" localSheetId="2">#REF!</definedName>
    <definedName name="ibir_uss" localSheetId="6">#REF!</definedName>
    <definedName name="ibir_uss" localSheetId="7">#REF!</definedName>
    <definedName name="ibir_uss" localSheetId="8">#REF!</definedName>
    <definedName name="ibir_uss">#REF!</definedName>
    <definedName name="IC" localSheetId="1" hidden="1">#REF!</definedName>
    <definedName name="IC" hidden="1">#REF!</definedName>
    <definedName name="icoa_cdi" localSheetId="2">#REF!</definedName>
    <definedName name="icoa_cdi" localSheetId="6">#REF!</definedName>
    <definedName name="icoa_cdi" localSheetId="7">#REF!</definedName>
    <definedName name="icoa_cdi" localSheetId="8">#REF!</definedName>
    <definedName name="icoa_cdi">#REF!</definedName>
    <definedName name="icoa_hist" localSheetId="2">#REF!</definedName>
    <definedName name="icoa_hist" localSheetId="6">#REF!</definedName>
    <definedName name="icoa_hist" localSheetId="7">#REF!</definedName>
    <definedName name="icoa_hist" localSheetId="8">#REF!</definedName>
    <definedName name="icoa_hist">#REF!</definedName>
    <definedName name="icoa_uss" localSheetId="2">#REF!</definedName>
    <definedName name="icoa_uss" localSheetId="6">#REF!</definedName>
    <definedName name="icoa_uss" localSheetId="7">#REF!</definedName>
    <definedName name="icoa_uss" localSheetId="8">#REF!</definedName>
    <definedName name="icoa_uss">#REF!</definedName>
    <definedName name="Identificação" localSheetId="2">#REF!</definedName>
    <definedName name="Identificação" localSheetId="6">#REF!</definedName>
    <definedName name="Identificação" localSheetId="7">#REF!</definedName>
    <definedName name="Identificação" localSheetId="8">#REF!</definedName>
    <definedName name="Identificação">#REF!</definedName>
    <definedName name="idfhgkjhfkthy" localSheetId="2" hidden="1">{#N/A,#N/A,FALSE,"Plan1";#N/A,#N/A,FALSE,"Plan2"}</definedName>
    <definedName name="idfhgkjhfkthy" localSheetId="5">{#N/A,#N/A,FALSE,"Plan1";#N/A,#N/A,FALSE,"Plan2"}</definedName>
    <definedName name="idfhgkjhfkthy" localSheetId="6" hidden="1">{#N/A,#N/A,FALSE,"Plan1";#N/A,#N/A,FALSE,"Plan2"}</definedName>
    <definedName name="idfhgkjhfkthy" localSheetId="1" hidden="1">{#N/A,#N/A,FALSE,"Plan1";#N/A,#N/A,FALSE,"Plan2"}</definedName>
    <definedName name="idfhgkjhfkthy" localSheetId="0">{#N/A,#N/A,FALSE,"Plan1";#N/A,#N/A,FALSE,"Plan2"}</definedName>
    <definedName name="idfhgkjhfkthy" localSheetId="7" hidden="1">{#N/A,#N/A,FALSE,"Plan1";#N/A,#N/A,FALSE,"Plan2"}</definedName>
    <definedName name="idfhgkjhfkthy" localSheetId="8" hidden="1">{#N/A,#N/A,FALSE,"Plan1";#N/A,#N/A,FALSE,"Plan2"}</definedName>
    <definedName name="idfhgkjhfkthy" hidden="1">{#N/A,#N/A,FALSE,"Plan1";#N/A,#N/A,FALSE,"Plan2"}</definedName>
    <definedName name="ieroweft" localSheetId="2" hidden="1">{#N/A,#N/A,FALSE,"Plan1";#N/A,#N/A,FALSE,"Plan2"}</definedName>
    <definedName name="ieroweft" localSheetId="5">{#N/A,#N/A,FALSE,"Plan1";#N/A,#N/A,FALSE,"Plan2"}</definedName>
    <definedName name="ieroweft" localSheetId="6" hidden="1">{#N/A,#N/A,FALSE,"Plan1";#N/A,#N/A,FALSE,"Plan2"}</definedName>
    <definedName name="ieroweft" localSheetId="1" hidden="1">{#N/A,#N/A,FALSE,"Plan1";#N/A,#N/A,FALSE,"Plan2"}</definedName>
    <definedName name="ieroweft" localSheetId="0">{#N/A,#N/A,FALSE,"Plan1";#N/A,#N/A,FALSE,"Plan2"}</definedName>
    <definedName name="ieroweft" localSheetId="7" hidden="1">{#N/A,#N/A,FALSE,"Plan1";#N/A,#N/A,FALSE,"Plan2"}</definedName>
    <definedName name="ieroweft" localSheetId="8" hidden="1">{#N/A,#N/A,FALSE,"Plan1";#N/A,#N/A,FALSE,"Plan2"}</definedName>
    <definedName name="ieroweft" hidden="1">{#N/A,#N/A,FALSE,"Plan1";#N/A,#N/A,FALSE,"Plan2"}</definedName>
    <definedName name="iewpotqi5poejy" localSheetId="2" hidden="1">{#N/A,#N/A,FALSE,"Plan1";#N/A,#N/A,FALSE,"Plan2"}</definedName>
    <definedName name="iewpotqi5poejy" localSheetId="5">{#N/A,#N/A,FALSE,"Plan1";#N/A,#N/A,FALSE,"Plan2"}</definedName>
    <definedName name="iewpotqi5poejy" localSheetId="6" hidden="1">{#N/A,#N/A,FALSE,"Plan1";#N/A,#N/A,FALSE,"Plan2"}</definedName>
    <definedName name="iewpotqi5poejy" localSheetId="1" hidden="1">{#N/A,#N/A,FALSE,"Plan1";#N/A,#N/A,FALSE,"Plan2"}</definedName>
    <definedName name="iewpotqi5poejy" localSheetId="0">{#N/A,#N/A,FALSE,"Plan1";#N/A,#N/A,FALSE,"Plan2"}</definedName>
    <definedName name="iewpotqi5poejy" localSheetId="7" hidden="1">{#N/A,#N/A,FALSE,"Plan1";#N/A,#N/A,FALSE,"Plan2"}</definedName>
    <definedName name="iewpotqi5poejy" localSheetId="8" hidden="1">{#N/A,#N/A,FALSE,"Plan1";#N/A,#N/A,FALSE,"Plan2"}</definedName>
    <definedName name="iewpotqi5poejy" hidden="1">{#N/A,#N/A,FALSE,"Plan1";#N/A,#N/A,FALSE,"Plan2"}</definedName>
    <definedName name="ihdfifguhgfuiy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2" hidden="1">#REF!</definedName>
    <definedName name="iheidhgufr" localSheetId="5">#REF!</definedName>
    <definedName name="iheidhgufr" localSheetId="6" hidden="1">#REF!</definedName>
    <definedName name="iheidhgufr" localSheetId="1" hidden="1">#REF!</definedName>
    <definedName name="iheidhgufr" localSheetId="0">#REF!</definedName>
    <definedName name="iheidhgufr" localSheetId="7" hidden="1">#REF!</definedName>
    <definedName name="iheidhgufr" localSheetId="8" hidden="1">#REF!</definedName>
    <definedName name="iheidhgufr" hidden="1">#REF!</definedName>
    <definedName name="ihfdkjhktgrd" localSheetId="2" hidden="1">{#N/A,#N/A,FALSE,"Plan1";#N/A,#N/A,FALSE,"Plan2"}</definedName>
    <definedName name="ihfdkjhktgrd" localSheetId="5">{#N/A,#N/A,FALSE,"Plan1";#N/A,#N/A,FALSE,"Plan2"}</definedName>
    <definedName name="ihfdkjhktgrd" localSheetId="6" hidden="1">{#N/A,#N/A,FALSE,"Plan1";#N/A,#N/A,FALSE,"Plan2"}</definedName>
    <definedName name="ihfdkjhktgrd" localSheetId="1" hidden="1">{#N/A,#N/A,FALSE,"Plan1";#N/A,#N/A,FALSE,"Plan2"}</definedName>
    <definedName name="ihfdkjhktgrd" localSheetId="0">{#N/A,#N/A,FALSE,"Plan1";#N/A,#N/A,FALSE,"Plan2"}</definedName>
    <definedName name="ihfdkjhktgrd" localSheetId="7" hidden="1">{#N/A,#N/A,FALSE,"Plan1";#N/A,#N/A,FALSE,"Plan2"}</definedName>
    <definedName name="ihfdkjhktgrd" localSheetId="8" hidden="1">{#N/A,#N/A,FALSE,"Plan1";#N/A,#N/A,FALSE,"Plan2"}</definedName>
    <definedName name="ihfdkjhktgrd" hidden="1">{#N/A,#N/A,FALSE,"Plan1";#N/A,#N/A,FALSE,"Plan2"}</definedName>
    <definedName name="ihrtetw4r" localSheetId="2" hidden="1">{#N/A,#N/A,FALSE,"Plan1";#N/A,#N/A,FALSE,"Plan2"}</definedName>
    <definedName name="ihrtetw4r" localSheetId="5">{#N/A,#N/A,FALSE,"Plan1";#N/A,#N/A,FALSE,"Plan2"}</definedName>
    <definedName name="ihrtetw4r" localSheetId="6" hidden="1">{#N/A,#N/A,FALSE,"Plan1";#N/A,#N/A,FALSE,"Plan2"}</definedName>
    <definedName name="ihrtetw4r" localSheetId="1" hidden="1">{#N/A,#N/A,FALSE,"Plan1";#N/A,#N/A,FALSE,"Plan2"}</definedName>
    <definedName name="ihrtetw4r" localSheetId="0">{#N/A,#N/A,FALSE,"Plan1";#N/A,#N/A,FALSE,"Plan2"}</definedName>
    <definedName name="ihrtetw4r" localSheetId="7" hidden="1">{#N/A,#N/A,FALSE,"Plan1";#N/A,#N/A,FALSE,"Plan2"}</definedName>
    <definedName name="ihrtetw4r" localSheetId="8" hidden="1">{#N/A,#N/A,FALSE,"Plan1";#N/A,#N/A,FALSE,"Plan2"}</definedName>
    <definedName name="ihrtetw4r" hidden="1">{#N/A,#N/A,FALSE,"Plan1";#N/A,#N/A,FALSE,"Plan2"}</definedName>
    <definedName name="II" localSheetId="2">#REF!</definedName>
    <definedName name="II" localSheetId="5">#REF!</definedName>
    <definedName name="II" localSheetId="6">#REF!</definedName>
    <definedName name="II" localSheetId="0">#REF!</definedName>
    <definedName name="II" localSheetId="7">#REF!</definedName>
    <definedName name="II" localSheetId="8">#REF!</definedName>
    <definedName name="II">#REF!</definedName>
    <definedName name="IIASDSAWE" localSheetId="2" hidden="1">{"Econ Consolidado",#N/A,FALSE,"Econ Consol";"Fluxo de Caixa",#N/A,FALSE,"Fluxo Caixa";"Investimentos",#N/A,FALSE,"Investimentos"}</definedName>
    <definedName name="IIASDSAWE" localSheetId="5">{"Econ Consolidado",#N/A,FALSE,"Econ Consol";"Fluxo de Caixa",#N/A,FALSE,"Fluxo Caixa";"Investimentos",#N/A,FALSE,"Investimentos"}</definedName>
    <definedName name="IIASDSAWE" localSheetId="6" hidden="1">{"Econ Consolidado",#N/A,FALSE,"Econ Consol";"Fluxo de Caixa",#N/A,FALSE,"Fluxo Caixa";"Investimentos",#N/A,FALSE,"Investimentos"}</definedName>
    <definedName name="IIASDSAWE" localSheetId="1" hidden="1">{"Econ Consolidado",#N/A,FALSE,"Econ Consol";"Fluxo de Caixa",#N/A,FALSE,"Fluxo Caixa";"Investimentos",#N/A,FALSE,"Investimentos"}</definedName>
    <definedName name="IIASDSAWE" localSheetId="0">{"Econ Consolidado",#N/A,FALSE,"Econ Consol";"Fluxo de Caixa",#N/A,FALSE,"Fluxo Caixa";"Investimentos",#N/A,FALSE,"Investimentos"}</definedName>
    <definedName name="IIASDSAWE" localSheetId="7" hidden="1">{"Econ Consolidado",#N/A,FALSE,"Econ Consol";"Fluxo de Caixa",#N/A,FALSE,"Fluxo Caixa";"Investimentos",#N/A,FALSE,"Investimentos"}</definedName>
    <definedName name="IIASDSAWE" localSheetId="8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 localSheetId="2">#REF!</definedName>
    <definedName name="III" localSheetId="5">#REF!</definedName>
    <definedName name="III" localSheetId="6">#REF!</definedName>
    <definedName name="III" localSheetId="0">#REF!</definedName>
    <definedName name="III" localSheetId="7">#REF!</definedName>
    <definedName name="III" localSheetId="8">#REF!</definedName>
    <definedName name="III">#REF!</definedName>
    <definedName name="iinstalaçõ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2" hidden="1">{#N/A,#N/A,FALSE,"Plan1";#N/A,#N/A,FALSE,"Plan2"}</definedName>
    <definedName name="ilhweilrji4e" localSheetId="5">{#N/A,#N/A,FALSE,"Plan1";#N/A,#N/A,FALSE,"Plan2"}</definedName>
    <definedName name="ilhweilrji4e" localSheetId="6" hidden="1">{#N/A,#N/A,FALSE,"Plan1";#N/A,#N/A,FALSE,"Plan2"}</definedName>
    <definedName name="ilhweilrji4e" localSheetId="1" hidden="1">{#N/A,#N/A,FALSE,"Plan1";#N/A,#N/A,FALSE,"Plan2"}</definedName>
    <definedName name="ilhweilrji4e" localSheetId="0">{#N/A,#N/A,FALSE,"Plan1";#N/A,#N/A,FALSE,"Plan2"}</definedName>
    <definedName name="ilhweilrji4e" localSheetId="7" hidden="1">{#N/A,#N/A,FALSE,"Plan1";#N/A,#N/A,FALSE,"Plan2"}</definedName>
    <definedName name="ilhweilrji4e" localSheetId="8" hidden="1">{#N/A,#N/A,FALSE,"Plan1";#N/A,#N/A,FALSE,"Plan2"}</definedName>
    <definedName name="ilhweilrji4e" hidden="1">{#N/A,#N/A,FALSE,"Plan1";#N/A,#N/A,FALSE,"Plan2"}</definedName>
    <definedName name="ilsdr4wf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2">#REF!</definedName>
    <definedName name="IM" localSheetId="5">#REF!</definedName>
    <definedName name="IM" localSheetId="6">#REF!</definedName>
    <definedName name="IM" localSheetId="0">#REF!</definedName>
    <definedName name="IM" localSheetId="7">#REF!</definedName>
    <definedName name="IM" localSheetId="8">#REF!</definedName>
    <definedName name="IM">#REF!</definedName>
    <definedName name="IMP" localSheetId="2" hidden="1">#REF!</definedName>
    <definedName name="IMP" localSheetId="5">#REF!</definedName>
    <definedName name="IMP" localSheetId="6" hidden="1">#REF!</definedName>
    <definedName name="IMP" localSheetId="1" hidden="1">#REF!</definedName>
    <definedName name="IMP" localSheetId="0">#REF!</definedName>
    <definedName name="IMP" localSheetId="7" hidden="1">#REF!</definedName>
    <definedName name="IMP" localSheetId="8" hidden="1">#REF!</definedName>
    <definedName name="IMP" hidden="1">#REF!</definedName>
    <definedName name="IMPERMEABILIZ." localSheetId="2">#REF!</definedName>
    <definedName name="IMPERMEABILIZ." localSheetId="5">#REF!</definedName>
    <definedName name="IMPERMEABILIZ." localSheetId="6">#REF!</definedName>
    <definedName name="IMPERMEABILIZ." localSheetId="0">#REF!</definedName>
    <definedName name="IMPERMEABILIZ." localSheetId="7">#REF!</definedName>
    <definedName name="IMPERMEABILIZ." localSheetId="8">#REF!</definedName>
    <definedName name="IMPERMEABILIZ.">#REF!</definedName>
    <definedName name="IMPF" localSheetId="2">#REF!</definedName>
    <definedName name="IMPF" localSheetId="6">#REF!</definedName>
    <definedName name="IMPF" localSheetId="7">#REF!</definedName>
    <definedName name="IMPF" localSheetId="8">#REF!</definedName>
    <definedName name="IMPF">#REF!</definedName>
    <definedName name="IMPI" localSheetId="2">#REF!</definedName>
    <definedName name="IMPI" localSheetId="6">#REF!</definedName>
    <definedName name="IMPI" localSheetId="7">#REF!</definedName>
    <definedName name="IMPI" localSheetId="8">#REF!</definedName>
    <definedName name="IMPI">#REF!</definedName>
    <definedName name="IMPOSTO" localSheetId="2">#REF!</definedName>
    <definedName name="IMPOSTO" localSheetId="6">#REF!</definedName>
    <definedName name="IMPOSTO" localSheetId="7">#REF!</definedName>
    <definedName name="IMPOSTO" localSheetId="8">#REF!</definedName>
    <definedName name="IMPOSTO">#REF!</definedName>
    <definedName name="INCC" localSheetId="2">#REF!</definedName>
    <definedName name="INCC" localSheetId="6">#REF!</definedName>
    <definedName name="INCC" localSheetId="7">#REF!</definedName>
    <definedName name="INCC" localSheetId="8">#REF!</definedName>
    <definedName name="INCC">#REF!</definedName>
    <definedName name="Incorido_Aplicado_X_Físico" localSheetId="2">#REF!</definedName>
    <definedName name="Incorido_Aplicado_X_Físico" localSheetId="6">#REF!</definedName>
    <definedName name="Incorido_Aplicado_X_Físico" localSheetId="7">#REF!</definedName>
    <definedName name="Incorido_Aplicado_X_Físico" localSheetId="8">#REF!</definedName>
    <definedName name="Incorido_Aplicado_X_Físico">#REF!</definedName>
    <definedName name="INCORPORAÇÃO" localSheetId="2">#REF!</definedName>
    <definedName name="INCORPORAÇÃO" localSheetId="6">#REF!</definedName>
    <definedName name="INCORPORAÇÃO" localSheetId="7">#REF!</definedName>
    <definedName name="INCORPORAÇÃO" localSheetId="8">#REF!</definedName>
    <definedName name="INCORPORAÇÃO">#REF!</definedName>
    <definedName name="Index" localSheetId="2" hidden="1">#REF!</definedName>
    <definedName name="Index" localSheetId="6" hidden="1">#REF!</definedName>
    <definedName name="Index" localSheetId="1" hidden="1">#REF!</definedName>
    <definedName name="Index" localSheetId="7" hidden="1">#REF!</definedName>
    <definedName name="Index" localSheetId="8" hidden="1">#REF!</definedName>
    <definedName name="Index" hidden="1">#REF!</definedName>
    <definedName name="Indice" localSheetId="2">#REF!</definedName>
    <definedName name="Indice" localSheetId="6">#REF!</definedName>
    <definedName name="Indice" localSheetId="7">#REF!</definedName>
    <definedName name="Indice" localSheetId="8">#REF!</definedName>
    <definedName name="Indice">#REF!</definedName>
    <definedName name="indice_correcao_proj" localSheetId="2">#REF!</definedName>
    <definedName name="indice_correcao_proj" localSheetId="6">#REF!</definedName>
    <definedName name="indice_correcao_proj" localSheetId="7">#REF!</definedName>
    <definedName name="indice_correcao_proj" localSheetId="8">#REF!</definedName>
    <definedName name="indice_correcao_proj">#REF!</definedName>
    <definedName name="infra" localSheetId="2">#REF!</definedName>
    <definedName name="infra" localSheetId="6">#REF!</definedName>
    <definedName name="infra" localSheetId="7">#REF!</definedName>
    <definedName name="infra" localSheetId="8">#REF!</definedName>
    <definedName name="infra">#REF!</definedName>
    <definedName name="Infra_OBra_Sienge" localSheetId="2">#REF!</definedName>
    <definedName name="Infra_OBra_Sienge" localSheetId="6">#REF!</definedName>
    <definedName name="Infra_OBra_Sienge" localSheetId="7">#REF!</definedName>
    <definedName name="Infra_OBra_Sienge" localSheetId="8">#REF!</definedName>
    <definedName name="Infra_OBra_Sienge">#REF!</definedName>
    <definedName name="Infra_Projetos_Sienge" localSheetId="2">#REF!</definedName>
    <definedName name="Infra_Projetos_Sienge" localSheetId="6">#REF!</definedName>
    <definedName name="Infra_Projetos_Sienge" localSheetId="7">#REF!</definedName>
    <definedName name="Infra_Projetos_Sienge" localSheetId="8">#REF!</definedName>
    <definedName name="Infra_Projetos_Sienge">#REF!</definedName>
    <definedName name="INFRA2" localSheetId="2">#REF!</definedName>
    <definedName name="INFRA2" localSheetId="6">#REF!</definedName>
    <definedName name="INFRA2" localSheetId="7">#REF!</definedName>
    <definedName name="INFRA2" localSheetId="8">#REF!</definedName>
    <definedName name="INFRA2">#REF!</definedName>
    <definedName name="Insatalaçõ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2">#REF!</definedName>
    <definedName name="INSS_Bloqueado_Fin_Medição" localSheetId="5">#REF!</definedName>
    <definedName name="INSS_Bloqueado_Fin_Medição" localSheetId="6">#REF!</definedName>
    <definedName name="INSS_Bloqueado_Fin_Medição" localSheetId="0">#REF!</definedName>
    <definedName name="INSS_Bloqueado_Fin_Medição" localSheetId="7">#REF!</definedName>
    <definedName name="INSS_Bloqueado_Fin_Medição" localSheetId="8">#REF!</definedName>
    <definedName name="INSS_Bloqueado_Fin_Medição">#REF!</definedName>
    <definedName name="Inss_Bloqueado_Previsão_Fin_Medições" localSheetId="2">#REF!</definedName>
    <definedName name="Inss_Bloqueado_Previsão_Fin_Medições" localSheetId="5">#REF!</definedName>
    <definedName name="Inss_Bloqueado_Previsão_Fin_Medições" localSheetId="6">#REF!</definedName>
    <definedName name="Inss_Bloqueado_Previsão_Fin_Medições" localSheetId="0">#REF!</definedName>
    <definedName name="Inss_Bloqueado_Previsão_Fin_Medições" localSheetId="7">#REF!</definedName>
    <definedName name="Inss_Bloqueado_Previsão_Fin_Medições" localSheetId="8">#REF!</definedName>
    <definedName name="Inss_Bloqueado_Previsão_Fin_Medições">#REF!</definedName>
    <definedName name="instalaçoe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2">OFFSET(#REF!,0,0,COUNTA(#REF!),1)</definedName>
    <definedName name="INSU" localSheetId="5">OFFSET(#REF!,0,0,COUNTA(#REF!),1)</definedName>
    <definedName name="INSU" localSheetId="6">OFFSET(#REF!,0,0,COUNTA(#REF!),1)</definedName>
    <definedName name="INSU" localSheetId="0">OFFSET(#REF!,0,0,COUNTA(#REF!),1)</definedName>
    <definedName name="INSU" localSheetId="7">OFFSET(#REF!,0,0,COUNTA(#REF!),1)</definedName>
    <definedName name="INSU" localSheetId="8">OFFSET(#REF!,0,0,COUNTA(#REF!),1)</definedName>
    <definedName name="INSU">OFFSET(#REF!,0,0,COUNTA(#REF!),1)</definedName>
    <definedName name="INSUMOS" localSheetId="2">#REF!</definedName>
    <definedName name="INSUMOS" localSheetId="5">#REF!</definedName>
    <definedName name="INSUMOS" localSheetId="6">#REF!</definedName>
    <definedName name="INSUMOS" localSheetId="0">#REF!</definedName>
    <definedName name="INSUMOS" localSheetId="7">#REF!</definedName>
    <definedName name="INSUMOS" localSheetId="8">#REF!</definedName>
    <definedName name="INSUMOS">#REF!</definedName>
    <definedName name="INT.FILTRO.NBASE" localSheetId="2">#REF!</definedName>
    <definedName name="INT.FILTRO.NBASE" localSheetId="5">#REF!</definedName>
    <definedName name="INT.FILTRO.NBASE" localSheetId="6">#REF!</definedName>
    <definedName name="INT.FILTRO.NBASE" localSheetId="0">#REF!</definedName>
    <definedName name="INT.FILTRO.NBASE" localSheetId="7">#REF!</definedName>
    <definedName name="INT.FILTRO.NBASE" localSheetId="8">#REF!</definedName>
    <definedName name="INT.FILTRO.NBASE">#REF!</definedName>
    <definedName name="INTEGRA" localSheetId="2" hidden="1">{"'Edit'!$A$1:$V$2277"}</definedName>
    <definedName name="INTEGRA" localSheetId="5">{"'Edit'!$A$1:$V$2277"}</definedName>
    <definedName name="INTEGRA" localSheetId="6" hidden="1">{"'Edit'!$A$1:$V$2277"}</definedName>
    <definedName name="INTEGRA" localSheetId="1" hidden="1">{"'Edit'!$A$1:$V$2277"}</definedName>
    <definedName name="INTEGRA" localSheetId="0">{"'Edit'!$A$1:$V$2277"}</definedName>
    <definedName name="INTEGRA" localSheetId="7" hidden="1">{"'Edit'!$A$1:$V$2277"}</definedName>
    <definedName name="INTEGRA" localSheetId="8" hidden="1">{"'Edit'!$A$1:$V$2277"}</definedName>
    <definedName name="INTEGRA" hidden="1">{"'Edit'!$A$1:$V$2277"}</definedName>
    <definedName name="IO">196.003</definedName>
    <definedName name="ioeriotyt" localSheetId="2" hidden="1">{#N/A,#N/A,FALSE,"Plan1";#N/A,#N/A,FALSE,"Plan2"}</definedName>
    <definedName name="ioeriotyt" localSheetId="5">{#N/A,#N/A,FALSE,"Plan1";#N/A,#N/A,FALSE,"Plan2"}</definedName>
    <definedName name="ioeriotyt" localSheetId="6" hidden="1">{#N/A,#N/A,FALSE,"Plan1";#N/A,#N/A,FALSE,"Plan2"}</definedName>
    <definedName name="ioeriotyt" localSheetId="1" hidden="1">{#N/A,#N/A,FALSE,"Plan1";#N/A,#N/A,FALSE,"Plan2"}</definedName>
    <definedName name="ioeriotyt" localSheetId="0">{#N/A,#N/A,FALSE,"Plan1";#N/A,#N/A,FALSE,"Plan2"}</definedName>
    <definedName name="ioeriotyt" localSheetId="7" hidden="1">{#N/A,#N/A,FALSE,"Plan1";#N/A,#N/A,FALSE,"Plan2"}</definedName>
    <definedName name="ioeriotyt" localSheetId="8" hidden="1">{#N/A,#N/A,FALSE,"Plan1";#N/A,#N/A,FALSE,"Plan2"}</definedName>
    <definedName name="ioeriotyt" hidden="1">{#N/A,#N/A,FALSE,"Plan1";#N/A,#N/A,FALSE,"Plan2"}</definedName>
    <definedName name="iohudtorh" localSheetId="2" hidden="1">{#N/A,#N/A,FALSE,"Plan1";#N/A,#N/A,FALSE,"Plan2"}</definedName>
    <definedName name="iohudtorh" localSheetId="5">{#N/A,#N/A,FALSE,"Plan1";#N/A,#N/A,FALSE,"Plan2"}</definedName>
    <definedName name="iohudtorh" localSheetId="6" hidden="1">{#N/A,#N/A,FALSE,"Plan1";#N/A,#N/A,FALSE,"Plan2"}</definedName>
    <definedName name="iohudtorh" localSheetId="1" hidden="1">{#N/A,#N/A,FALSE,"Plan1";#N/A,#N/A,FALSE,"Plan2"}</definedName>
    <definedName name="iohudtorh" localSheetId="0">{#N/A,#N/A,FALSE,"Plan1";#N/A,#N/A,FALSE,"Plan2"}</definedName>
    <definedName name="iohudtorh" localSheetId="7" hidden="1">{#N/A,#N/A,FALSE,"Plan1";#N/A,#N/A,FALSE,"Plan2"}</definedName>
    <definedName name="iohudtorh" localSheetId="8" hidden="1">{#N/A,#N/A,FALSE,"Plan1";#N/A,#N/A,FALSE,"Plan2"}</definedName>
    <definedName name="iohudtorh" hidden="1">{#N/A,#N/A,FALSE,"Plan1";#N/A,#N/A,FALSE,"Plan2"}</definedName>
    <definedName name="iojtkheayed" localSheetId="2" hidden="1">{#N/A,#N/A,FALSE,"Plan1";#N/A,#N/A,FALSE,"Plan2"}</definedName>
    <definedName name="iojtkheayed" localSheetId="5">{#N/A,#N/A,FALSE,"Plan1";#N/A,#N/A,FALSE,"Plan2"}</definedName>
    <definedName name="iojtkheayed" localSheetId="6" hidden="1">{#N/A,#N/A,FALSE,"Plan1";#N/A,#N/A,FALSE,"Plan2"}</definedName>
    <definedName name="iojtkheayed" localSheetId="1" hidden="1">{#N/A,#N/A,FALSE,"Plan1";#N/A,#N/A,FALSE,"Plan2"}</definedName>
    <definedName name="iojtkheayed" localSheetId="0">{#N/A,#N/A,FALSE,"Plan1";#N/A,#N/A,FALSE,"Plan2"}</definedName>
    <definedName name="iojtkheayed" localSheetId="7" hidden="1">{#N/A,#N/A,FALSE,"Plan1";#N/A,#N/A,FALSE,"Plan2"}</definedName>
    <definedName name="iojtkheayed" localSheetId="8" hidden="1">{#N/A,#N/A,FALSE,"Plan1";#N/A,#N/A,FALSE,"Plan2"}</definedName>
    <definedName name="iojtkheayed" hidden="1">{#N/A,#N/A,FALSE,"Plan1";#N/A,#N/A,FALSE,"Plan2"}</definedName>
    <definedName name="iouweroieuw4" localSheetId="2" hidden="1">{#N/A,#N/A,FALSE,"Plan1";#N/A,#N/A,FALSE,"Plan2"}</definedName>
    <definedName name="iouweroieuw4" localSheetId="5">{#N/A,#N/A,FALSE,"Plan1";#N/A,#N/A,FALSE,"Plan2"}</definedName>
    <definedName name="iouweroieuw4" localSheetId="6" hidden="1">{#N/A,#N/A,FALSE,"Plan1";#N/A,#N/A,FALSE,"Plan2"}</definedName>
    <definedName name="iouweroieuw4" localSheetId="1" hidden="1">{#N/A,#N/A,FALSE,"Plan1";#N/A,#N/A,FALSE,"Plan2"}</definedName>
    <definedName name="iouweroieuw4" localSheetId="0">{#N/A,#N/A,FALSE,"Plan1";#N/A,#N/A,FALSE,"Plan2"}</definedName>
    <definedName name="iouweroieuw4" localSheetId="7" hidden="1">{#N/A,#N/A,FALSE,"Plan1";#N/A,#N/A,FALSE,"Plan2"}</definedName>
    <definedName name="iouweroieuw4" localSheetId="8" hidden="1">{#N/A,#N/A,FALSE,"Plan1";#N/A,#N/A,FALSE,"Plan2"}</definedName>
    <definedName name="iouweroieuw4" hidden="1">{#N/A,#N/A,FALSE,"Plan1";#N/A,#N/A,FALSE,"Plan2"}</definedName>
    <definedName name="iphifpgh" localSheetId="2" hidden="1">{#N/A,#N/A,FALSE,"Plan1";#N/A,#N/A,FALSE,"Plan2"}</definedName>
    <definedName name="iphifpgh" localSheetId="5">{#N/A,#N/A,FALSE,"Plan1";#N/A,#N/A,FALSE,"Plan2"}</definedName>
    <definedName name="iphifpgh" localSheetId="6" hidden="1">{#N/A,#N/A,FALSE,"Plan1";#N/A,#N/A,FALSE,"Plan2"}</definedName>
    <definedName name="iphifpgh" localSheetId="1" hidden="1">{#N/A,#N/A,FALSE,"Plan1";#N/A,#N/A,FALSE,"Plan2"}</definedName>
    <definedName name="iphifpgh" localSheetId="0">{#N/A,#N/A,FALSE,"Plan1";#N/A,#N/A,FALSE,"Plan2"}</definedName>
    <definedName name="iphifpgh" localSheetId="7" hidden="1">{#N/A,#N/A,FALSE,"Plan1";#N/A,#N/A,FALSE,"Plan2"}</definedName>
    <definedName name="iphifpgh" localSheetId="8" hidden="1">{#N/A,#N/A,FALSE,"Plan1";#N/A,#N/A,FALSE,"Plan2"}</definedName>
    <definedName name="iphifpgh" hidden="1">{#N/A,#N/A,FALSE,"Plan1";#N/A,#N/A,FALSE,"Plan2"}</definedName>
    <definedName name="IPMF" localSheetId="2">#REF!</definedName>
    <definedName name="IPMF" localSheetId="5">#REF!</definedName>
    <definedName name="IPMF" localSheetId="6">#REF!</definedName>
    <definedName name="IPMF" localSheetId="0">#REF!</definedName>
    <definedName name="IPMF" localSheetId="7">#REF!</definedName>
    <definedName name="IPMF" localSheetId="8">#REF!</definedName>
    <definedName name="IPMF">#REF!</definedName>
    <definedName name="ipodsifgpds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2" hidden="1">{#N/A,#N/A,FALSE,"Plan1";#N/A,#N/A,FALSE,"Plan2"}</definedName>
    <definedName name="ipotjrjketjr" localSheetId="5">{#N/A,#N/A,FALSE,"Plan1";#N/A,#N/A,FALSE,"Plan2"}</definedName>
    <definedName name="ipotjrjketjr" localSheetId="6" hidden="1">{#N/A,#N/A,FALSE,"Plan1";#N/A,#N/A,FALSE,"Plan2"}</definedName>
    <definedName name="ipotjrjketjr" localSheetId="1" hidden="1">{#N/A,#N/A,FALSE,"Plan1";#N/A,#N/A,FALSE,"Plan2"}</definedName>
    <definedName name="ipotjrjketjr" localSheetId="0">{#N/A,#N/A,FALSE,"Plan1";#N/A,#N/A,FALSE,"Plan2"}</definedName>
    <definedName name="ipotjrjketjr" localSheetId="7" hidden="1">{#N/A,#N/A,FALSE,"Plan1";#N/A,#N/A,FALSE,"Plan2"}</definedName>
    <definedName name="ipotjrjketjr" localSheetId="8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 localSheetId="2">#REF!</definedName>
    <definedName name="IR_diferido" localSheetId="5">#REF!</definedName>
    <definedName name="IR_diferido" localSheetId="6">#REF!</definedName>
    <definedName name="IR_diferido" localSheetId="0">#REF!</definedName>
    <definedName name="IR_diferido" localSheetId="7">#REF!</definedName>
    <definedName name="IR_diferido" localSheetId="8">#REF!</definedName>
    <definedName name="IR_diferido">#REF!</definedName>
    <definedName name="ISOPOR" localSheetId="2">#REF!</definedName>
    <definedName name="ISOPOR" localSheetId="6">#REF!</definedName>
    <definedName name="ISOPOR" localSheetId="7">#REF!</definedName>
    <definedName name="ISOPOR" localSheetId="8">#REF!</definedName>
    <definedName name="ISOPOR">#REF!</definedName>
    <definedName name="ISS" localSheetId="2">#REF!</definedName>
    <definedName name="ISS" localSheetId="6">#REF!</definedName>
    <definedName name="ISS" localSheetId="7">#REF!</definedName>
    <definedName name="ISS" localSheetId="8">#REF!</definedName>
    <definedName name="ISS">#REF!</definedName>
    <definedName name="ItalieNS" localSheetId="2">#REF!</definedName>
    <definedName name="ItalieNS" localSheetId="6">#REF!</definedName>
    <definedName name="ItalieNS" localSheetId="7">#REF!</definedName>
    <definedName name="ItalieNS" localSheetId="8">#REF!</definedName>
    <definedName name="ItalieNS">#REF!</definedName>
    <definedName name="ItalieNT" localSheetId="2">#REF!</definedName>
    <definedName name="ItalieNT" localSheetId="6">#REF!</definedName>
    <definedName name="ItalieNT" localSheetId="7">#REF!</definedName>
    <definedName name="ItalieNT" localSheetId="8">#REF!</definedName>
    <definedName name="ItalieNT">#REF!</definedName>
    <definedName name="itc_cdi" localSheetId="2">#REF!</definedName>
    <definedName name="itc_cdi" localSheetId="6">#REF!</definedName>
    <definedName name="itc_cdi" localSheetId="7">#REF!</definedName>
    <definedName name="itc_cdi" localSheetId="8">#REF!</definedName>
    <definedName name="itc_cdi">#REF!</definedName>
    <definedName name="itc_hist" localSheetId="2">#REF!</definedName>
    <definedName name="itc_hist" localSheetId="6">#REF!</definedName>
    <definedName name="itc_hist" localSheetId="7">#REF!</definedName>
    <definedName name="itc_hist" localSheetId="8">#REF!</definedName>
    <definedName name="itc_hist">#REF!</definedName>
    <definedName name="itc_uss" localSheetId="2">#REF!</definedName>
    <definedName name="itc_uss" localSheetId="6">#REF!</definedName>
    <definedName name="itc_uss" localSheetId="7">#REF!</definedName>
    <definedName name="itc_uss" localSheetId="8">#REF!</definedName>
    <definedName name="itc_uss">#REF!</definedName>
    <definedName name="item_1" localSheetId="2">#REF!</definedName>
    <definedName name="item_1" localSheetId="6">#REF!</definedName>
    <definedName name="item_1" localSheetId="1">#REF!</definedName>
    <definedName name="item_1" localSheetId="7">#REF!</definedName>
    <definedName name="item_1" localSheetId="8">#REF!</definedName>
    <definedName name="item_1">#REF!</definedName>
    <definedName name="ITEMCONT" localSheetId="2">#REF!</definedName>
    <definedName name="ITEMCONT" localSheetId="6">#REF!</definedName>
    <definedName name="ITEMCONT" localSheetId="7">#REF!</definedName>
    <definedName name="ITEMCONT" localSheetId="8">#REF!</definedName>
    <definedName name="ITEMCONT">#REF!</definedName>
    <definedName name="ITEMDER" localSheetId="2">#REF!</definedName>
    <definedName name="ITEMDER" localSheetId="6">#REF!</definedName>
    <definedName name="ITEMDER" localSheetId="7">#REF!</definedName>
    <definedName name="ITEMDER" localSheetId="8">#REF!</definedName>
    <definedName name="ITEMDER">#REF!</definedName>
    <definedName name="ITEMIZAÇÃO" localSheetId="2">#REF!</definedName>
    <definedName name="ITEMIZAÇÃO" localSheetId="6">#REF!</definedName>
    <definedName name="ITEMIZAÇÃO" localSheetId="7">#REF!</definedName>
    <definedName name="ITEMIZAÇÃO" localSheetId="8">#REF!</definedName>
    <definedName name="ITEMIZAÇÃO">#REF!</definedName>
    <definedName name="ITEMIZAÇÃO_2" localSheetId="2">#REF!</definedName>
    <definedName name="ITEMIZAÇÃO_2" localSheetId="6">#REF!</definedName>
    <definedName name="ITEMIZAÇÃO_2" localSheetId="7">#REF!</definedName>
    <definedName name="ITEMIZAÇÃO_2" localSheetId="8">#REF!</definedName>
    <definedName name="ITEMIZAÇÃO_2">#REF!</definedName>
    <definedName name="ITEMIZAÇÃO_3" localSheetId="2">#REF!</definedName>
    <definedName name="ITEMIZAÇÃO_3" localSheetId="6">#REF!</definedName>
    <definedName name="ITEMIZAÇÃO_3" localSheetId="7">#REF!</definedName>
    <definedName name="ITEMIZAÇÃO_3" localSheetId="8">#REF!</definedName>
    <definedName name="ITEMIZAÇÃO_3">#REF!</definedName>
    <definedName name="ITEMIZAÇÃO_4" localSheetId="2">#REF!</definedName>
    <definedName name="ITEMIZAÇÃO_4" localSheetId="6">#REF!</definedName>
    <definedName name="ITEMIZAÇÃO_4" localSheetId="7">#REF!</definedName>
    <definedName name="ITEMIZAÇÃO_4" localSheetId="8">#REF!</definedName>
    <definedName name="ITEMIZAÇÃO_4">#REF!</definedName>
    <definedName name="ITEMIZAÇÃO_5" localSheetId="2">#REF!</definedName>
    <definedName name="ITEMIZAÇÃO_5" localSheetId="6">#REF!</definedName>
    <definedName name="ITEMIZAÇÃO_5" localSheetId="7">#REF!</definedName>
    <definedName name="ITEMIZAÇÃO_5" localSheetId="8">#REF!</definedName>
    <definedName name="ITEMIZAÇÃO_5">#REF!</definedName>
    <definedName name="ITEMIZAÇÃO_7" localSheetId="2">#REF!</definedName>
    <definedName name="ITEMIZAÇÃO_7" localSheetId="6">#REF!</definedName>
    <definedName name="ITEMIZAÇÃO_7" localSheetId="7">#REF!</definedName>
    <definedName name="ITEMIZAÇÃO_7" localSheetId="8">#REF!</definedName>
    <definedName name="ITEMIZAÇÃO_7">#REF!</definedName>
    <definedName name="ITEMIZAÇÃO_8" localSheetId="2">#REF!</definedName>
    <definedName name="ITEMIZAÇÃO_8" localSheetId="6">#REF!</definedName>
    <definedName name="ITEMIZAÇÃO_8" localSheetId="7">#REF!</definedName>
    <definedName name="ITEMIZAÇÃO_8" localSheetId="8">#REF!</definedName>
    <definedName name="ITEMIZAÇÃO_8">#REF!</definedName>
    <definedName name="ITEMR20" localSheetId="2">#REF!</definedName>
    <definedName name="ITEMR20" localSheetId="6">#REF!</definedName>
    <definedName name="ITEMR20" localSheetId="7">#REF!</definedName>
    <definedName name="ITEMR20" localSheetId="8">#REF!</definedName>
    <definedName name="ITEMR20">#REF!</definedName>
    <definedName name="ITEM별상세업무분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2">#REF!</definedName>
    <definedName name="ITENS" localSheetId="5">#REF!</definedName>
    <definedName name="ITENS" localSheetId="6">#REF!</definedName>
    <definedName name="ITENS" localSheetId="0">#REF!</definedName>
    <definedName name="ITENS" localSheetId="7">#REF!</definedName>
    <definedName name="ITENS" localSheetId="8">#REF!</definedName>
    <definedName name="ITENS">#REF!</definedName>
    <definedName name="ITENS0" localSheetId="2">#REF!</definedName>
    <definedName name="ITENS0" localSheetId="5">#REF!</definedName>
    <definedName name="ITENS0" localSheetId="6">#REF!</definedName>
    <definedName name="ITENS0" localSheetId="0">#REF!</definedName>
    <definedName name="ITENS0" localSheetId="7">#REF!</definedName>
    <definedName name="ITENS0" localSheetId="8">#REF!</definedName>
    <definedName name="ITENS0">#REF!</definedName>
    <definedName name="ITENS1" localSheetId="2">#REF!</definedName>
    <definedName name="ITENS1" localSheetId="5">#REF!</definedName>
    <definedName name="ITENS1" localSheetId="6">#REF!</definedName>
    <definedName name="ITENS1" localSheetId="0">#REF!</definedName>
    <definedName name="ITENS1" localSheetId="7">#REF!</definedName>
    <definedName name="ITENS1" localSheetId="8">#REF!</definedName>
    <definedName name="ITENS1">#REF!</definedName>
    <definedName name="ITENSP" localSheetId="2">#REF!</definedName>
    <definedName name="ITENSP" localSheetId="6">#REF!</definedName>
    <definedName name="ITENSP" localSheetId="7">#REF!</definedName>
    <definedName name="ITENSP" localSheetId="8">#REF!</definedName>
    <definedName name="ITENSP">#REF!</definedName>
    <definedName name="ITENSPMED" localSheetId="2">#REF!</definedName>
    <definedName name="ITENSPMED" localSheetId="6">#REF!</definedName>
    <definedName name="ITENSPMED" localSheetId="7">#REF!</definedName>
    <definedName name="ITENSPMED" localSheetId="8">#REF!</definedName>
    <definedName name="ITENSPMED">#REF!</definedName>
    <definedName name="IUGFGDFUY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2">#REF!</definedName>
    <definedName name="IV" localSheetId="5">#REF!</definedName>
    <definedName name="IV" localSheetId="6">#REF!</definedName>
    <definedName name="IV" localSheetId="0">#REF!</definedName>
    <definedName name="IV" localSheetId="7">#REF!</definedName>
    <definedName name="IV" localSheetId="8">#REF!</definedName>
    <definedName name="IV">#REF!</definedName>
    <definedName name="iyguygiyt" localSheetId="2" hidden="1">{#N/A,#N/A,FALSE,"Plan1";#N/A,#N/A,FALSE,"Plan2"}</definedName>
    <definedName name="iyguygiyt" localSheetId="5">{#N/A,#N/A,FALSE,"Plan1";#N/A,#N/A,FALSE,"Plan2"}</definedName>
    <definedName name="iyguygiyt" localSheetId="6" hidden="1">{#N/A,#N/A,FALSE,"Plan1";#N/A,#N/A,FALSE,"Plan2"}</definedName>
    <definedName name="iyguygiyt" localSheetId="1" hidden="1">{#N/A,#N/A,FALSE,"Plan1";#N/A,#N/A,FALSE,"Plan2"}</definedName>
    <definedName name="iyguygiyt" localSheetId="0">{#N/A,#N/A,FALSE,"Plan1";#N/A,#N/A,FALSE,"Plan2"}</definedName>
    <definedName name="iyguygiyt" localSheetId="7" hidden="1">{#N/A,#N/A,FALSE,"Plan1";#N/A,#N/A,FALSE,"Plan2"}</definedName>
    <definedName name="iyguygiyt" localSheetId="8" hidden="1">{#N/A,#N/A,FALSE,"Plan1";#N/A,#N/A,FALSE,"Plan2"}</definedName>
    <definedName name="iyguygiyt" hidden="1">{#N/A,#N/A,FALSE,"Plan1";#N/A,#N/A,FALSE,"Plan2"}</definedName>
    <definedName name="iyuyheturtd" localSheetId="2" hidden="1">{#N/A,#N/A,FALSE,"Plan1";#N/A,#N/A,FALSE,"Plan2"}</definedName>
    <definedName name="iyuyheturtd" localSheetId="5">{#N/A,#N/A,FALSE,"Plan1";#N/A,#N/A,FALSE,"Plan2"}</definedName>
    <definedName name="iyuyheturtd" localSheetId="6" hidden="1">{#N/A,#N/A,FALSE,"Plan1";#N/A,#N/A,FALSE,"Plan2"}</definedName>
    <definedName name="iyuyheturtd" localSheetId="1" hidden="1">{#N/A,#N/A,FALSE,"Plan1";#N/A,#N/A,FALSE,"Plan2"}</definedName>
    <definedName name="iyuyheturtd" localSheetId="0">{#N/A,#N/A,FALSE,"Plan1";#N/A,#N/A,FALSE,"Plan2"}</definedName>
    <definedName name="iyuyheturtd" localSheetId="7" hidden="1">{#N/A,#N/A,FALSE,"Plan1";#N/A,#N/A,FALSE,"Plan2"}</definedName>
    <definedName name="iyuyheturtd" localSheetId="8" hidden="1">{#N/A,#N/A,FALSE,"Plan1";#N/A,#N/A,FALSE,"Plan2"}</definedName>
    <definedName name="iyuyheturtd" hidden="1">{#N/A,#N/A,FALSE,"Plan1";#N/A,#N/A,FALSE,"Plan2"}</definedName>
    <definedName name="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2" hidden="1">{#N/A,#N/A,FALSE,"Plan1";#N/A,#N/A,FALSE,"Plan2"}</definedName>
    <definedName name="jalejdasjf" localSheetId="5">{#N/A,#N/A,FALSE,"Plan1";#N/A,#N/A,FALSE,"Plan2"}</definedName>
    <definedName name="jalejdasjf" localSheetId="6" hidden="1">{#N/A,#N/A,FALSE,"Plan1";#N/A,#N/A,FALSE,"Plan2"}</definedName>
    <definedName name="jalejdasjf" localSheetId="1" hidden="1">{#N/A,#N/A,FALSE,"Plan1";#N/A,#N/A,FALSE,"Plan2"}</definedName>
    <definedName name="jalejdasjf" localSheetId="0">{#N/A,#N/A,FALSE,"Plan1";#N/A,#N/A,FALSE,"Plan2"}</definedName>
    <definedName name="jalejdasjf" localSheetId="7" hidden="1">{#N/A,#N/A,FALSE,"Plan1";#N/A,#N/A,FALSE,"Plan2"}</definedName>
    <definedName name="jalejdasjf" localSheetId="8" hidden="1">{#N/A,#N/A,FALSE,"Plan1";#N/A,#N/A,FALSE,"Plan2"}</definedName>
    <definedName name="jalejdasjf" hidden="1">{#N/A,#N/A,FALSE,"Plan1";#N/A,#N/A,FALSE,"Plan2"}</definedName>
    <definedName name="jan_05" localSheetId="2">#REF!</definedName>
    <definedName name="jan_05" localSheetId="5">#REF!</definedName>
    <definedName name="jan_05" localSheetId="6">#REF!</definedName>
    <definedName name="jan_05" localSheetId="0">#REF!</definedName>
    <definedName name="jan_05" localSheetId="7">#REF!</definedName>
    <definedName name="jan_05" localSheetId="8">#REF!</definedName>
    <definedName name="jan_05">#REF!</definedName>
    <definedName name="jan17RJ" localSheetId="2">#REF!</definedName>
    <definedName name="jan17RJ" localSheetId="5">#REF!</definedName>
    <definedName name="jan17RJ" localSheetId="6">#REF!</definedName>
    <definedName name="jan17RJ" localSheetId="0">#REF!</definedName>
    <definedName name="jan17RJ" localSheetId="7">#REF!</definedName>
    <definedName name="jan17RJ" localSheetId="8">#REF!</definedName>
    <definedName name="jan17RJ">#REF!</definedName>
    <definedName name="JANEIRO2001" localSheetId="2">#REF!</definedName>
    <definedName name="JANEIRO2001" localSheetId="5">#REF!</definedName>
    <definedName name="JANEIRO2001" localSheetId="6">#REF!</definedName>
    <definedName name="JANEIRO2001" localSheetId="0">#REF!</definedName>
    <definedName name="JANEIRO2001" localSheetId="7">#REF!</definedName>
    <definedName name="JANEIRO2001" localSheetId="8">#REF!</definedName>
    <definedName name="JANEIRO2001">#REF!</definedName>
    <definedName name="JASDJS" localSheetId="2" hidden="1">{#N/A,#N/A,FALSE,"Plan1";#N/A,#N/A,FALSE,"Plan2"}</definedName>
    <definedName name="JASDJS" localSheetId="5">{#N/A,#N/A,FALSE,"Plan1";#N/A,#N/A,FALSE,"Plan2"}</definedName>
    <definedName name="JASDJS" localSheetId="6" hidden="1">{#N/A,#N/A,FALSE,"Plan1";#N/A,#N/A,FALSE,"Plan2"}</definedName>
    <definedName name="JASDJS" localSheetId="1" hidden="1">{#N/A,#N/A,FALSE,"Plan1";#N/A,#N/A,FALSE,"Plan2"}</definedName>
    <definedName name="JASDJS" localSheetId="0">{#N/A,#N/A,FALSE,"Plan1";#N/A,#N/A,FALSE,"Plan2"}</definedName>
    <definedName name="JASDJS" localSheetId="7" hidden="1">{#N/A,#N/A,FALSE,"Plan1";#N/A,#N/A,FALSE,"Plan2"}</definedName>
    <definedName name="JASDJS" localSheetId="8" hidden="1">{#N/A,#N/A,FALSE,"Plan1";#N/A,#N/A,FALSE,"Plan2"}</definedName>
    <definedName name="JASDJS" hidden="1">{#N/A,#N/A,FALSE,"Plan1";#N/A,#N/A,FALSE,"Plan2"}</definedName>
    <definedName name="jaskldjlse" localSheetId="2" hidden="1">{#N/A,#N/A,FALSE,"Plan1";#N/A,#N/A,FALSE,"Plan2"}</definedName>
    <definedName name="jaskldjlse" localSheetId="5">{#N/A,#N/A,FALSE,"Plan1";#N/A,#N/A,FALSE,"Plan2"}</definedName>
    <definedName name="jaskldjlse" localSheetId="6" hidden="1">{#N/A,#N/A,FALSE,"Plan1";#N/A,#N/A,FALSE,"Plan2"}</definedName>
    <definedName name="jaskldjlse" localSheetId="1" hidden="1">{#N/A,#N/A,FALSE,"Plan1";#N/A,#N/A,FALSE,"Plan2"}</definedName>
    <definedName name="jaskldjlse" localSheetId="0">{#N/A,#N/A,FALSE,"Plan1";#N/A,#N/A,FALSE,"Plan2"}</definedName>
    <definedName name="jaskldjlse" localSheetId="7" hidden="1">{#N/A,#N/A,FALSE,"Plan1";#N/A,#N/A,FALSE,"Plan2"}</definedName>
    <definedName name="jaskldjlse" localSheetId="8" hidden="1">{#N/A,#N/A,FALSE,"Plan1";#N/A,#N/A,FALSE,"Plan2"}</definedName>
    <definedName name="jaskldjlse" hidden="1">{#N/A,#N/A,FALSE,"Plan1";#N/A,#N/A,FALSE,"Plan2"}</definedName>
    <definedName name="JASLDKLD" localSheetId="2" hidden="1">{#N/A,#N/A,FALSE,"Plan1";#N/A,#N/A,FALSE,"Plan2"}</definedName>
    <definedName name="JASLDKLD" localSheetId="5">{#N/A,#N/A,FALSE,"Plan1";#N/A,#N/A,FALSE,"Plan2"}</definedName>
    <definedName name="JASLDKLD" localSheetId="6" hidden="1">{#N/A,#N/A,FALSE,"Plan1";#N/A,#N/A,FALSE,"Plan2"}</definedName>
    <definedName name="JASLDKLD" localSheetId="1" hidden="1">{#N/A,#N/A,FALSE,"Plan1";#N/A,#N/A,FALSE,"Plan2"}</definedName>
    <definedName name="JASLDKLD" localSheetId="0">{#N/A,#N/A,FALSE,"Plan1";#N/A,#N/A,FALSE,"Plan2"}</definedName>
    <definedName name="JASLDKLD" localSheetId="7" hidden="1">{#N/A,#N/A,FALSE,"Plan1";#N/A,#N/A,FALSE,"Plan2"}</definedName>
    <definedName name="JASLDKLD" localSheetId="8" hidden="1">{#N/A,#N/A,FALSE,"Plan1";#N/A,#N/A,FALSE,"Plan2"}</definedName>
    <definedName name="JASLDKLD" hidden="1">{#N/A,#N/A,FALSE,"Plan1";#N/A,#N/A,FALSE,"Plan2"}</definedName>
    <definedName name="jasoe" localSheetId="2" hidden="1">#REF!</definedName>
    <definedName name="jasoe" localSheetId="5">#REF!</definedName>
    <definedName name="jasoe" localSheetId="6" hidden="1">#REF!</definedName>
    <definedName name="jasoe" localSheetId="1" hidden="1">#REF!</definedName>
    <definedName name="jasoe" localSheetId="0">#REF!</definedName>
    <definedName name="jasoe" localSheetId="7" hidden="1">#REF!</definedName>
    <definedName name="jasoe" localSheetId="8" hidden="1">#REF!</definedName>
    <definedName name="jasoe" hidden="1">#REF!</definedName>
    <definedName name="jbzxffcbgdhgft" localSheetId="2" hidden="1">#REF!</definedName>
    <definedName name="jbzxffcbgdhgft" localSheetId="5">#REF!</definedName>
    <definedName name="jbzxffcbgdhgft" localSheetId="6" hidden="1">#REF!</definedName>
    <definedName name="jbzxffcbgdhgft" localSheetId="1" hidden="1">#REF!</definedName>
    <definedName name="jbzxffcbgdhgft" localSheetId="0">#REF!</definedName>
    <definedName name="jbzxffcbgdhgft" localSheetId="7" hidden="1">#REF!</definedName>
    <definedName name="jbzxffcbgdhgft" localSheetId="8" hidden="1">#REF!</definedName>
    <definedName name="jbzxffcbgdhgft" hidden="1">#REF!</definedName>
    <definedName name="JÇDFHDF" localSheetId="2" hidden="1">{"Econ Consolidado",#N/A,FALSE,"Econ Consol";"Fluxo de Caixa",#N/A,FALSE,"Fluxo Caixa";"Investimentos",#N/A,FALSE,"Investimentos"}</definedName>
    <definedName name="JÇDFHDF" localSheetId="5">{"Econ Consolidado",#N/A,FALSE,"Econ Consol";"Fluxo de Caixa",#N/A,FALSE,"Fluxo Caixa";"Investimentos",#N/A,FALSE,"Investimentos"}</definedName>
    <definedName name="JÇDFHDF" localSheetId="6" hidden="1">{"Econ Consolidado",#N/A,FALSE,"Econ Consol";"Fluxo de Caixa",#N/A,FALSE,"Fluxo Caixa";"Investimentos",#N/A,FALSE,"Investimentos"}</definedName>
    <definedName name="JÇDFHDF" localSheetId="1" hidden="1">{"Econ Consolidado",#N/A,FALSE,"Econ Consol";"Fluxo de Caixa",#N/A,FALSE,"Fluxo Caixa";"Investimentos",#N/A,FALSE,"Investimentos"}</definedName>
    <definedName name="JÇDFHDF" localSheetId="0">{"Econ Consolidado",#N/A,FALSE,"Econ Consol";"Fluxo de Caixa",#N/A,FALSE,"Fluxo Caixa";"Investimentos",#N/A,FALSE,"Investimentos"}</definedName>
    <definedName name="JÇDFHDF" localSheetId="7" hidden="1">{"Econ Consolidado",#N/A,FALSE,"Econ Consol";"Fluxo de Caixa",#N/A,FALSE,"Fluxo Caixa";"Investimentos",#N/A,FALSE,"Investimentos"}</definedName>
    <definedName name="JÇDFHDF" localSheetId="8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2" hidden="1">{#N/A,#N/A,FALSE,"Plan1";#N/A,#N/A,FALSE,"Plan2"}</definedName>
    <definedName name="jdbgftbhr" localSheetId="5">{#N/A,#N/A,FALSE,"Plan1";#N/A,#N/A,FALSE,"Plan2"}</definedName>
    <definedName name="jdbgftbhr" localSheetId="6" hidden="1">{#N/A,#N/A,FALSE,"Plan1";#N/A,#N/A,FALSE,"Plan2"}</definedName>
    <definedName name="jdbgftbhr" localSheetId="1" hidden="1">{#N/A,#N/A,FALSE,"Plan1";#N/A,#N/A,FALSE,"Plan2"}</definedName>
    <definedName name="jdbgftbhr" localSheetId="0">{#N/A,#N/A,FALSE,"Plan1";#N/A,#N/A,FALSE,"Plan2"}</definedName>
    <definedName name="jdbgftbhr" localSheetId="7" hidden="1">{#N/A,#N/A,FALSE,"Plan1";#N/A,#N/A,FALSE,"Plan2"}</definedName>
    <definedName name="jdbgftbhr" localSheetId="8" hidden="1">{#N/A,#N/A,FALSE,"Plan1";#N/A,#N/A,FALSE,"Plan2"}</definedName>
    <definedName name="jdbgftbhr" hidden="1">{#N/A,#N/A,FALSE,"Plan1";#N/A,#N/A,FALSE,"Plan2"}</definedName>
    <definedName name="jdfgkrhgft" localSheetId="2" hidden="1">#REF!</definedName>
    <definedName name="jdfgkrhgft" localSheetId="5">#REF!</definedName>
    <definedName name="jdfgkrhgft" localSheetId="6" hidden="1">#REF!</definedName>
    <definedName name="jdfgkrhgft" localSheetId="1" hidden="1">#REF!</definedName>
    <definedName name="jdfgkrhgft" localSheetId="0">#REF!</definedName>
    <definedName name="jdfgkrhgft" localSheetId="7" hidden="1">#REF!</definedName>
    <definedName name="jdfgkrhgft" localSheetId="8" hidden="1">#REF!</definedName>
    <definedName name="jdfgkrhgft" hidden="1">#REF!</definedName>
    <definedName name="jdfgldfjgklh" localSheetId="2" hidden="1">{#N/A,#N/A,FALSE,"Plan1";#N/A,#N/A,FALSE,"Plan2"}</definedName>
    <definedName name="jdfgldfjgklh" localSheetId="5">{#N/A,#N/A,FALSE,"Plan1";#N/A,#N/A,FALSE,"Plan2"}</definedName>
    <definedName name="jdfgldfjgklh" localSheetId="6" hidden="1">{#N/A,#N/A,FALSE,"Plan1";#N/A,#N/A,FALSE,"Plan2"}</definedName>
    <definedName name="jdfgldfjgklh" localSheetId="1" hidden="1">{#N/A,#N/A,FALSE,"Plan1";#N/A,#N/A,FALSE,"Plan2"}</definedName>
    <definedName name="jdfgldfjgklh" localSheetId="0">{#N/A,#N/A,FALSE,"Plan1";#N/A,#N/A,FALSE,"Plan2"}</definedName>
    <definedName name="jdfgldfjgklh" localSheetId="7" hidden="1">{#N/A,#N/A,FALSE,"Plan1";#N/A,#N/A,FALSE,"Plan2"}</definedName>
    <definedName name="jdfgldfjgklh" localSheetId="8" hidden="1">{#N/A,#N/A,FALSE,"Plan1";#N/A,#N/A,FALSE,"Plan2"}</definedName>
    <definedName name="jdfgldfjgklh" hidden="1">{#N/A,#N/A,FALSE,"Plan1";#N/A,#N/A,FALSE,"Plan2"}</definedName>
    <definedName name="jdfhjkdrhjtkg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2" hidden="1">{#N/A,#N/A,FALSE,"Plan1";#N/A,#N/A,FALSE,"Plan2"}</definedName>
    <definedName name="jdfjdtrgt" localSheetId="5">{#N/A,#N/A,FALSE,"Plan1";#N/A,#N/A,FALSE,"Plan2"}</definedName>
    <definedName name="jdfjdtrgt" localSheetId="6" hidden="1">{#N/A,#N/A,FALSE,"Plan1";#N/A,#N/A,FALSE,"Plan2"}</definedName>
    <definedName name="jdfjdtrgt" localSheetId="1" hidden="1">{#N/A,#N/A,FALSE,"Plan1";#N/A,#N/A,FALSE,"Plan2"}</definedName>
    <definedName name="jdfjdtrgt" localSheetId="0">{#N/A,#N/A,FALSE,"Plan1";#N/A,#N/A,FALSE,"Plan2"}</definedName>
    <definedName name="jdfjdtrgt" localSheetId="7" hidden="1">{#N/A,#N/A,FALSE,"Plan1";#N/A,#N/A,FALSE,"Plan2"}</definedName>
    <definedName name="jdfjdtrgt" localSheetId="8" hidden="1">{#N/A,#N/A,FALSE,"Plan1";#N/A,#N/A,FALSE,"Plan2"}</definedName>
    <definedName name="jdfjdtrgt" hidden="1">{#N/A,#N/A,FALSE,"Plan1";#N/A,#N/A,FALSE,"Plan2"}</definedName>
    <definedName name="JDFJLDJR" localSheetId="2" hidden="1">{#N/A,#N/A,FALSE,"Plan1";#N/A,#N/A,FALSE,"Plan2"}</definedName>
    <definedName name="JDFJLDJR" localSheetId="5">{#N/A,#N/A,FALSE,"Plan1";#N/A,#N/A,FALSE,"Plan2"}</definedName>
    <definedName name="JDFJLDJR" localSheetId="6" hidden="1">{#N/A,#N/A,FALSE,"Plan1";#N/A,#N/A,FALSE,"Plan2"}</definedName>
    <definedName name="JDFJLDJR" localSheetId="1" hidden="1">{#N/A,#N/A,FALSE,"Plan1";#N/A,#N/A,FALSE,"Plan2"}</definedName>
    <definedName name="JDFJLDJR" localSheetId="0">{#N/A,#N/A,FALSE,"Plan1";#N/A,#N/A,FALSE,"Plan2"}</definedName>
    <definedName name="JDFJLDJR" localSheetId="7" hidden="1">{#N/A,#N/A,FALSE,"Plan1";#N/A,#N/A,FALSE,"Plan2"}</definedName>
    <definedName name="JDFJLDJR" localSheetId="8" hidden="1">{#N/A,#N/A,FALSE,"Plan1";#N/A,#N/A,FALSE,"Plan2"}</definedName>
    <definedName name="JDFJLDJR" hidden="1">{#N/A,#N/A,FALSE,"Plan1";#N/A,#N/A,FALSE,"Plan2"}</definedName>
    <definedName name="jdfkgitfgdrtt" localSheetId="2" hidden="1">{#N/A,#N/A,FALSE,"Plan1";#N/A,#N/A,FALSE,"Plan2"}</definedName>
    <definedName name="jdfkgitfgdrtt" localSheetId="5">{#N/A,#N/A,FALSE,"Plan1";#N/A,#N/A,FALSE,"Plan2"}</definedName>
    <definedName name="jdfkgitfgdrtt" localSheetId="6" hidden="1">{#N/A,#N/A,FALSE,"Plan1";#N/A,#N/A,FALSE,"Plan2"}</definedName>
    <definedName name="jdfkgitfgdrtt" localSheetId="1" hidden="1">{#N/A,#N/A,FALSE,"Plan1";#N/A,#N/A,FALSE,"Plan2"}</definedName>
    <definedName name="jdfkgitfgdrtt" localSheetId="0">{#N/A,#N/A,FALSE,"Plan1";#N/A,#N/A,FALSE,"Plan2"}</definedName>
    <definedName name="jdfkgitfgdrtt" localSheetId="7" hidden="1">{#N/A,#N/A,FALSE,"Plan1";#N/A,#N/A,FALSE,"Plan2"}</definedName>
    <definedName name="jdfkgitfgdrtt" localSheetId="8" hidden="1">{#N/A,#N/A,FALSE,"Plan1";#N/A,#N/A,FALSE,"Plan2"}</definedName>
    <definedName name="jdfkgitfgdrtt" hidden="1">{#N/A,#N/A,FALSE,"Plan1";#N/A,#N/A,FALSE,"Plan2"}</definedName>
    <definedName name="JDFKHFKJ" localSheetId="2" hidden="1">{#N/A,#N/A,FALSE,"Plan1";#N/A,#N/A,FALSE,"Plan2"}</definedName>
    <definedName name="JDFKHFKJ" localSheetId="5">{#N/A,#N/A,FALSE,"Plan1";#N/A,#N/A,FALSE,"Plan2"}</definedName>
    <definedName name="JDFKHFKJ" localSheetId="6" hidden="1">{#N/A,#N/A,FALSE,"Plan1";#N/A,#N/A,FALSE,"Plan2"}</definedName>
    <definedName name="JDFKHFKJ" localSheetId="1" hidden="1">{#N/A,#N/A,FALSE,"Plan1";#N/A,#N/A,FALSE,"Plan2"}</definedName>
    <definedName name="JDFKHFKJ" localSheetId="0">{#N/A,#N/A,FALSE,"Plan1";#N/A,#N/A,FALSE,"Plan2"}</definedName>
    <definedName name="JDFKHFKJ" localSheetId="7" hidden="1">{#N/A,#N/A,FALSE,"Plan1";#N/A,#N/A,FALSE,"Plan2"}</definedName>
    <definedName name="JDFKHFKJ" localSheetId="8" hidden="1">{#N/A,#N/A,FALSE,"Plan1";#N/A,#N/A,FALSE,"Plan2"}</definedName>
    <definedName name="JDFKHFKJ" hidden="1">{#N/A,#N/A,FALSE,"Plan1";#N/A,#N/A,FALSE,"Plan2"}</definedName>
    <definedName name="jdfklgtdtr" localSheetId="2" hidden="1">{#N/A,#N/A,FALSE,"Plan1";#N/A,#N/A,FALSE,"Plan2"}</definedName>
    <definedName name="jdfklgtdtr" localSheetId="5">{#N/A,#N/A,FALSE,"Plan1";#N/A,#N/A,FALSE,"Plan2"}</definedName>
    <definedName name="jdfklgtdtr" localSheetId="6" hidden="1">{#N/A,#N/A,FALSE,"Plan1";#N/A,#N/A,FALSE,"Plan2"}</definedName>
    <definedName name="jdfklgtdtr" localSheetId="1" hidden="1">{#N/A,#N/A,FALSE,"Plan1";#N/A,#N/A,FALSE,"Plan2"}</definedName>
    <definedName name="jdfklgtdtr" localSheetId="0">{#N/A,#N/A,FALSE,"Plan1";#N/A,#N/A,FALSE,"Plan2"}</definedName>
    <definedName name="jdfklgtdtr" localSheetId="7" hidden="1">{#N/A,#N/A,FALSE,"Plan1";#N/A,#N/A,FALSE,"Plan2"}</definedName>
    <definedName name="jdfklgtdtr" localSheetId="8" hidden="1">{#N/A,#N/A,FALSE,"Plan1";#N/A,#N/A,FALSE,"Plan2"}</definedName>
    <definedName name="jdfklgtdtr" hidden="1">{#N/A,#N/A,FALSE,"Plan1";#N/A,#N/A,FALSE,"Plan2"}</definedName>
    <definedName name="JDFKTHRT" localSheetId="2" hidden="1">{#N/A,#N/A,FALSE,"Plan1";#N/A,#N/A,FALSE,"Plan2"}</definedName>
    <definedName name="JDFKTHRT" localSheetId="5">{#N/A,#N/A,FALSE,"Plan1";#N/A,#N/A,FALSE,"Plan2"}</definedName>
    <definedName name="JDFKTHRT" localSheetId="6" hidden="1">{#N/A,#N/A,FALSE,"Plan1";#N/A,#N/A,FALSE,"Plan2"}</definedName>
    <definedName name="JDFKTHRT" localSheetId="1" hidden="1">{#N/A,#N/A,FALSE,"Plan1";#N/A,#N/A,FALSE,"Plan2"}</definedName>
    <definedName name="JDFKTHRT" localSheetId="0">{#N/A,#N/A,FALSE,"Plan1";#N/A,#N/A,FALSE,"Plan2"}</definedName>
    <definedName name="JDFKTHRT" localSheetId="7" hidden="1">{#N/A,#N/A,FALSE,"Plan1";#N/A,#N/A,FALSE,"Plan2"}</definedName>
    <definedName name="JDFKTHRT" localSheetId="8" hidden="1">{#N/A,#N/A,FALSE,"Plan1";#N/A,#N/A,FALSE,"Plan2"}</definedName>
    <definedName name="JDFKTHRT" hidden="1">{#N/A,#N/A,FALSE,"Plan1";#N/A,#N/A,FALSE,"Plan2"}</definedName>
    <definedName name="JDFLKJDRF" localSheetId="2" hidden="1">{#N/A,#N/A,FALSE,"Plan1";#N/A,#N/A,FALSE,"Plan2"}</definedName>
    <definedName name="JDFLKJDRF" localSheetId="5">{#N/A,#N/A,FALSE,"Plan1";#N/A,#N/A,FALSE,"Plan2"}</definedName>
    <definedName name="JDFLKJDRF" localSheetId="6" hidden="1">{#N/A,#N/A,FALSE,"Plan1";#N/A,#N/A,FALSE,"Plan2"}</definedName>
    <definedName name="JDFLKJDRF" localSheetId="1" hidden="1">{#N/A,#N/A,FALSE,"Plan1";#N/A,#N/A,FALSE,"Plan2"}</definedName>
    <definedName name="JDFLKJDRF" localSheetId="0">{#N/A,#N/A,FALSE,"Plan1";#N/A,#N/A,FALSE,"Plan2"}</definedName>
    <definedName name="JDFLKJDRF" localSheetId="7" hidden="1">{#N/A,#N/A,FALSE,"Plan1";#N/A,#N/A,FALSE,"Plan2"}</definedName>
    <definedName name="JDFLKJDRF" localSheetId="8" hidden="1">{#N/A,#N/A,FALSE,"Plan1";#N/A,#N/A,FALSE,"Plan2"}</definedName>
    <definedName name="JDFLKJDRF" hidden="1">{#N/A,#N/A,FALSE,"Plan1";#N/A,#N/A,FALSE,"Plan2"}</definedName>
    <definedName name="jdfzlkjgfdht" localSheetId="2" hidden="1">{#N/A,#N/A,FALSE,"Plan1";#N/A,#N/A,FALSE,"Plan2"}</definedName>
    <definedName name="jdfzlkjgfdht" localSheetId="5">{#N/A,#N/A,FALSE,"Plan1";#N/A,#N/A,FALSE,"Plan2"}</definedName>
    <definedName name="jdfzlkjgfdht" localSheetId="6" hidden="1">{#N/A,#N/A,FALSE,"Plan1";#N/A,#N/A,FALSE,"Plan2"}</definedName>
    <definedName name="jdfzlkjgfdht" localSheetId="1" hidden="1">{#N/A,#N/A,FALSE,"Plan1";#N/A,#N/A,FALSE,"Plan2"}</definedName>
    <definedName name="jdfzlkjgfdht" localSheetId="0">{#N/A,#N/A,FALSE,"Plan1";#N/A,#N/A,FALSE,"Plan2"}</definedName>
    <definedName name="jdfzlkjgfdht" localSheetId="7" hidden="1">{#N/A,#N/A,FALSE,"Plan1";#N/A,#N/A,FALSE,"Plan2"}</definedName>
    <definedName name="jdfzlkjgfdht" localSheetId="8" hidden="1">{#N/A,#N/A,FALSE,"Plan1";#N/A,#N/A,FALSE,"Plan2"}</definedName>
    <definedName name="jdfzlkjgfdht" hidden="1">{#N/A,#N/A,FALSE,"Plan1";#N/A,#N/A,FALSE,"Plan2"}</definedName>
    <definedName name="jdglhfghkt" localSheetId="2" hidden="1">{#N/A,#N/A,FALSE,"Plan1";#N/A,#N/A,FALSE,"Plan2"}</definedName>
    <definedName name="jdglhfghkt" localSheetId="5">{#N/A,#N/A,FALSE,"Plan1";#N/A,#N/A,FALSE,"Plan2"}</definedName>
    <definedName name="jdglhfghkt" localSheetId="6" hidden="1">{#N/A,#N/A,FALSE,"Plan1";#N/A,#N/A,FALSE,"Plan2"}</definedName>
    <definedName name="jdglhfghkt" localSheetId="1" hidden="1">{#N/A,#N/A,FALSE,"Plan1";#N/A,#N/A,FALSE,"Plan2"}</definedName>
    <definedName name="jdglhfghkt" localSheetId="0">{#N/A,#N/A,FALSE,"Plan1";#N/A,#N/A,FALSE,"Plan2"}</definedName>
    <definedName name="jdglhfghkt" localSheetId="7" hidden="1">{#N/A,#N/A,FALSE,"Plan1";#N/A,#N/A,FALSE,"Plan2"}</definedName>
    <definedName name="jdglhfghkt" localSheetId="8" hidden="1">{#N/A,#N/A,FALSE,"Plan1";#N/A,#N/A,FALSE,"Plan2"}</definedName>
    <definedName name="jdglhfghkt" hidden="1">{#N/A,#N/A,FALSE,"Plan1";#N/A,#N/A,FALSE,"Plan2"}</definedName>
    <definedName name="jdhfjdhgfd" localSheetId="2" hidden="1">{#N/A,#N/A,FALSE,"Plan1";#N/A,#N/A,FALSE,"Plan2"}</definedName>
    <definedName name="jdhfjdhgfd" localSheetId="5">{#N/A,#N/A,FALSE,"Plan1";#N/A,#N/A,FALSE,"Plan2"}</definedName>
    <definedName name="jdhfjdhgfd" localSheetId="6" hidden="1">{#N/A,#N/A,FALSE,"Plan1";#N/A,#N/A,FALSE,"Plan2"}</definedName>
    <definedName name="jdhfjdhgfd" localSheetId="1" hidden="1">{#N/A,#N/A,FALSE,"Plan1";#N/A,#N/A,FALSE,"Plan2"}</definedName>
    <definedName name="jdhfjdhgfd" localSheetId="0">{#N/A,#N/A,FALSE,"Plan1";#N/A,#N/A,FALSE,"Plan2"}</definedName>
    <definedName name="jdhfjdhgfd" localSheetId="7" hidden="1">{#N/A,#N/A,FALSE,"Plan1";#N/A,#N/A,FALSE,"Plan2"}</definedName>
    <definedName name="jdhfjdhgfd" localSheetId="8" hidden="1">{#N/A,#N/A,FALSE,"Plan1";#N/A,#N/A,FALSE,"Plan2"}</definedName>
    <definedName name="jdhfjdhgfd" hidden="1">{#N/A,#N/A,FALSE,"Plan1";#N/A,#N/A,FALSE,"Plan2"}</definedName>
    <definedName name="jdjdjdjd" localSheetId="2" hidden="1">{#N/A,#N/A,FALSE,"명세표"}</definedName>
    <definedName name="jdjdjdjd" localSheetId="5">{#N/A,#N/A,FALSE,"명세표"}</definedName>
    <definedName name="jdjdjdjd" localSheetId="6" hidden="1">{#N/A,#N/A,FALSE,"명세표"}</definedName>
    <definedName name="jdjdjdjd" localSheetId="1" hidden="1">{#N/A,#N/A,FALSE,"명세표"}</definedName>
    <definedName name="jdjdjdjd" localSheetId="0">{#N/A,#N/A,FALSE,"명세표"}</definedName>
    <definedName name="jdjdjdjd" localSheetId="7" hidden="1">{#N/A,#N/A,FALSE,"명세표"}</definedName>
    <definedName name="jdjdjdjd" localSheetId="8" hidden="1">{#N/A,#N/A,FALSE,"명세표"}</definedName>
    <definedName name="jdjdjdjd" hidden="1">{#N/A,#N/A,FALSE,"명세표"}</definedName>
    <definedName name="jdkfhgjhf" localSheetId="2" hidden="1">{#N/A,#N/A,FALSE,"Plan1";#N/A,#N/A,FALSE,"Plan2"}</definedName>
    <definedName name="jdkfhgjhf" localSheetId="5">{#N/A,#N/A,FALSE,"Plan1";#N/A,#N/A,FALSE,"Plan2"}</definedName>
    <definedName name="jdkfhgjhf" localSheetId="6" hidden="1">{#N/A,#N/A,FALSE,"Plan1";#N/A,#N/A,FALSE,"Plan2"}</definedName>
    <definedName name="jdkfhgjhf" localSheetId="1" hidden="1">{#N/A,#N/A,FALSE,"Plan1";#N/A,#N/A,FALSE,"Plan2"}</definedName>
    <definedName name="jdkfhgjhf" localSheetId="0">{#N/A,#N/A,FALSE,"Plan1";#N/A,#N/A,FALSE,"Plan2"}</definedName>
    <definedName name="jdkfhgjhf" localSheetId="7" hidden="1">{#N/A,#N/A,FALSE,"Plan1";#N/A,#N/A,FALSE,"Plan2"}</definedName>
    <definedName name="jdkfhgjhf" localSheetId="8" hidden="1">{#N/A,#N/A,FALSE,"Plan1";#N/A,#N/A,FALSE,"Plan2"}</definedName>
    <definedName name="jdkfhgjhf" hidden="1">{#N/A,#N/A,FALSE,"Plan1";#N/A,#N/A,FALSE,"Plan2"}</definedName>
    <definedName name="jdkfjdtr" localSheetId="2" hidden="1">{#N/A,#N/A,FALSE,"Plan1";#N/A,#N/A,FALSE,"Plan2"}</definedName>
    <definedName name="jdkfjdtr" localSheetId="5">{#N/A,#N/A,FALSE,"Plan1";#N/A,#N/A,FALSE,"Plan2"}</definedName>
    <definedName name="jdkfjdtr" localSheetId="6" hidden="1">{#N/A,#N/A,FALSE,"Plan1";#N/A,#N/A,FALSE,"Plan2"}</definedName>
    <definedName name="jdkfjdtr" localSheetId="1" hidden="1">{#N/A,#N/A,FALSE,"Plan1";#N/A,#N/A,FALSE,"Plan2"}</definedName>
    <definedName name="jdkfjdtr" localSheetId="0">{#N/A,#N/A,FALSE,"Plan1";#N/A,#N/A,FALSE,"Plan2"}</definedName>
    <definedName name="jdkfjdtr" localSheetId="7" hidden="1">{#N/A,#N/A,FALSE,"Plan1";#N/A,#N/A,FALSE,"Plan2"}</definedName>
    <definedName name="jdkfjdtr" localSheetId="8" hidden="1">{#N/A,#N/A,FALSE,"Plan1";#N/A,#N/A,FALSE,"Plan2"}</definedName>
    <definedName name="jdkfjdtr" hidden="1">{#N/A,#N/A,FALSE,"Plan1";#N/A,#N/A,FALSE,"Plan2"}</definedName>
    <definedName name="jdljgftldjti5r" localSheetId="2" hidden="1">{#N/A,#N/A,FALSE,"Plan1";#N/A,#N/A,FALSE,"Plan2"}</definedName>
    <definedName name="jdljgftldjti5r" localSheetId="5">{#N/A,#N/A,FALSE,"Plan1";#N/A,#N/A,FALSE,"Plan2"}</definedName>
    <definedName name="jdljgftldjti5r" localSheetId="6" hidden="1">{#N/A,#N/A,FALSE,"Plan1";#N/A,#N/A,FALSE,"Plan2"}</definedName>
    <definedName name="jdljgftldjti5r" localSheetId="1" hidden="1">{#N/A,#N/A,FALSE,"Plan1";#N/A,#N/A,FALSE,"Plan2"}</definedName>
    <definedName name="jdljgftldjti5r" localSheetId="0">{#N/A,#N/A,FALSE,"Plan1";#N/A,#N/A,FALSE,"Plan2"}</definedName>
    <definedName name="jdljgftldjti5r" localSheetId="7" hidden="1">{#N/A,#N/A,FALSE,"Plan1";#N/A,#N/A,FALSE,"Plan2"}</definedName>
    <definedName name="jdljgftldjti5r" localSheetId="8" hidden="1">{#N/A,#N/A,FALSE,"Plan1";#N/A,#N/A,FALSE,"Plan2"}</definedName>
    <definedName name="jdljgftldjti5r" hidden="1">{#N/A,#N/A,FALSE,"Plan1";#N/A,#N/A,FALSE,"Plan2"}</definedName>
    <definedName name="JDLKJDASGF" localSheetId="2" hidden="1">{#N/A,#N/A,FALSE,"Plan1";#N/A,#N/A,FALSE,"Plan2"}</definedName>
    <definedName name="JDLKJDASGF" localSheetId="5">{#N/A,#N/A,FALSE,"Plan1";#N/A,#N/A,FALSE,"Plan2"}</definedName>
    <definedName name="JDLKJDASGF" localSheetId="6" hidden="1">{#N/A,#N/A,FALSE,"Plan1";#N/A,#N/A,FALSE,"Plan2"}</definedName>
    <definedName name="JDLKJDASGF" localSheetId="1" hidden="1">{#N/A,#N/A,FALSE,"Plan1";#N/A,#N/A,FALSE,"Plan2"}</definedName>
    <definedName name="JDLKJDASGF" localSheetId="0">{#N/A,#N/A,FALSE,"Plan1";#N/A,#N/A,FALSE,"Plan2"}</definedName>
    <definedName name="JDLKJDASGF" localSheetId="7" hidden="1">{#N/A,#N/A,FALSE,"Plan1";#N/A,#N/A,FALSE,"Plan2"}</definedName>
    <definedName name="JDLKJDASGF" localSheetId="8" hidden="1">{#N/A,#N/A,FALSE,"Plan1";#N/A,#N/A,FALSE,"Plan2"}</definedName>
    <definedName name="JDLKJDASGF" hidden="1">{#N/A,#N/A,FALSE,"Plan1";#N/A,#N/A,FALSE,"Plan2"}</definedName>
    <definedName name="jdrfkdjfghrtfjg" localSheetId="2" hidden="1">{#N/A,#N/A,FALSE,"Plan1";#N/A,#N/A,FALSE,"Plan2"}</definedName>
    <definedName name="jdrfkdjfghrtfjg" localSheetId="5">{#N/A,#N/A,FALSE,"Plan1";#N/A,#N/A,FALSE,"Plan2"}</definedName>
    <definedName name="jdrfkdjfghrtfjg" localSheetId="6" hidden="1">{#N/A,#N/A,FALSE,"Plan1";#N/A,#N/A,FALSE,"Plan2"}</definedName>
    <definedName name="jdrfkdjfghrtfjg" localSheetId="1" hidden="1">{#N/A,#N/A,FALSE,"Plan1";#N/A,#N/A,FALSE,"Plan2"}</definedName>
    <definedName name="jdrfkdjfghrtfjg" localSheetId="0">{#N/A,#N/A,FALSE,"Plan1";#N/A,#N/A,FALSE,"Plan2"}</definedName>
    <definedName name="jdrfkdjfghrtfjg" localSheetId="7" hidden="1">{#N/A,#N/A,FALSE,"Plan1";#N/A,#N/A,FALSE,"Plan2"}</definedName>
    <definedName name="jdrfkdjfghrtfjg" localSheetId="8" hidden="1">{#N/A,#N/A,FALSE,"Plan1";#N/A,#N/A,FALSE,"Plan2"}</definedName>
    <definedName name="jdrfkdjfghrtfjg" hidden="1">{#N/A,#N/A,FALSE,"Plan1";#N/A,#N/A,FALSE,"Plan2"}</definedName>
    <definedName name="jdskfhdk" localSheetId="2" hidden="1">{#N/A,#N/A,FALSE,"Plan1";#N/A,#N/A,FALSE,"Plan2"}</definedName>
    <definedName name="jdskfhdk" localSheetId="5">{#N/A,#N/A,FALSE,"Plan1";#N/A,#N/A,FALSE,"Plan2"}</definedName>
    <definedName name="jdskfhdk" localSheetId="6" hidden="1">{#N/A,#N/A,FALSE,"Plan1";#N/A,#N/A,FALSE,"Plan2"}</definedName>
    <definedName name="jdskfhdk" localSheetId="1" hidden="1">{#N/A,#N/A,FALSE,"Plan1";#N/A,#N/A,FALSE,"Plan2"}</definedName>
    <definedName name="jdskfhdk" localSheetId="0">{#N/A,#N/A,FALSE,"Plan1";#N/A,#N/A,FALSE,"Plan2"}</definedName>
    <definedName name="jdskfhdk" localSheetId="7" hidden="1">{#N/A,#N/A,FALSE,"Plan1";#N/A,#N/A,FALSE,"Plan2"}</definedName>
    <definedName name="jdskfhdk" localSheetId="8" hidden="1">{#N/A,#N/A,FALSE,"Plan1";#N/A,#N/A,FALSE,"Plan2"}</definedName>
    <definedName name="jdskfhdk" hidden="1">{#N/A,#N/A,FALSE,"Plan1";#N/A,#N/A,FALSE,"Plan2"}</definedName>
    <definedName name="JDSKLGKDRHGGF" localSheetId="2" hidden="1">{#N/A,#N/A,FALSE,"Plan1";#N/A,#N/A,FALSE,"Plan2"}</definedName>
    <definedName name="JDSKLGKDRHGGF" localSheetId="5">{#N/A,#N/A,FALSE,"Plan1";#N/A,#N/A,FALSE,"Plan2"}</definedName>
    <definedName name="JDSKLGKDRHGGF" localSheetId="6" hidden="1">{#N/A,#N/A,FALSE,"Plan1";#N/A,#N/A,FALSE,"Plan2"}</definedName>
    <definedName name="JDSKLGKDRHGGF" localSheetId="1" hidden="1">{#N/A,#N/A,FALSE,"Plan1";#N/A,#N/A,FALSE,"Plan2"}</definedName>
    <definedName name="JDSKLGKDRHGGF" localSheetId="0">{#N/A,#N/A,FALSE,"Plan1";#N/A,#N/A,FALSE,"Plan2"}</definedName>
    <definedName name="JDSKLGKDRHGGF" localSheetId="7" hidden="1">{#N/A,#N/A,FALSE,"Plan1";#N/A,#N/A,FALSE,"Plan2"}</definedName>
    <definedName name="JDSKLGKDRHGGF" localSheetId="8" hidden="1">{#N/A,#N/A,FALSE,"Plan1";#N/A,#N/A,FALSE,"Plan2"}</definedName>
    <definedName name="JDSKLGKDRHGGF" hidden="1">{#N/A,#N/A,FALSE,"Plan1";#N/A,#N/A,FALSE,"Plan2"}</definedName>
    <definedName name="jefsgfr" localSheetId="2" hidden="1">{#N/A,#N/A,FALSE,"Plan1";#N/A,#N/A,FALSE,"Plan2"}</definedName>
    <definedName name="jefsgfr" localSheetId="5">{#N/A,#N/A,FALSE,"Plan1";#N/A,#N/A,FALSE,"Plan2"}</definedName>
    <definedName name="jefsgfr" localSheetId="6" hidden="1">{#N/A,#N/A,FALSE,"Plan1";#N/A,#N/A,FALSE,"Plan2"}</definedName>
    <definedName name="jefsgfr" localSheetId="1" hidden="1">{#N/A,#N/A,FALSE,"Plan1";#N/A,#N/A,FALSE,"Plan2"}</definedName>
    <definedName name="jefsgfr" localSheetId="0">{#N/A,#N/A,FALSE,"Plan1";#N/A,#N/A,FALSE,"Plan2"}</definedName>
    <definedName name="jefsgfr" localSheetId="7" hidden="1">{#N/A,#N/A,FALSE,"Plan1";#N/A,#N/A,FALSE,"Plan2"}</definedName>
    <definedName name="jefsgfr" localSheetId="8" hidden="1">{#N/A,#N/A,FALSE,"Plan1";#N/A,#N/A,FALSE,"Plan2"}</definedName>
    <definedName name="jefsgfr" hidden="1">{#N/A,#N/A,FALSE,"Plan1";#N/A,#N/A,FALSE,"Plan2"}</definedName>
    <definedName name="JERHIEHYURE" localSheetId="2" hidden="1">{#N/A,#N/A,FALSE,"Plan1";#N/A,#N/A,FALSE,"Plan2"}</definedName>
    <definedName name="JERHIEHYURE" localSheetId="5">{#N/A,#N/A,FALSE,"Plan1";#N/A,#N/A,FALSE,"Plan2"}</definedName>
    <definedName name="JERHIEHYURE" localSheetId="6" hidden="1">{#N/A,#N/A,FALSE,"Plan1";#N/A,#N/A,FALSE,"Plan2"}</definedName>
    <definedName name="JERHIEHYURE" localSheetId="1" hidden="1">{#N/A,#N/A,FALSE,"Plan1";#N/A,#N/A,FALSE,"Plan2"}</definedName>
    <definedName name="JERHIEHYURE" localSheetId="0">{#N/A,#N/A,FALSE,"Plan1";#N/A,#N/A,FALSE,"Plan2"}</definedName>
    <definedName name="JERHIEHYURE" localSheetId="7" hidden="1">{#N/A,#N/A,FALSE,"Plan1";#N/A,#N/A,FALSE,"Plan2"}</definedName>
    <definedName name="JERHIEHYURE" localSheetId="8" hidden="1">{#N/A,#N/A,FALSE,"Plan1";#N/A,#N/A,FALSE,"Plan2"}</definedName>
    <definedName name="JERHIEHYURE" hidden="1">{#N/A,#N/A,FALSE,"Plan1";#N/A,#N/A,FALSE,"Plan2"}</definedName>
    <definedName name="jfddlsrtyty" localSheetId="2" hidden="1">{#N/A,#N/A,FALSE,"Plan1";#N/A,#N/A,FALSE,"Plan2"}</definedName>
    <definedName name="jfddlsrtyty" localSheetId="5">{#N/A,#N/A,FALSE,"Plan1";#N/A,#N/A,FALSE,"Plan2"}</definedName>
    <definedName name="jfddlsrtyty" localSheetId="6" hidden="1">{#N/A,#N/A,FALSE,"Plan1";#N/A,#N/A,FALSE,"Plan2"}</definedName>
    <definedName name="jfddlsrtyty" localSheetId="1" hidden="1">{#N/A,#N/A,FALSE,"Plan1";#N/A,#N/A,FALSE,"Plan2"}</definedName>
    <definedName name="jfddlsrtyty" localSheetId="0">{#N/A,#N/A,FALSE,"Plan1";#N/A,#N/A,FALSE,"Plan2"}</definedName>
    <definedName name="jfddlsrtyty" localSheetId="7" hidden="1">{#N/A,#N/A,FALSE,"Plan1";#N/A,#N/A,FALSE,"Plan2"}</definedName>
    <definedName name="jfddlsrtyty" localSheetId="8" hidden="1">{#N/A,#N/A,FALSE,"Plan1";#N/A,#N/A,FALSE,"Plan2"}</definedName>
    <definedName name="jfddlsrtyty" hidden="1">{#N/A,#N/A,FALSE,"Plan1";#N/A,#N/A,FALSE,"Plan2"}</definedName>
    <definedName name="jfdjtgdjghitfyh" localSheetId="2" hidden="1">{#N/A,#N/A,FALSE,"Plan1";#N/A,#N/A,FALSE,"Plan2"}</definedName>
    <definedName name="jfdjtgdjghitfyh" localSheetId="5">{#N/A,#N/A,FALSE,"Plan1";#N/A,#N/A,FALSE,"Plan2"}</definedName>
    <definedName name="jfdjtgdjghitfyh" localSheetId="6" hidden="1">{#N/A,#N/A,FALSE,"Plan1";#N/A,#N/A,FALSE,"Plan2"}</definedName>
    <definedName name="jfdjtgdjghitfyh" localSheetId="1" hidden="1">{#N/A,#N/A,FALSE,"Plan1";#N/A,#N/A,FALSE,"Plan2"}</definedName>
    <definedName name="jfdjtgdjghitfyh" localSheetId="0">{#N/A,#N/A,FALSE,"Plan1";#N/A,#N/A,FALSE,"Plan2"}</definedName>
    <definedName name="jfdjtgdjghitfyh" localSheetId="7" hidden="1">{#N/A,#N/A,FALSE,"Plan1";#N/A,#N/A,FALSE,"Plan2"}</definedName>
    <definedName name="jfdjtgdjghitfyh" localSheetId="8" hidden="1">{#N/A,#N/A,FALSE,"Plan1";#N/A,#N/A,FALSE,"Plan2"}</definedName>
    <definedName name="jfdjtgdjghitfyh" hidden="1">{#N/A,#N/A,FALSE,"Plan1";#N/A,#N/A,FALSE,"Plan2"}</definedName>
    <definedName name="jfdkgkftftg" localSheetId="2" hidden="1">{#N/A,#N/A,FALSE,"Plan1";#N/A,#N/A,FALSE,"Plan2"}</definedName>
    <definedName name="jfdkgkftftg" localSheetId="5">{#N/A,#N/A,FALSE,"Plan1";#N/A,#N/A,FALSE,"Plan2"}</definedName>
    <definedName name="jfdkgkftftg" localSheetId="6" hidden="1">{#N/A,#N/A,FALSE,"Plan1";#N/A,#N/A,FALSE,"Plan2"}</definedName>
    <definedName name="jfdkgkftftg" localSheetId="1" hidden="1">{#N/A,#N/A,FALSE,"Plan1";#N/A,#N/A,FALSE,"Plan2"}</definedName>
    <definedName name="jfdkgkftftg" localSheetId="0">{#N/A,#N/A,FALSE,"Plan1";#N/A,#N/A,FALSE,"Plan2"}</definedName>
    <definedName name="jfdkgkftftg" localSheetId="7" hidden="1">{#N/A,#N/A,FALSE,"Plan1";#N/A,#N/A,FALSE,"Plan2"}</definedName>
    <definedName name="jfdkgkftftg" localSheetId="8" hidden="1">{#N/A,#N/A,FALSE,"Plan1";#N/A,#N/A,FALSE,"Plan2"}</definedName>
    <definedName name="jfdkgkftftg" hidden="1">{#N/A,#N/A,FALSE,"Plan1";#N/A,#N/A,FALSE,"Plan2"}</definedName>
    <definedName name="jfghjkfdhtkyru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2" hidden="1">{#N/A,#N/A,FALSE,"Plan1";#N/A,#N/A,FALSE,"Plan2"}</definedName>
    <definedName name="JFGJYHTY" localSheetId="5">{#N/A,#N/A,FALSE,"Plan1";#N/A,#N/A,FALSE,"Plan2"}</definedName>
    <definedName name="JFGJYHTY" localSheetId="6" hidden="1">{#N/A,#N/A,FALSE,"Plan1";#N/A,#N/A,FALSE,"Plan2"}</definedName>
    <definedName name="JFGJYHTY" localSheetId="1" hidden="1">{#N/A,#N/A,FALSE,"Plan1";#N/A,#N/A,FALSE,"Plan2"}</definedName>
    <definedName name="JFGJYHTY" localSheetId="0">{#N/A,#N/A,FALSE,"Plan1";#N/A,#N/A,FALSE,"Plan2"}</definedName>
    <definedName name="JFGJYHTY" localSheetId="7" hidden="1">{#N/A,#N/A,FALSE,"Plan1";#N/A,#N/A,FALSE,"Plan2"}</definedName>
    <definedName name="JFGJYHTY" localSheetId="8" hidden="1">{#N/A,#N/A,FALSE,"Plan1";#N/A,#N/A,FALSE,"Plan2"}</definedName>
    <definedName name="JFGJYHTY" hidden="1">{#N/A,#N/A,FALSE,"Plan1";#N/A,#N/A,FALSE,"Plan2"}</definedName>
    <definedName name="jfgkflcnjkglc" localSheetId="2" hidden="1">{#N/A,#N/A,FALSE,"Plan1";#N/A,#N/A,FALSE,"Plan2"}</definedName>
    <definedName name="jfgkflcnjkglc" localSheetId="5">{#N/A,#N/A,FALSE,"Plan1";#N/A,#N/A,FALSE,"Plan2"}</definedName>
    <definedName name="jfgkflcnjkglc" localSheetId="6" hidden="1">{#N/A,#N/A,FALSE,"Plan1";#N/A,#N/A,FALSE,"Plan2"}</definedName>
    <definedName name="jfgkflcnjkglc" localSheetId="1" hidden="1">{#N/A,#N/A,FALSE,"Plan1";#N/A,#N/A,FALSE,"Plan2"}</definedName>
    <definedName name="jfgkflcnjkglc" localSheetId="0">{#N/A,#N/A,FALSE,"Plan1";#N/A,#N/A,FALSE,"Plan2"}</definedName>
    <definedName name="jfgkflcnjkglc" localSheetId="7" hidden="1">{#N/A,#N/A,FALSE,"Plan1";#N/A,#N/A,FALSE,"Plan2"}</definedName>
    <definedName name="jfgkflcnjkglc" localSheetId="8" hidden="1">{#N/A,#N/A,FALSE,"Plan1";#N/A,#N/A,FALSE,"Plan2"}</definedName>
    <definedName name="jfgkflcnjkglc" hidden="1">{#N/A,#N/A,FALSE,"Plan1";#N/A,#N/A,FALSE,"Plan2"}</definedName>
    <definedName name="JFHRE" localSheetId="2" hidden="1">{#N/A,#N/A,FALSE,"Plan1";#N/A,#N/A,FALSE,"Plan2"}</definedName>
    <definedName name="JFHRE" localSheetId="5">{#N/A,#N/A,FALSE,"Plan1";#N/A,#N/A,FALSE,"Plan2"}</definedName>
    <definedName name="JFHRE" localSheetId="6" hidden="1">{#N/A,#N/A,FALSE,"Plan1";#N/A,#N/A,FALSE,"Plan2"}</definedName>
    <definedName name="JFHRE" localSheetId="1" hidden="1">{#N/A,#N/A,FALSE,"Plan1";#N/A,#N/A,FALSE,"Plan2"}</definedName>
    <definedName name="JFHRE" localSheetId="0">{#N/A,#N/A,FALSE,"Plan1";#N/A,#N/A,FALSE,"Plan2"}</definedName>
    <definedName name="JFHRE" localSheetId="7" hidden="1">{#N/A,#N/A,FALSE,"Plan1";#N/A,#N/A,FALSE,"Plan2"}</definedName>
    <definedName name="JFHRE" localSheetId="8" hidden="1">{#N/A,#N/A,FALSE,"Plan1";#N/A,#N/A,FALSE,"Plan2"}</definedName>
    <definedName name="JFHRE" hidden="1">{#N/A,#N/A,FALSE,"Plan1";#N/A,#N/A,FALSE,"Plan2"}</definedName>
    <definedName name="jfkdls5jtirjd" localSheetId="2" hidden="1">{#N/A,#N/A,FALSE,"Plan1";#N/A,#N/A,FALSE,"Plan2"}</definedName>
    <definedName name="jfkdls5jtirjd" localSheetId="5">{#N/A,#N/A,FALSE,"Plan1";#N/A,#N/A,FALSE,"Plan2"}</definedName>
    <definedName name="jfkdls5jtirjd" localSheetId="6" hidden="1">{#N/A,#N/A,FALSE,"Plan1";#N/A,#N/A,FALSE,"Plan2"}</definedName>
    <definedName name="jfkdls5jtirjd" localSheetId="1" hidden="1">{#N/A,#N/A,FALSE,"Plan1";#N/A,#N/A,FALSE,"Plan2"}</definedName>
    <definedName name="jfkdls5jtirjd" localSheetId="0">{#N/A,#N/A,FALSE,"Plan1";#N/A,#N/A,FALSE,"Plan2"}</definedName>
    <definedName name="jfkdls5jtirjd" localSheetId="7" hidden="1">{#N/A,#N/A,FALSE,"Plan1";#N/A,#N/A,FALSE,"Plan2"}</definedName>
    <definedName name="jfkdls5jtirjd" localSheetId="8" hidden="1">{#N/A,#N/A,FALSE,"Plan1";#N/A,#N/A,FALSE,"Plan2"}</definedName>
    <definedName name="jfkdls5jtirjd" hidden="1">{#N/A,#N/A,FALSE,"Plan1";#N/A,#N/A,FALSE,"Plan2"}</definedName>
    <definedName name="jfkljdkfcj" localSheetId="2" hidden="1">{#N/A,#N/A,FALSE,"Plan1";#N/A,#N/A,FALSE,"Plan2"}</definedName>
    <definedName name="jfkljdkfcj" localSheetId="5">{#N/A,#N/A,FALSE,"Plan1";#N/A,#N/A,FALSE,"Plan2"}</definedName>
    <definedName name="jfkljdkfcj" localSheetId="6" hidden="1">{#N/A,#N/A,FALSE,"Plan1";#N/A,#N/A,FALSE,"Plan2"}</definedName>
    <definedName name="jfkljdkfcj" localSheetId="1" hidden="1">{#N/A,#N/A,FALSE,"Plan1";#N/A,#N/A,FALSE,"Plan2"}</definedName>
    <definedName name="jfkljdkfcj" localSheetId="0">{#N/A,#N/A,FALSE,"Plan1";#N/A,#N/A,FALSE,"Plan2"}</definedName>
    <definedName name="jfkljdkfcj" localSheetId="7" hidden="1">{#N/A,#N/A,FALSE,"Plan1";#N/A,#N/A,FALSE,"Plan2"}</definedName>
    <definedName name="jfkljdkfcj" localSheetId="8" hidden="1">{#N/A,#N/A,FALSE,"Plan1";#N/A,#N/A,FALSE,"Plan2"}</definedName>
    <definedName name="jfkljdkfcj" hidden="1">{#N/A,#N/A,FALSE,"Plan1";#N/A,#N/A,FALSE,"Plan2"}</definedName>
    <definedName name="jfkrhdtghdut" localSheetId="2" hidden="1">{#N/A,#N/A,FALSE,"Plan1";#N/A,#N/A,FALSE,"Plan2"}</definedName>
    <definedName name="jfkrhdtghdut" localSheetId="5">{#N/A,#N/A,FALSE,"Plan1";#N/A,#N/A,FALSE,"Plan2"}</definedName>
    <definedName name="jfkrhdtghdut" localSheetId="6" hidden="1">{#N/A,#N/A,FALSE,"Plan1";#N/A,#N/A,FALSE,"Plan2"}</definedName>
    <definedName name="jfkrhdtghdut" localSheetId="1" hidden="1">{#N/A,#N/A,FALSE,"Plan1";#N/A,#N/A,FALSE,"Plan2"}</definedName>
    <definedName name="jfkrhdtghdut" localSheetId="0">{#N/A,#N/A,FALSE,"Plan1";#N/A,#N/A,FALSE,"Plan2"}</definedName>
    <definedName name="jfkrhdtghdut" localSheetId="7" hidden="1">{#N/A,#N/A,FALSE,"Plan1";#N/A,#N/A,FALSE,"Plan2"}</definedName>
    <definedName name="jfkrhdtghdut" localSheetId="8" hidden="1">{#N/A,#N/A,FALSE,"Plan1";#N/A,#N/A,FALSE,"Plan2"}</definedName>
    <definedName name="jfkrhdtghdut" hidden="1">{#N/A,#N/A,FALSE,"Plan1";#N/A,#N/A,FALSE,"Plan2"}</definedName>
    <definedName name="JFRESR" localSheetId="2" hidden="1">{#N/A,#N/A,FALSE,"Plan1";#N/A,#N/A,FALSE,"Plan2"}</definedName>
    <definedName name="JFRESR" localSheetId="5">{#N/A,#N/A,FALSE,"Plan1";#N/A,#N/A,FALSE,"Plan2"}</definedName>
    <definedName name="JFRESR" localSheetId="6" hidden="1">{#N/A,#N/A,FALSE,"Plan1";#N/A,#N/A,FALSE,"Plan2"}</definedName>
    <definedName name="JFRESR" localSheetId="1" hidden="1">{#N/A,#N/A,FALSE,"Plan1";#N/A,#N/A,FALSE,"Plan2"}</definedName>
    <definedName name="JFRESR" localSheetId="0">{#N/A,#N/A,FALSE,"Plan1";#N/A,#N/A,FALSE,"Plan2"}</definedName>
    <definedName name="JFRESR" localSheetId="7" hidden="1">{#N/A,#N/A,FALSE,"Plan1";#N/A,#N/A,FALSE,"Plan2"}</definedName>
    <definedName name="JFRESR" localSheetId="8" hidden="1">{#N/A,#N/A,FALSE,"Plan1";#N/A,#N/A,FALSE,"Plan2"}</definedName>
    <definedName name="JFRESR" hidden="1">{#N/A,#N/A,FALSE,"Plan1";#N/A,#N/A,FALSE,"Plan2"}</definedName>
    <definedName name="jgdfdgfjgdj" localSheetId="2" hidden="1">{#N/A,#N/A,FALSE,"Plan1";#N/A,#N/A,FALSE,"Plan2"}</definedName>
    <definedName name="jgdfdgfjgdj" localSheetId="5">{#N/A,#N/A,FALSE,"Plan1";#N/A,#N/A,FALSE,"Plan2"}</definedName>
    <definedName name="jgdfdgfjgdj" localSheetId="6" hidden="1">{#N/A,#N/A,FALSE,"Plan1";#N/A,#N/A,FALSE,"Plan2"}</definedName>
    <definedName name="jgdfdgfjgdj" localSheetId="1" hidden="1">{#N/A,#N/A,FALSE,"Plan1";#N/A,#N/A,FALSE,"Plan2"}</definedName>
    <definedName name="jgdfdgfjgdj" localSheetId="0">{#N/A,#N/A,FALSE,"Plan1";#N/A,#N/A,FALSE,"Plan2"}</definedName>
    <definedName name="jgdfdgfjgdj" localSheetId="7" hidden="1">{#N/A,#N/A,FALSE,"Plan1";#N/A,#N/A,FALSE,"Plan2"}</definedName>
    <definedName name="jgdfdgfjgdj" localSheetId="8" hidden="1">{#N/A,#N/A,FALSE,"Plan1";#N/A,#N/A,FALSE,"Plan2"}</definedName>
    <definedName name="jgdfdgfjgdj" hidden="1">{#N/A,#N/A,FALSE,"Plan1";#N/A,#N/A,FALSE,"Plan2"}</definedName>
    <definedName name="jgdfght" localSheetId="2" hidden="1">{#N/A,#N/A,FALSE,"Plan1";#N/A,#N/A,FALSE,"Plan2"}</definedName>
    <definedName name="jgdfght" localSheetId="5">{#N/A,#N/A,FALSE,"Plan1";#N/A,#N/A,FALSE,"Plan2"}</definedName>
    <definedName name="jgdfght" localSheetId="6" hidden="1">{#N/A,#N/A,FALSE,"Plan1";#N/A,#N/A,FALSE,"Plan2"}</definedName>
    <definedName name="jgdfght" localSheetId="1" hidden="1">{#N/A,#N/A,FALSE,"Plan1";#N/A,#N/A,FALSE,"Plan2"}</definedName>
    <definedName name="jgdfght" localSheetId="0">{#N/A,#N/A,FALSE,"Plan1";#N/A,#N/A,FALSE,"Plan2"}</definedName>
    <definedName name="jgdfght" localSheetId="7" hidden="1">{#N/A,#N/A,FALSE,"Plan1";#N/A,#N/A,FALSE,"Plan2"}</definedName>
    <definedName name="jgdfght" localSheetId="8" hidden="1">{#N/A,#N/A,FALSE,"Plan1";#N/A,#N/A,FALSE,"Plan2"}</definedName>
    <definedName name="jgdfght" hidden="1">{#N/A,#N/A,FALSE,"Plan1";#N/A,#N/A,FALSE,"Plan2"}</definedName>
    <definedName name="jgfgdsgfdhrf" localSheetId="2" hidden="1">{#N/A,#N/A,FALSE,"Plan1";#N/A,#N/A,FALSE,"Plan2"}</definedName>
    <definedName name="jgfgdsgfdhrf" localSheetId="5">{#N/A,#N/A,FALSE,"Plan1";#N/A,#N/A,FALSE,"Plan2"}</definedName>
    <definedName name="jgfgdsgfdhrf" localSheetId="6" hidden="1">{#N/A,#N/A,FALSE,"Plan1";#N/A,#N/A,FALSE,"Plan2"}</definedName>
    <definedName name="jgfgdsgfdhrf" localSheetId="1" hidden="1">{#N/A,#N/A,FALSE,"Plan1";#N/A,#N/A,FALSE,"Plan2"}</definedName>
    <definedName name="jgfgdsgfdhrf" localSheetId="0">{#N/A,#N/A,FALSE,"Plan1";#N/A,#N/A,FALSE,"Plan2"}</definedName>
    <definedName name="jgfgdsgfdhrf" localSheetId="7" hidden="1">{#N/A,#N/A,FALSE,"Plan1";#N/A,#N/A,FALSE,"Plan2"}</definedName>
    <definedName name="jgfgdsgfdhrf" localSheetId="8" hidden="1">{#N/A,#N/A,FALSE,"Plan1";#N/A,#N/A,FALSE,"Plan2"}</definedName>
    <definedName name="jgfgdsgfdhrf" hidden="1">{#N/A,#N/A,FALSE,"Plan1";#N/A,#N/A,FALSE,"Plan2"}</definedName>
    <definedName name="JGFJGTFT" localSheetId="2" hidden="1">{#N/A,#N/A,FALSE,"Plan1";#N/A,#N/A,FALSE,"Plan2"}</definedName>
    <definedName name="JGFJGTFT" localSheetId="5">{#N/A,#N/A,FALSE,"Plan1";#N/A,#N/A,FALSE,"Plan2"}</definedName>
    <definedName name="JGFJGTFT" localSheetId="6" hidden="1">{#N/A,#N/A,FALSE,"Plan1";#N/A,#N/A,FALSE,"Plan2"}</definedName>
    <definedName name="JGFJGTFT" localSheetId="1" hidden="1">{#N/A,#N/A,FALSE,"Plan1";#N/A,#N/A,FALSE,"Plan2"}</definedName>
    <definedName name="JGFJGTFT" localSheetId="0">{#N/A,#N/A,FALSE,"Plan1";#N/A,#N/A,FALSE,"Plan2"}</definedName>
    <definedName name="JGFJGTFT" localSheetId="7" hidden="1">{#N/A,#N/A,FALSE,"Plan1";#N/A,#N/A,FALSE,"Plan2"}</definedName>
    <definedName name="JGFJGTFT" localSheetId="8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2" hidden="1">{#N/A,#N/A,FALSE,"Plan1";#N/A,#N/A,FALSE,"Plan2"}</definedName>
    <definedName name="jgkjkhjuftgi" localSheetId="5">{#N/A,#N/A,FALSE,"Plan1";#N/A,#N/A,FALSE,"Plan2"}</definedName>
    <definedName name="jgkjkhjuftgi" localSheetId="6" hidden="1">{#N/A,#N/A,FALSE,"Plan1";#N/A,#N/A,FALSE,"Plan2"}</definedName>
    <definedName name="jgkjkhjuftgi" localSheetId="1" hidden="1">{#N/A,#N/A,FALSE,"Plan1";#N/A,#N/A,FALSE,"Plan2"}</definedName>
    <definedName name="jgkjkhjuftgi" localSheetId="0">{#N/A,#N/A,FALSE,"Plan1";#N/A,#N/A,FALSE,"Plan2"}</definedName>
    <definedName name="jgkjkhjuftgi" localSheetId="7" hidden="1">{#N/A,#N/A,FALSE,"Plan1";#N/A,#N/A,FALSE,"Plan2"}</definedName>
    <definedName name="jgkjkhjuftgi" localSheetId="8" hidden="1">{#N/A,#N/A,FALSE,"Plan1";#N/A,#N/A,FALSE,"Plan2"}</definedName>
    <definedName name="jgkjkhjuftgi" hidden="1">{#N/A,#N/A,FALSE,"Plan1";#N/A,#N/A,FALSE,"Plan2"}</definedName>
    <definedName name="jh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2" hidden="1">{#N/A,#N/A,FALSE,"Plan1";#N/A,#N/A,FALSE,"Plan2"}</definedName>
    <definedName name="jhdfjjhirft" localSheetId="5">{#N/A,#N/A,FALSE,"Plan1";#N/A,#N/A,FALSE,"Plan2"}</definedName>
    <definedName name="jhdfjjhirft" localSheetId="6" hidden="1">{#N/A,#N/A,FALSE,"Plan1";#N/A,#N/A,FALSE,"Plan2"}</definedName>
    <definedName name="jhdfjjhirft" localSheetId="1" hidden="1">{#N/A,#N/A,FALSE,"Plan1";#N/A,#N/A,FALSE,"Plan2"}</definedName>
    <definedName name="jhdfjjhirft" localSheetId="0">{#N/A,#N/A,FALSE,"Plan1";#N/A,#N/A,FALSE,"Plan2"}</definedName>
    <definedName name="jhdfjjhirft" localSheetId="7" hidden="1">{#N/A,#N/A,FALSE,"Plan1";#N/A,#N/A,FALSE,"Plan2"}</definedName>
    <definedName name="jhdfjjhirft" localSheetId="8" hidden="1">{#N/A,#N/A,FALSE,"Plan1";#N/A,#N/A,FALSE,"Plan2"}</definedName>
    <definedName name="jhdfjjhirft" hidden="1">{#N/A,#N/A,FALSE,"Plan1";#N/A,#N/A,FALSE,"Plan2"}</definedName>
    <definedName name="jhdfjkhtrdhf" localSheetId="2" hidden="1">{#N/A,#N/A,FALSE,"Plan1";#N/A,#N/A,FALSE,"Plan2"}</definedName>
    <definedName name="jhdfjkhtrdhf" localSheetId="5">{#N/A,#N/A,FALSE,"Plan1";#N/A,#N/A,FALSE,"Plan2"}</definedName>
    <definedName name="jhdfjkhtrdhf" localSheetId="6" hidden="1">{#N/A,#N/A,FALSE,"Plan1";#N/A,#N/A,FALSE,"Plan2"}</definedName>
    <definedName name="jhdfjkhtrdhf" localSheetId="1" hidden="1">{#N/A,#N/A,FALSE,"Plan1";#N/A,#N/A,FALSE,"Plan2"}</definedName>
    <definedName name="jhdfjkhtrdhf" localSheetId="0">{#N/A,#N/A,FALSE,"Plan1";#N/A,#N/A,FALSE,"Plan2"}</definedName>
    <definedName name="jhdfjkhtrdhf" localSheetId="7" hidden="1">{#N/A,#N/A,FALSE,"Plan1";#N/A,#N/A,FALSE,"Plan2"}</definedName>
    <definedName name="jhdfjkhtrdhf" localSheetId="8" hidden="1">{#N/A,#N/A,FALSE,"Plan1";#N/A,#N/A,FALSE,"Plan2"}</definedName>
    <definedName name="jhdfjkhtrdhf" hidden="1">{#N/A,#N/A,FALSE,"Plan1";#N/A,#N/A,FALSE,"Plan2"}</definedName>
    <definedName name="jhdfuthr" localSheetId="2" hidden="1">{#N/A,#N/A,FALSE,"Plan1";#N/A,#N/A,FALSE,"Plan2"}</definedName>
    <definedName name="jhdfuthr" localSheetId="5">{#N/A,#N/A,FALSE,"Plan1";#N/A,#N/A,FALSE,"Plan2"}</definedName>
    <definedName name="jhdfuthr" localSheetId="6" hidden="1">{#N/A,#N/A,FALSE,"Plan1";#N/A,#N/A,FALSE,"Plan2"}</definedName>
    <definedName name="jhdfuthr" localSheetId="1" hidden="1">{#N/A,#N/A,FALSE,"Plan1";#N/A,#N/A,FALSE,"Plan2"}</definedName>
    <definedName name="jhdfuthr" localSheetId="0">{#N/A,#N/A,FALSE,"Plan1";#N/A,#N/A,FALSE,"Plan2"}</definedName>
    <definedName name="jhdfuthr" localSheetId="7" hidden="1">{#N/A,#N/A,FALSE,"Plan1";#N/A,#N/A,FALSE,"Plan2"}</definedName>
    <definedName name="jhdfuthr" localSheetId="8" hidden="1">{#N/A,#N/A,FALSE,"Plan1";#N/A,#N/A,FALSE,"Plan2"}</definedName>
    <definedName name="jhdfuthr" hidden="1">{#N/A,#N/A,FALSE,"Plan1";#N/A,#N/A,FALSE,"Plan2"}</definedName>
    <definedName name="JHDFZGRDHF" localSheetId="2" hidden="1">{"Econ Consolidado",#N/A,FALSE,"Econ Consol";"Fluxo de Caixa",#N/A,FALSE,"Fluxo Caixa";"Investimentos",#N/A,FALSE,"Investimentos"}</definedName>
    <definedName name="JHDFZGRDHF" localSheetId="5">{"Econ Consolidado",#N/A,FALSE,"Econ Consol";"Fluxo de Caixa",#N/A,FALSE,"Fluxo Caixa";"Investimentos",#N/A,FALSE,"Investimentos"}</definedName>
    <definedName name="JHDFZGRDHF" localSheetId="6" hidden="1">{"Econ Consolidado",#N/A,FALSE,"Econ Consol";"Fluxo de Caixa",#N/A,FALSE,"Fluxo Caixa";"Investimentos",#N/A,FALSE,"Investimentos"}</definedName>
    <definedName name="JHDFZGRDHF" localSheetId="1" hidden="1">{"Econ Consolidado",#N/A,FALSE,"Econ Consol";"Fluxo de Caixa",#N/A,FALSE,"Fluxo Caixa";"Investimentos",#N/A,FALSE,"Investimentos"}</definedName>
    <definedName name="JHDFZGRDHF" localSheetId="0">{"Econ Consolidado",#N/A,FALSE,"Econ Consol";"Fluxo de Caixa",#N/A,FALSE,"Fluxo Caixa";"Investimentos",#N/A,FALSE,"Investimentos"}</definedName>
    <definedName name="JHDFZGRDHF" localSheetId="7" hidden="1">{"Econ Consolidado",#N/A,FALSE,"Econ Consol";"Fluxo de Caixa",#N/A,FALSE,"Fluxo Caixa";"Investimentos",#N/A,FALSE,"Investimentos"}</definedName>
    <definedName name="JHDFZGRDHF" localSheetId="8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2" hidden="1">{#N/A,#N/A,FALSE,"Plan1";#N/A,#N/A,FALSE,"Plan2"}</definedName>
    <definedName name="JHERKHKFGH" localSheetId="5">{#N/A,#N/A,FALSE,"Plan1";#N/A,#N/A,FALSE,"Plan2"}</definedName>
    <definedName name="JHERKHKFGH" localSheetId="6" hidden="1">{#N/A,#N/A,FALSE,"Plan1";#N/A,#N/A,FALSE,"Plan2"}</definedName>
    <definedName name="JHERKHKFGH" localSheetId="1" hidden="1">{#N/A,#N/A,FALSE,"Plan1";#N/A,#N/A,FALSE,"Plan2"}</definedName>
    <definedName name="JHERKHKFGH" localSheetId="0">{#N/A,#N/A,FALSE,"Plan1";#N/A,#N/A,FALSE,"Plan2"}</definedName>
    <definedName name="JHERKHKFGH" localSheetId="7" hidden="1">{#N/A,#N/A,FALSE,"Plan1";#N/A,#N/A,FALSE,"Plan2"}</definedName>
    <definedName name="JHERKHKFGH" localSheetId="8" hidden="1">{#N/A,#N/A,FALSE,"Plan1";#N/A,#N/A,FALSE,"Plan2"}</definedName>
    <definedName name="JHERKHKFGH" hidden="1">{#N/A,#N/A,FALSE,"Plan1";#N/A,#N/A,FALSE,"Plan2"}</definedName>
    <definedName name="jhfhhztfhe" localSheetId="2" hidden="1">#REF!</definedName>
    <definedName name="jhfhhztfhe" localSheetId="5">#REF!</definedName>
    <definedName name="jhfhhztfhe" localSheetId="6" hidden="1">#REF!</definedName>
    <definedName name="jhfhhztfhe" localSheetId="1" hidden="1">#REF!</definedName>
    <definedName name="jhfhhztfhe" localSheetId="0">#REF!</definedName>
    <definedName name="jhfhhztfhe" localSheetId="7" hidden="1">#REF!</definedName>
    <definedName name="jhfhhztfhe" localSheetId="8" hidden="1">#REF!</definedName>
    <definedName name="jhfhhztfhe" hidden="1">#REF!</definedName>
    <definedName name="JHGKJFJFJGL" localSheetId="2" hidden="1">{#N/A,#N/A,FALSE,"Plan1";#N/A,#N/A,FALSE,"Plan2"}</definedName>
    <definedName name="JHGKJFJFJGL" localSheetId="5">{#N/A,#N/A,FALSE,"Plan1";#N/A,#N/A,FALSE,"Plan2"}</definedName>
    <definedName name="JHGKJFJFJGL" localSheetId="6" hidden="1">{#N/A,#N/A,FALSE,"Plan1";#N/A,#N/A,FALSE,"Plan2"}</definedName>
    <definedName name="JHGKJFJFJGL" localSheetId="1" hidden="1">{#N/A,#N/A,FALSE,"Plan1";#N/A,#N/A,FALSE,"Plan2"}</definedName>
    <definedName name="JHGKJFJFJGL" localSheetId="0">{#N/A,#N/A,FALSE,"Plan1";#N/A,#N/A,FALSE,"Plan2"}</definedName>
    <definedName name="JHGKJFJFJGL" localSheetId="7" hidden="1">{#N/A,#N/A,FALSE,"Plan1";#N/A,#N/A,FALSE,"Plan2"}</definedName>
    <definedName name="JHGKJFJFJGL" localSheetId="8" hidden="1">{#N/A,#N/A,FALSE,"Plan1";#N/A,#N/A,FALSE,"Plan2"}</definedName>
    <definedName name="JHGKJFJFJGL" hidden="1">{#N/A,#N/A,FALSE,"Plan1";#N/A,#N/A,FALSE,"Plan2"}</definedName>
    <definedName name="jhsdjkhfuks" localSheetId="2" hidden="1">{#N/A,#N/A,FALSE,"Plan1";#N/A,#N/A,FALSE,"Plan2"}</definedName>
    <definedName name="jhsdjkhfuks" localSheetId="5">{#N/A,#N/A,FALSE,"Plan1";#N/A,#N/A,FALSE,"Plan2"}</definedName>
    <definedName name="jhsdjkhfuks" localSheetId="6" hidden="1">{#N/A,#N/A,FALSE,"Plan1";#N/A,#N/A,FALSE,"Plan2"}</definedName>
    <definedName name="jhsdjkhfuks" localSheetId="1" hidden="1">{#N/A,#N/A,FALSE,"Plan1";#N/A,#N/A,FALSE,"Plan2"}</definedName>
    <definedName name="jhsdjkhfuks" localSheetId="0">{#N/A,#N/A,FALSE,"Plan1";#N/A,#N/A,FALSE,"Plan2"}</definedName>
    <definedName name="jhsdjkhfuks" localSheetId="7" hidden="1">{#N/A,#N/A,FALSE,"Plan1";#N/A,#N/A,FALSE,"Plan2"}</definedName>
    <definedName name="jhsdjkhfuks" localSheetId="8" hidden="1">{#N/A,#N/A,FALSE,"Plan1";#N/A,#N/A,FALSE,"Plan2"}</definedName>
    <definedName name="jhsdjkhfuks" hidden="1">{#N/A,#N/A,FALSE,"Plan1";#N/A,#N/A,FALSE,"Plan2"}</definedName>
    <definedName name="jisdrkje" localSheetId="2" hidden="1">{#N/A,#N/A,FALSE,"Plan1";#N/A,#N/A,FALSE,"Plan2"}</definedName>
    <definedName name="jisdrkje" localSheetId="5">{#N/A,#N/A,FALSE,"Plan1";#N/A,#N/A,FALSE,"Plan2"}</definedName>
    <definedName name="jisdrkje" localSheetId="6" hidden="1">{#N/A,#N/A,FALSE,"Plan1";#N/A,#N/A,FALSE,"Plan2"}</definedName>
    <definedName name="jisdrkje" localSheetId="1" hidden="1">{#N/A,#N/A,FALSE,"Plan1";#N/A,#N/A,FALSE,"Plan2"}</definedName>
    <definedName name="jisdrkje" localSheetId="0">{#N/A,#N/A,FALSE,"Plan1";#N/A,#N/A,FALSE,"Plan2"}</definedName>
    <definedName name="jisdrkje" localSheetId="7" hidden="1">{#N/A,#N/A,FALSE,"Plan1";#N/A,#N/A,FALSE,"Plan2"}</definedName>
    <definedName name="jisdrkje" localSheetId="8" hidden="1">{#N/A,#N/A,FALSE,"Plan1";#N/A,#N/A,FALSE,"Plan2"}</definedName>
    <definedName name="jisdrkje" hidden="1">{#N/A,#N/A,FALSE,"Plan1";#N/A,#N/A,FALSE,"Plan2"}</definedName>
    <definedName name="jishfrieyhtau" localSheetId="2" hidden="1">{#N/A,#N/A,FALSE,"Plan1";#N/A,#N/A,FALSE,"Plan2"}</definedName>
    <definedName name="jishfrieyhtau" localSheetId="5">{#N/A,#N/A,FALSE,"Plan1";#N/A,#N/A,FALSE,"Plan2"}</definedName>
    <definedName name="jishfrieyhtau" localSheetId="6" hidden="1">{#N/A,#N/A,FALSE,"Plan1";#N/A,#N/A,FALSE,"Plan2"}</definedName>
    <definedName name="jishfrieyhtau" localSheetId="1" hidden="1">{#N/A,#N/A,FALSE,"Plan1";#N/A,#N/A,FALSE,"Plan2"}</definedName>
    <definedName name="jishfrieyhtau" localSheetId="0">{#N/A,#N/A,FALSE,"Plan1";#N/A,#N/A,FALSE,"Plan2"}</definedName>
    <definedName name="jishfrieyhtau" localSheetId="7" hidden="1">{#N/A,#N/A,FALSE,"Plan1";#N/A,#N/A,FALSE,"Plan2"}</definedName>
    <definedName name="jishfrieyhtau" localSheetId="8" hidden="1">{#N/A,#N/A,FALSE,"Plan1";#N/A,#N/A,FALSE,"Plan2"}</definedName>
    <definedName name="jishfrieyhtau" hidden="1">{#N/A,#N/A,FALSE,"Plan1";#N/A,#N/A,FALSE,"Plan2"}</definedName>
    <definedName name="jiu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2" hidden="1">{"'Apr-00'!$B$4:$AD$44"}</definedName>
    <definedName name="jj" localSheetId="5">{"'Apr-00'!$B$4:$AD$44"}</definedName>
    <definedName name="jj" localSheetId="6" hidden="1">{"'Apr-00'!$B$4:$AD$44"}</definedName>
    <definedName name="jj" localSheetId="1" hidden="1">{"'Apr-00'!$B$4:$AD$44"}</definedName>
    <definedName name="jj" localSheetId="0">{"'Apr-00'!$B$4:$AD$44"}</definedName>
    <definedName name="jj" localSheetId="7" hidden="1">{"'Apr-00'!$B$4:$AD$44"}</definedName>
    <definedName name="jj" localSheetId="8" hidden="1">{"'Apr-00'!$B$4:$AD$44"}</definedName>
    <definedName name="jj" hidden="1">{"'Apr-00'!$B$4:$AD$44"}</definedName>
    <definedName name="jjfdsktyhhy" localSheetId="2" hidden="1">{#N/A,#N/A,FALSE,"Plan1";#N/A,#N/A,FALSE,"Plan2"}</definedName>
    <definedName name="jjfdsktyhhy" localSheetId="5">{#N/A,#N/A,FALSE,"Plan1";#N/A,#N/A,FALSE,"Plan2"}</definedName>
    <definedName name="jjfdsktyhhy" localSheetId="6" hidden="1">{#N/A,#N/A,FALSE,"Plan1";#N/A,#N/A,FALSE,"Plan2"}</definedName>
    <definedName name="jjfdsktyhhy" localSheetId="1" hidden="1">{#N/A,#N/A,FALSE,"Plan1";#N/A,#N/A,FALSE,"Plan2"}</definedName>
    <definedName name="jjfdsktyhhy" localSheetId="0">{#N/A,#N/A,FALSE,"Plan1";#N/A,#N/A,FALSE,"Plan2"}</definedName>
    <definedName name="jjfdsktyhhy" localSheetId="7" hidden="1">{#N/A,#N/A,FALSE,"Plan1";#N/A,#N/A,FALSE,"Plan2"}</definedName>
    <definedName name="jjfdsktyhhy" localSheetId="8" hidden="1">{#N/A,#N/A,FALSE,"Plan1";#N/A,#N/A,FALSE,"Plan2"}</definedName>
    <definedName name="jjfdsktyhhy" hidden="1">{#N/A,#N/A,FALSE,"Plan1";#N/A,#N/A,FALSE,"Plan2"}</definedName>
    <definedName name="jjjjjjjjjjjjjjjjjjjj" localSheetId="2">#REF!</definedName>
    <definedName name="jjjjjjjjjjjjjjjjjjjj" localSheetId="5">#REF!</definedName>
    <definedName name="jjjjjjjjjjjjjjjjjjjj" localSheetId="6">#REF!</definedName>
    <definedName name="jjjjjjjjjjjjjjjjjjjj" localSheetId="0">#REF!</definedName>
    <definedName name="jjjjjjjjjjjjjjjjjjjj" localSheetId="7">#REF!</definedName>
    <definedName name="jjjjjjjjjjjjjjjjjjjj" localSheetId="8">#REF!</definedName>
    <definedName name="jjjjjjjjjjjjjjjjjjjj">#REF!</definedName>
    <definedName name="jjkjkjk" localSheetId="2" hidden="1">{#N/A,#N/A,FALSE,"Plan1";#N/A,#N/A,FALSE,"Plan2"}</definedName>
    <definedName name="jjkjkjk" localSheetId="5">{#N/A,#N/A,FALSE,"Plan1";#N/A,#N/A,FALSE,"Plan2"}</definedName>
    <definedName name="jjkjkjk" localSheetId="6" hidden="1">{#N/A,#N/A,FALSE,"Plan1";#N/A,#N/A,FALSE,"Plan2"}</definedName>
    <definedName name="jjkjkjk" localSheetId="1" hidden="1">{#N/A,#N/A,FALSE,"Plan1";#N/A,#N/A,FALSE,"Plan2"}</definedName>
    <definedName name="jjkjkjk" localSheetId="0">{#N/A,#N/A,FALSE,"Plan1";#N/A,#N/A,FALSE,"Plan2"}</definedName>
    <definedName name="jjkjkjk" localSheetId="7" hidden="1">{#N/A,#N/A,FALSE,"Plan1";#N/A,#N/A,FALSE,"Plan2"}</definedName>
    <definedName name="jjkjkjk" localSheetId="8" hidden="1">{#N/A,#N/A,FALSE,"Plan1";#N/A,#N/A,FALSE,"Plan2"}</definedName>
    <definedName name="jjkjkjk" hidden="1">{#N/A,#N/A,FALSE,"Plan1";#N/A,#N/A,FALSE,"Plan2"}</definedName>
    <definedName name="JKDCK" localSheetId="2" hidden="1">{#N/A,#N/A,FALSE,"Plan1";#N/A,#N/A,FALSE,"Plan2"}</definedName>
    <definedName name="JKDCK" localSheetId="5">{#N/A,#N/A,FALSE,"Plan1";#N/A,#N/A,FALSE,"Plan2"}</definedName>
    <definedName name="JKDCK" localSheetId="6" hidden="1">{#N/A,#N/A,FALSE,"Plan1";#N/A,#N/A,FALSE,"Plan2"}</definedName>
    <definedName name="JKDCK" localSheetId="1" hidden="1">{#N/A,#N/A,FALSE,"Plan1";#N/A,#N/A,FALSE,"Plan2"}</definedName>
    <definedName name="JKDCK" localSheetId="0">{#N/A,#N/A,FALSE,"Plan1";#N/A,#N/A,FALSE,"Plan2"}</definedName>
    <definedName name="JKDCK" localSheetId="7" hidden="1">{#N/A,#N/A,FALSE,"Plan1";#N/A,#N/A,FALSE,"Plan2"}</definedName>
    <definedName name="JKDCK" localSheetId="8" hidden="1">{#N/A,#N/A,FALSE,"Plan1";#N/A,#N/A,FALSE,"Plan2"}</definedName>
    <definedName name="JKDCK" hidden="1">{#N/A,#N/A,FALSE,"Plan1";#N/A,#N/A,FALSE,"Plan2"}</definedName>
    <definedName name="JKDFHKHFR" localSheetId="2" hidden="1">{#N/A,#N/A,FALSE,"Plan1";#N/A,#N/A,FALSE,"Plan2"}</definedName>
    <definedName name="JKDFHKHFR" localSheetId="5">{#N/A,#N/A,FALSE,"Plan1";#N/A,#N/A,FALSE,"Plan2"}</definedName>
    <definedName name="JKDFHKHFR" localSheetId="6" hidden="1">{#N/A,#N/A,FALSE,"Plan1";#N/A,#N/A,FALSE,"Plan2"}</definedName>
    <definedName name="JKDFHKHFR" localSheetId="1" hidden="1">{#N/A,#N/A,FALSE,"Plan1";#N/A,#N/A,FALSE,"Plan2"}</definedName>
    <definedName name="JKDFHKHFR" localSheetId="0">{#N/A,#N/A,FALSE,"Plan1";#N/A,#N/A,FALSE,"Plan2"}</definedName>
    <definedName name="JKDFHKHFR" localSheetId="7" hidden="1">{#N/A,#N/A,FALSE,"Plan1";#N/A,#N/A,FALSE,"Plan2"}</definedName>
    <definedName name="JKDFHKHFR" localSheetId="8" hidden="1">{#N/A,#N/A,FALSE,"Plan1";#N/A,#N/A,FALSE,"Plan2"}</definedName>
    <definedName name="JKDFHKHFR" hidden="1">{#N/A,#N/A,FALSE,"Plan1";#N/A,#N/A,FALSE,"Plan2"}</definedName>
    <definedName name="JKDFTRDRJ" localSheetId="2" hidden="1">{#N/A,#N/A,FALSE,"Plan1";#N/A,#N/A,FALSE,"Plan2"}</definedName>
    <definedName name="JKDFTRDRJ" localSheetId="5">{#N/A,#N/A,FALSE,"Plan1";#N/A,#N/A,FALSE,"Plan2"}</definedName>
    <definedName name="JKDFTRDRJ" localSheetId="6" hidden="1">{#N/A,#N/A,FALSE,"Plan1";#N/A,#N/A,FALSE,"Plan2"}</definedName>
    <definedName name="JKDFTRDRJ" localSheetId="1" hidden="1">{#N/A,#N/A,FALSE,"Plan1";#N/A,#N/A,FALSE,"Plan2"}</definedName>
    <definedName name="JKDFTRDRJ" localSheetId="0">{#N/A,#N/A,FALSE,"Plan1";#N/A,#N/A,FALSE,"Plan2"}</definedName>
    <definedName name="JKDFTRDRJ" localSheetId="7" hidden="1">{#N/A,#N/A,FALSE,"Plan1";#N/A,#N/A,FALSE,"Plan2"}</definedName>
    <definedName name="JKDFTRDRJ" localSheetId="8" hidden="1">{#N/A,#N/A,FALSE,"Plan1";#N/A,#N/A,FALSE,"Plan2"}</definedName>
    <definedName name="JKDFTRDRJ" hidden="1">{#N/A,#N/A,FALSE,"Plan1";#N/A,#N/A,FALSE,"Plan2"}</definedName>
    <definedName name="jkdhfukhddf" localSheetId="2" hidden="1">{#N/A,#N/A,FALSE,"Plan1";#N/A,#N/A,FALSE,"Plan2"}</definedName>
    <definedName name="jkdhfukhddf" localSheetId="5">{#N/A,#N/A,FALSE,"Plan1";#N/A,#N/A,FALSE,"Plan2"}</definedName>
    <definedName name="jkdhfukhddf" localSheetId="6" hidden="1">{#N/A,#N/A,FALSE,"Plan1";#N/A,#N/A,FALSE,"Plan2"}</definedName>
    <definedName name="jkdhfukhddf" localSheetId="1" hidden="1">{#N/A,#N/A,FALSE,"Plan1";#N/A,#N/A,FALSE,"Plan2"}</definedName>
    <definedName name="jkdhfukhddf" localSheetId="0">{#N/A,#N/A,FALSE,"Plan1";#N/A,#N/A,FALSE,"Plan2"}</definedName>
    <definedName name="jkdhfukhddf" localSheetId="7" hidden="1">{#N/A,#N/A,FALSE,"Plan1";#N/A,#N/A,FALSE,"Plan2"}</definedName>
    <definedName name="jkdhfukhddf" localSheetId="8" hidden="1">{#N/A,#N/A,FALSE,"Plan1";#N/A,#N/A,FALSE,"Plan2"}</definedName>
    <definedName name="jkdhfukhddf" hidden="1">{#N/A,#N/A,FALSE,"Plan1";#N/A,#N/A,FALSE,"Plan2"}</definedName>
    <definedName name="JKDRKGJHTDR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2" hidden="1">{#N/A,#N/A,FALSE,"Plan1";#N/A,#N/A,FALSE,"Plan2"}</definedName>
    <definedName name="jkelsjreja" localSheetId="5">{#N/A,#N/A,FALSE,"Plan1";#N/A,#N/A,FALSE,"Plan2"}</definedName>
    <definedName name="jkelsjreja" localSheetId="6" hidden="1">{#N/A,#N/A,FALSE,"Plan1";#N/A,#N/A,FALSE,"Plan2"}</definedName>
    <definedName name="jkelsjreja" localSheetId="1" hidden="1">{#N/A,#N/A,FALSE,"Plan1";#N/A,#N/A,FALSE,"Plan2"}</definedName>
    <definedName name="jkelsjreja" localSheetId="0">{#N/A,#N/A,FALSE,"Plan1";#N/A,#N/A,FALSE,"Plan2"}</definedName>
    <definedName name="jkelsjreja" localSheetId="7" hidden="1">{#N/A,#N/A,FALSE,"Plan1";#N/A,#N/A,FALSE,"Plan2"}</definedName>
    <definedName name="jkelsjreja" localSheetId="8" hidden="1">{#N/A,#N/A,FALSE,"Plan1";#N/A,#N/A,FALSE,"Plan2"}</definedName>
    <definedName name="jkelsjreja" hidden="1">{#N/A,#N/A,FALSE,"Plan1";#N/A,#N/A,FALSE,"Plan2"}</definedName>
    <definedName name="jkfhjgkfhghh" localSheetId="2" hidden="1">{#N/A,#N/A,FALSE,"Plan1";#N/A,#N/A,FALSE,"Plan2"}</definedName>
    <definedName name="jkfhjgkfhghh" localSheetId="5">{#N/A,#N/A,FALSE,"Plan1";#N/A,#N/A,FALSE,"Plan2"}</definedName>
    <definedName name="jkfhjgkfhghh" localSheetId="6" hidden="1">{#N/A,#N/A,FALSE,"Plan1";#N/A,#N/A,FALSE,"Plan2"}</definedName>
    <definedName name="jkfhjgkfhghh" localSheetId="1" hidden="1">{#N/A,#N/A,FALSE,"Plan1";#N/A,#N/A,FALSE,"Plan2"}</definedName>
    <definedName name="jkfhjgkfhghh" localSheetId="0">{#N/A,#N/A,FALSE,"Plan1";#N/A,#N/A,FALSE,"Plan2"}</definedName>
    <definedName name="jkfhjgkfhghh" localSheetId="7" hidden="1">{#N/A,#N/A,FALSE,"Plan1";#N/A,#N/A,FALSE,"Plan2"}</definedName>
    <definedName name="jkfhjgkfhghh" localSheetId="8" hidden="1">{#N/A,#N/A,FALSE,"Plan1";#N/A,#N/A,FALSE,"Plan2"}</definedName>
    <definedName name="jkfhjgkfhghh" hidden="1">{#N/A,#N/A,FALSE,"Plan1";#N/A,#N/A,FALSE,"Plan2"}</definedName>
    <definedName name="jkhderjkhes" localSheetId="2" hidden="1">{#N/A,#N/A,FALSE,"Plan1";#N/A,#N/A,FALSE,"Plan2"}</definedName>
    <definedName name="jkhderjkhes" localSheetId="5">{#N/A,#N/A,FALSE,"Plan1";#N/A,#N/A,FALSE,"Plan2"}</definedName>
    <definedName name="jkhderjkhes" localSheetId="6" hidden="1">{#N/A,#N/A,FALSE,"Plan1";#N/A,#N/A,FALSE,"Plan2"}</definedName>
    <definedName name="jkhderjkhes" localSheetId="1" hidden="1">{#N/A,#N/A,FALSE,"Plan1";#N/A,#N/A,FALSE,"Plan2"}</definedName>
    <definedName name="jkhderjkhes" localSheetId="0">{#N/A,#N/A,FALSE,"Plan1";#N/A,#N/A,FALSE,"Plan2"}</definedName>
    <definedName name="jkhderjkhes" localSheetId="7" hidden="1">{#N/A,#N/A,FALSE,"Plan1";#N/A,#N/A,FALSE,"Plan2"}</definedName>
    <definedName name="jkhderjkhes" localSheetId="8" hidden="1">{#N/A,#N/A,FALSE,"Plan1";#N/A,#N/A,FALSE,"Plan2"}</definedName>
    <definedName name="jkhderjkhes" hidden="1">{#N/A,#N/A,FALSE,"Plan1";#N/A,#N/A,FALSE,"Plan2"}</definedName>
    <definedName name="jkhdfhfd" localSheetId="2" hidden="1">{#N/A,#N/A,FALSE,"Plan1";#N/A,#N/A,FALSE,"Plan2"}</definedName>
    <definedName name="jkhdfhfd" localSheetId="5">{#N/A,#N/A,FALSE,"Plan1";#N/A,#N/A,FALSE,"Plan2"}</definedName>
    <definedName name="jkhdfhfd" localSheetId="6" hidden="1">{#N/A,#N/A,FALSE,"Plan1";#N/A,#N/A,FALSE,"Plan2"}</definedName>
    <definedName name="jkhdfhfd" localSheetId="1" hidden="1">{#N/A,#N/A,FALSE,"Plan1";#N/A,#N/A,FALSE,"Plan2"}</definedName>
    <definedName name="jkhdfhfd" localSheetId="0">{#N/A,#N/A,FALSE,"Plan1";#N/A,#N/A,FALSE,"Plan2"}</definedName>
    <definedName name="jkhdfhfd" localSheetId="7" hidden="1">{#N/A,#N/A,FALSE,"Plan1";#N/A,#N/A,FALSE,"Plan2"}</definedName>
    <definedName name="jkhdfhfd" localSheetId="8" hidden="1">{#N/A,#N/A,FALSE,"Plan1";#N/A,#N/A,FALSE,"Plan2"}</definedName>
    <definedName name="jkhdfhfd" hidden="1">{#N/A,#N/A,FALSE,"Plan1";#N/A,#N/A,FALSE,"Plan2"}</definedName>
    <definedName name="jkhfhes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2" hidden="1">{#N/A,#N/A,FALSE,"Plan1";#N/A,#N/A,FALSE,"Plan2"}</definedName>
    <definedName name="JKHFKJHGKFTHUDET" localSheetId="5">{#N/A,#N/A,FALSE,"Plan1";#N/A,#N/A,FALSE,"Plan2"}</definedName>
    <definedName name="JKHFKJHGKFTHUDET" localSheetId="6" hidden="1">{#N/A,#N/A,FALSE,"Plan1";#N/A,#N/A,FALSE,"Plan2"}</definedName>
    <definedName name="JKHFKJHGKFTHUDET" localSheetId="1" hidden="1">{#N/A,#N/A,FALSE,"Plan1";#N/A,#N/A,FALSE,"Plan2"}</definedName>
    <definedName name="JKHFKJHGKFTHUDET" localSheetId="0">{#N/A,#N/A,FALSE,"Plan1";#N/A,#N/A,FALSE,"Plan2"}</definedName>
    <definedName name="JKHFKJHGKFTHUDET" localSheetId="7" hidden="1">{#N/A,#N/A,FALSE,"Plan1";#N/A,#N/A,FALSE,"Plan2"}</definedName>
    <definedName name="JKHFKJHGKFTHUDET" localSheetId="8" hidden="1">{#N/A,#N/A,FALSE,"Plan1";#N/A,#N/A,FALSE,"Plan2"}</definedName>
    <definedName name="JKHFKJHGKFTHUDET" hidden="1">{#N/A,#N/A,FALSE,"Plan1";#N/A,#N/A,FALSE,"Plan2"}</definedName>
    <definedName name="JKHGDHFUHTG" localSheetId="2" hidden="1">{#N/A,#N/A,FALSE,"Plan1";#N/A,#N/A,FALSE,"Plan2"}</definedName>
    <definedName name="JKHGDHFUHTG" localSheetId="5">{#N/A,#N/A,FALSE,"Plan1";#N/A,#N/A,FALSE,"Plan2"}</definedName>
    <definedName name="JKHGDHFUHTG" localSheetId="6" hidden="1">{#N/A,#N/A,FALSE,"Plan1";#N/A,#N/A,FALSE,"Plan2"}</definedName>
    <definedName name="JKHGDHFUHTG" localSheetId="1" hidden="1">{#N/A,#N/A,FALSE,"Plan1";#N/A,#N/A,FALSE,"Plan2"}</definedName>
    <definedName name="JKHGDHFUHTG" localSheetId="0">{#N/A,#N/A,FALSE,"Plan1";#N/A,#N/A,FALSE,"Plan2"}</definedName>
    <definedName name="JKHGDHFUHTG" localSheetId="7" hidden="1">{#N/A,#N/A,FALSE,"Plan1";#N/A,#N/A,FALSE,"Plan2"}</definedName>
    <definedName name="JKHGDHFUHTG" localSheetId="8" hidden="1">{#N/A,#N/A,FALSE,"Plan1";#N/A,#N/A,FALSE,"Plan2"}</definedName>
    <definedName name="JKHGDHFUHTG" hidden="1">{#N/A,#N/A,FALSE,"Plan1";#N/A,#N/A,FALSE,"Plan2"}</definedName>
    <definedName name="jkhsdzjkfyiu" localSheetId="2" hidden="1">{#N/A,#N/A,FALSE,"Plan1";#N/A,#N/A,FALSE,"Plan2"}</definedName>
    <definedName name="jkhsdzjkfyiu" localSheetId="5">{#N/A,#N/A,FALSE,"Plan1";#N/A,#N/A,FALSE,"Plan2"}</definedName>
    <definedName name="jkhsdzjkfyiu" localSheetId="6" hidden="1">{#N/A,#N/A,FALSE,"Plan1";#N/A,#N/A,FALSE,"Plan2"}</definedName>
    <definedName name="jkhsdzjkfyiu" localSheetId="1" hidden="1">{#N/A,#N/A,FALSE,"Plan1";#N/A,#N/A,FALSE,"Plan2"}</definedName>
    <definedName name="jkhsdzjkfyiu" localSheetId="0">{#N/A,#N/A,FALSE,"Plan1";#N/A,#N/A,FALSE,"Plan2"}</definedName>
    <definedName name="jkhsdzjkfyiu" localSheetId="7" hidden="1">{#N/A,#N/A,FALSE,"Plan1";#N/A,#N/A,FALSE,"Plan2"}</definedName>
    <definedName name="jkhsdzjkfyiu" localSheetId="8" hidden="1">{#N/A,#N/A,FALSE,"Plan1";#N/A,#N/A,FALSE,"Plan2"}</definedName>
    <definedName name="jkhsdzjkfyiu" hidden="1">{#N/A,#N/A,FALSE,"Plan1";#N/A,#N/A,FALSE,"Plan2"}</definedName>
    <definedName name="jkjsdkhfdhrf" localSheetId="2" hidden="1">{#N/A,#N/A,FALSE,"Plan1";#N/A,#N/A,FALSE,"Plan2"}</definedName>
    <definedName name="jkjsdkhfdhrf" localSheetId="5">{#N/A,#N/A,FALSE,"Plan1";#N/A,#N/A,FALSE,"Plan2"}</definedName>
    <definedName name="jkjsdkhfdhrf" localSheetId="6" hidden="1">{#N/A,#N/A,FALSE,"Plan1";#N/A,#N/A,FALSE,"Plan2"}</definedName>
    <definedName name="jkjsdkhfdhrf" localSheetId="1" hidden="1">{#N/A,#N/A,FALSE,"Plan1";#N/A,#N/A,FALSE,"Plan2"}</definedName>
    <definedName name="jkjsdkhfdhrf" localSheetId="0">{#N/A,#N/A,FALSE,"Plan1";#N/A,#N/A,FALSE,"Plan2"}</definedName>
    <definedName name="jkjsdkhfdhrf" localSheetId="7" hidden="1">{#N/A,#N/A,FALSE,"Plan1";#N/A,#N/A,FALSE,"Plan2"}</definedName>
    <definedName name="jkjsdkhfdhrf" localSheetId="8" hidden="1">{#N/A,#N/A,FALSE,"Plan1";#N/A,#N/A,FALSE,"Plan2"}</definedName>
    <definedName name="jkjsdkhfdhrf" hidden="1">{#N/A,#N/A,FALSE,"Plan1";#N/A,#N/A,FALSE,"Plan2"}</definedName>
    <definedName name="jklgfsjgtjtg" localSheetId="2" hidden="1">{#N/A,#N/A,FALSE,"Plan1";#N/A,#N/A,FALSE,"Plan2"}</definedName>
    <definedName name="jklgfsjgtjtg" localSheetId="5">{#N/A,#N/A,FALSE,"Plan1";#N/A,#N/A,FALSE,"Plan2"}</definedName>
    <definedName name="jklgfsjgtjtg" localSheetId="6" hidden="1">{#N/A,#N/A,FALSE,"Plan1";#N/A,#N/A,FALSE,"Plan2"}</definedName>
    <definedName name="jklgfsjgtjtg" localSheetId="1" hidden="1">{#N/A,#N/A,FALSE,"Plan1";#N/A,#N/A,FALSE,"Plan2"}</definedName>
    <definedName name="jklgfsjgtjtg" localSheetId="0">{#N/A,#N/A,FALSE,"Plan1";#N/A,#N/A,FALSE,"Plan2"}</definedName>
    <definedName name="jklgfsjgtjtg" localSheetId="7" hidden="1">{#N/A,#N/A,FALSE,"Plan1";#N/A,#N/A,FALSE,"Plan2"}</definedName>
    <definedName name="jklgfsjgtjtg" localSheetId="8" hidden="1">{#N/A,#N/A,FALSE,"Plan1";#N/A,#N/A,FALSE,"Plan2"}</definedName>
    <definedName name="jklgfsjgtjtg" hidden="1">{#N/A,#N/A,FALSE,"Plan1";#N/A,#N/A,FALSE,"Plan2"}</definedName>
    <definedName name="jksldfjsdhf" localSheetId="2" hidden="1">{#N/A,#N/A,FALSE,"Plan1";#N/A,#N/A,FALSE,"Plan2"}</definedName>
    <definedName name="jksldfjsdhf" localSheetId="5">{#N/A,#N/A,FALSE,"Plan1";#N/A,#N/A,FALSE,"Plan2"}</definedName>
    <definedName name="jksldfjsdhf" localSheetId="6" hidden="1">{#N/A,#N/A,FALSE,"Plan1";#N/A,#N/A,FALSE,"Plan2"}</definedName>
    <definedName name="jksldfjsdhf" localSheetId="1" hidden="1">{#N/A,#N/A,FALSE,"Plan1";#N/A,#N/A,FALSE,"Plan2"}</definedName>
    <definedName name="jksldfjsdhf" localSheetId="0">{#N/A,#N/A,FALSE,"Plan1";#N/A,#N/A,FALSE,"Plan2"}</definedName>
    <definedName name="jksldfjsdhf" localSheetId="7" hidden="1">{#N/A,#N/A,FALSE,"Plan1";#N/A,#N/A,FALSE,"Plan2"}</definedName>
    <definedName name="jksldfjsdhf" localSheetId="8" hidden="1">{#N/A,#N/A,FALSE,"Plan1";#N/A,#N/A,FALSE,"Plan2"}</definedName>
    <definedName name="jksldfjsdhf" hidden="1">{#N/A,#N/A,FALSE,"Plan1";#N/A,#N/A,FALSE,"Plan2"}</definedName>
    <definedName name="jkxhcjkhfr" localSheetId="2" hidden="1">{#N/A,#N/A,FALSE,"Plan1";#N/A,#N/A,FALSE,"Plan2"}</definedName>
    <definedName name="jkxhcjkhfr" localSheetId="5">{#N/A,#N/A,FALSE,"Plan1";#N/A,#N/A,FALSE,"Plan2"}</definedName>
    <definedName name="jkxhcjkhfr" localSheetId="6" hidden="1">{#N/A,#N/A,FALSE,"Plan1";#N/A,#N/A,FALSE,"Plan2"}</definedName>
    <definedName name="jkxhcjkhfr" localSheetId="1" hidden="1">{#N/A,#N/A,FALSE,"Plan1";#N/A,#N/A,FALSE,"Plan2"}</definedName>
    <definedName name="jkxhcjkhfr" localSheetId="0">{#N/A,#N/A,FALSE,"Plan1";#N/A,#N/A,FALSE,"Plan2"}</definedName>
    <definedName name="jkxhcjkhfr" localSheetId="7" hidden="1">{#N/A,#N/A,FALSE,"Plan1";#N/A,#N/A,FALSE,"Plan2"}</definedName>
    <definedName name="jkxhcjkhfr" localSheetId="8" hidden="1">{#N/A,#N/A,FALSE,"Plan1";#N/A,#N/A,FALSE,"Plan2"}</definedName>
    <definedName name="jkxhcjkhfr" hidden="1">{#N/A,#N/A,FALSE,"Plan1";#N/A,#N/A,FALSE,"Plan2"}</definedName>
    <definedName name="JNGCKFKJFGH" localSheetId="2" hidden="1">{#N/A,#N/A,FALSE,"Plan1";#N/A,#N/A,FALSE,"Plan2"}</definedName>
    <definedName name="JNGCKFKJFGH" localSheetId="5">{#N/A,#N/A,FALSE,"Plan1";#N/A,#N/A,FALSE,"Plan2"}</definedName>
    <definedName name="JNGCKFKJFGH" localSheetId="6" hidden="1">{#N/A,#N/A,FALSE,"Plan1";#N/A,#N/A,FALSE,"Plan2"}</definedName>
    <definedName name="JNGCKFKJFGH" localSheetId="1" hidden="1">{#N/A,#N/A,FALSE,"Plan1";#N/A,#N/A,FALSE,"Plan2"}</definedName>
    <definedName name="JNGCKFKJFGH" localSheetId="0">{#N/A,#N/A,FALSE,"Plan1";#N/A,#N/A,FALSE,"Plan2"}</definedName>
    <definedName name="JNGCKFKJFGH" localSheetId="7" hidden="1">{#N/A,#N/A,FALSE,"Plan1";#N/A,#N/A,FALSE,"Plan2"}</definedName>
    <definedName name="JNGCKFKJFGH" localSheetId="8" hidden="1">{#N/A,#N/A,FALSE,"Plan1";#N/A,#N/A,FALSE,"Plan2"}</definedName>
    <definedName name="JNGCKFKJFGH" hidden="1">{#N/A,#N/A,FALSE,"Plan1";#N/A,#N/A,FALSE,"Plan2"}</definedName>
    <definedName name="JOALDO" localSheetId="2">#REF!</definedName>
    <definedName name="JOALDO" localSheetId="5">#REF!</definedName>
    <definedName name="JOALDO" localSheetId="6">#REF!</definedName>
    <definedName name="JOALDO" localSheetId="0">#REF!</definedName>
    <definedName name="JOALDO" localSheetId="7">#REF!</definedName>
    <definedName name="JOALDO" localSheetId="8">#REF!</definedName>
    <definedName name="JOALDO">#REF!</definedName>
    <definedName name="joao_cdi" localSheetId="2">#REF!</definedName>
    <definedName name="joao_cdi" localSheetId="5">#REF!</definedName>
    <definedName name="joao_cdi" localSheetId="6">#REF!</definedName>
    <definedName name="joao_cdi" localSheetId="0">#REF!</definedName>
    <definedName name="joao_cdi" localSheetId="7">#REF!</definedName>
    <definedName name="joao_cdi" localSheetId="8">#REF!</definedName>
    <definedName name="joao_cdi">#REF!</definedName>
    <definedName name="joao_hist" localSheetId="2">#REF!</definedName>
    <definedName name="joao_hist" localSheetId="5">#REF!</definedName>
    <definedName name="joao_hist" localSheetId="6">#REF!</definedName>
    <definedName name="joao_hist" localSheetId="0">#REF!</definedName>
    <definedName name="joao_hist" localSheetId="7">#REF!</definedName>
    <definedName name="joao_hist" localSheetId="8">#REF!</definedName>
    <definedName name="joao_hist">#REF!</definedName>
    <definedName name="joao_uss" localSheetId="2">#REF!</definedName>
    <definedName name="joao_uss" localSheetId="6">#REF!</definedName>
    <definedName name="joao_uss" localSheetId="7">#REF!</definedName>
    <definedName name="joao_uss" localSheetId="8">#REF!</definedName>
    <definedName name="joao_uss">#REF!</definedName>
    <definedName name="JREJRW" localSheetId="2" hidden="1">{#N/A,#N/A,FALSE,"Plan1";#N/A,#N/A,FALSE,"Plan2"}</definedName>
    <definedName name="JREJRW" localSheetId="5">{#N/A,#N/A,FALSE,"Plan1";#N/A,#N/A,FALSE,"Plan2"}</definedName>
    <definedName name="JREJRW" localSheetId="6" hidden="1">{#N/A,#N/A,FALSE,"Plan1";#N/A,#N/A,FALSE,"Plan2"}</definedName>
    <definedName name="JREJRW" localSheetId="1" hidden="1">{#N/A,#N/A,FALSE,"Plan1";#N/A,#N/A,FALSE,"Plan2"}</definedName>
    <definedName name="JREJRW" localSheetId="0">{#N/A,#N/A,FALSE,"Plan1";#N/A,#N/A,FALSE,"Plan2"}</definedName>
    <definedName name="JREJRW" localSheetId="7" hidden="1">{#N/A,#N/A,FALSE,"Plan1";#N/A,#N/A,FALSE,"Plan2"}</definedName>
    <definedName name="JREJRW" localSheetId="8" hidden="1">{#N/A,#N/A,FALSE,"Plan1";#N/A,#N/A,FALSE,"Plan2"}</definedName>
    <definedName name="JREJRW" hidden="1">{#N/A,#N/A,FALSE,"Plan1";#N/A,#N/A,FALSE,"Plan2"}</definedName>
    <definedName name="JSADKAH" localSheetId="2" hidden="1">{"Econ Consolidado",#N/A,FALSE,"Econ Consol";"Fluxo de Caixa",#N/A,FALSE,"Fluxo Caixa";"Investimentos",#N/A,FALSE,"Investimentos"}</definedName>
    <definedName name="JSADKAH" localSheetId="5">{"Econ Consolidado",#N/A,FALSE,"Econ Consol";"Fluxo de Caixa",#N/A,FALSE,"Fluxo Caixa";"Investimentos",#N/A,FALSE,"Investimentos"}</definedName>
    <definedName name="JSADKAH" localSheetId="6" hidden="1">{"Econ Consolidado",#N/A,FALSE,"Econ Consol";"Fluxo de Caixa",#N/A,FALSE,"Fluxo Caixa";"Investimentos",#N/A,FALSE,"Investimentos"}</definedName>
    <definedName name="JSADKAH" localSheetId="1" hidden="1">{"Econ Consolidado",#N/A,FALSE,"Econ Consol";"Fluxo de Caixa",#N/A,FALSE,"Fluxo Caixa";"Investimentos",#N/A,FALSE,"Investimentos"}</definedName>
    <definedName name="JSADKAH" localSheetId="0">{"Econ Consolidado",#N/A,FALSE,"Econ Consol";"Fluxo de Caixa",#N/A,FALSE,"Fluxo Caixa";"Investimentos",#N/A,FALSE,"Investimentos"}</definedName>
    <definedName name="JSADKAH" localSheetId="7" hidden="1">{"Econ Consolidado",#N/A,FALSE,"Econ Consol";"Fluxo de Caixa",#N/A,FALSE,"Fluxo Caixa";"Investimentos",#N/A,FALSE,"Investimentos"}</definedName>
    <definedName name="JSADKAH" localSheetId="8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2" hidden="1">{#N/A,#N/A,FALSE,"Plan1";#N/A,#N/A,FALSE,"Plan2"}</definedName>
    <definedName name="JSDAJRE" localSheetId="5">{#N/A,#N/A,FALSE,"Plan1";#N/A,#N/A,FALSE,"Plan2"}</definedName>
    <definedName name="JSDAJRE" localSheetId="6" hidden="1">{#N/A,#N/A,FALSE,"Plan1";#N/A,#N/A,FALSE,"Plan2"}</definedName>
    <definedName name="JSDAJRE" localSheetId="1" hidden="1">{#N/A,#N/A,FALSE,"Plan1";#N/A,#N/A,FALSE,"Plan2"}</definedName>
    <definedName name="JSDAJRE" localSheetId="0">{#N/A,#N/A,FALSE,"Plan1";#N/A,#N/A,FALSE,"Plan2"}</definedName>
    <definedName name="JSDAJRE" localSheetId="7" hidden="1">{#N/A,#N/A,FALSE,"Plan1";#N/A,#N/A,FALSE,"Plan2"}</definedName>
    <definedName name="JSDAJRE" localSheetId="8" hidden="1">{#N/A,#N/A,FALSE,"Plan1";#N/A,#N/A,FALSE,"Plan2"}</definedName>
    <definedName name="JSDAJRE" hidden="1">{#N/A,#N/A,FALSE,"Plan1";#N/A,#N/A,FALSE,"Plan2"}</definedName>
    <definedName name="jsdffs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2" hidden="1">{#N/A,#N/A,FALSE,"Plan1";#N/A,#N/A,FALSE,"Plan2"}</definedName>
    <definedName name="jsdfjgx" localSheetId="5">{#N/A,#N/A,FALSE,"Plan1";#N/A,#N/A,FALSE,"Plan2"}</definedName>
    <definedName name="jsdfjgx" localSheetId="6" hidden="1">{#N/A,#N/A,FALSE,"Plan1";#N/A,#N/A,FALSE,"Plan2"}</definedName>
    <definedName name="jsdfjgx" localSheetId="1" hidden="1">{#N/A,#N/A,FALSE,"Plan1";#N/A,#N/A,FALSE,"Plan2"}</definedName>
    <definedName name="jsdfjgx" localSheetId="0">{#N/A,#N/A,FALSE,"Plan1";#N/A,#N/A,FALSE,"Plan2"}</definedName>
    <definedName name="jsdfjgx" localSheetId="7" hidden="1">{#N/A,#N/A,FALSE,"Plan1";#N/A,#N/A,FALSE,"Plan2"}</definedName>
    <definedName name="jsdfjgx" localSheetId="8" hidden="1">{#N/A,#N/A,FALSE,"Plan1";#N/A,#N/A,FALSE,"Plan2"}</definedName>
    <definedName name="jsdfjgx" hidden="1">{#N/A,#N/A,FALSE,"Plan1";#N/A,#N/A,FALSE,"Plan2"}</definedName>
    <definedName name="jsdfkgnfr" localSheetId="2" hidden="1">#REF!</definedName>
    <definedName name="jsdfkgnfr" localSheetId="5">#REF!</definedName>
    <definedName name="jsdfkgnfr" localSheetId="6" hidden="1">#REF!</definedName>
    <definedName name="jsdfkgnfr" localSheetId="1" hidden="1">#REF!</definedName>
    <definedName name="jsdfkgnfr" localSheetId="0">#REF!</definedName>
    <definedName name="jsdfkgnfr" localSheetId="7" hidden="1">#REF!</definedName>
    <definedName name="jsdfkgnfr" localSheetId="8" hidden="1">#REF!</definedName>
    <definedName name="jsdfkgnfr" hidden="1">#REF!</definedName>
    <definedName name="jsdfsdfd" localSheetId="2" hidden="1">{#N/A,#N/A,FALSE,"Plan1";#N/A,#N/A,FALSE,"Plan2"}</definedName>
    <definedName name="jsdfsdfd" localSheetId="5">{#N/A,#N/A,FALSE,"Plan1";#N/A,#N/A,FALSE,"Plan2"}</definedName>
    <definedName name="jsdfsdfd" localSheetId="6" hidden="1">{#N/A,#N/A,FALSE,"Plan1";#N/A,#N/A,FALSE,"Plan2"}</definedName>
    <definedName name="jsdfsdfd" localSheetId="1" hidden="1">{#N/A,#N/A,FALSE,"Plan1";#N/A,#N/A,FALSE,"Plan2"}</definedName>
    <definedName name="jsdfsdfd" localSheetId="0">{#N/A,#N/A,FALSE,"Plan1";#N/A,#N/A,FALSE,"Plan2"}</definedName>
    <definedName name="jsdfsdfd" localSheetId="7" hidden="1">{#N/A,#N/A,FALSE,"Plan1";#N/A,#N/A,FALSE,"Plan2"}</definedName>
    <definedName name="jsdfsdfd" localSheetId="8" hidden="1">{#N/A,#N/A,FALSE,"Plan1";#N/A,#N/A,FALSE,"Plan2"}</definedName>
    <definedName name="jsdfsdfd" hidden="1">{#N/A,#N/A,FALSE,"Plan1";#N/A,#N/A,FALSE,"Plan2"}</definedName>
    <definedName name="jsdljficd" localSheetId="2" hidden="1">{#N/A,#N/A,FALSE,"Plan1";#N/A,#N/A,FALSE,"Plan2"}</definedName>
    <definedName name="jsdljficd" localSheetId="5">{#N/A,#N/A,FALSE,"Plan1";#N/A,#N/A,FALSE,"Plan2"}</definedName>
    <definedName name="jsdljficd" localSheetId="6" hidden="1">{#N/A,#N/A,FALSE,"Plan1";#N/A,#N/A,FALSE,"Plan2"}</definedName>
    <definedName name="jsdljficd" localSheetId="1" hidden="1">{#N/A,#N/A,FALSE,"Plan1";#N/A,#N/A,FALSE,"Plan2"}</definedName>
    <definedName name="jsdljficd" localSheetId="0">{#N/A,#N/A,FALSE,"Plan1";#N/A,#N/A,FALSE,"Plan2"}</definedName>
    <definedName name="jsdljficd" localSheetId="7" hidden="1">{#N/A,#N/A,FALSE,"Plan1";#N/A,#N/A,FALSE,"Plan2"}</definedName>
    <definedName name="jsdljficd" localSheetId="8" hidden="1">{#N/A,#N/A,FALSE,"Plan1";#N/A,#N/A,FALSE,"Plan2"}</definedName>
    <definedName name="jsdljficd" hidden="1">{#N/A,#N/A,FALSE,"Plan1";#N/A,#N/A,FALSE,"Plan2"}</definedName>
    <definedName name="JSDTLFJDRG" localSheetId="2" hidden="1">{#N/A,#N/A,FALSE,"Plan1";#N/A,#N/A,FALSE,"Plan2"}</definedName>
    <definedName name="JSDTLFJDRG" localSheetId="5">{#N/A,#N/A,FALSE,"Plan1";#N/A,#N/A,FALSE,"Plan2"}</definedName>
    <definedName name="JSDTLFJDRG" localSheetId="6" hidden="1">{#N/A,#N/A,FALSE,"Plan1";#N/A,#N/A,FALSE,"Plan2"}</definedName>
    <definedName name="JSDTLFJDRG" localSheetId="1" hidden="1">{#N/A,#N/A,FALSE,"Plan1";#N/A,#N/A,FALSE,"Plan2"}</definedName>
    <definedName name="JSDTLFJDRG" localSheetId="0">{#N/A,#N/A,FALSE,"Plan1";#N/A,#N/A,FALSE,"Plan2"}</definedName>
    <definedName name="JSDTLFJDRG" localSheetId="7" hidden="1">{#N/A,#N/A,FALSE,"Plan1";#N/A,#N/A,FALSE,"Plan2"}</definedName>
    <definedName name="JSDTLFJDRG" localSheetId="8" hidden="1">{#N/A,#N/A,FALSE,"Plan1";#N/A,#N/A,FALSE,"Plan2"}</definedName>
    <definedName name="JSDTLFJDRG" hidden="1">{#N/A,#N/A,FALSE,"Plan1";#N/A,#N/A,FALSE,"Plan2"}</definedName>
    <definedName name="jsfjsjferwea" localSheetId="2" hidden="1">{#N/A,#N/A,FALSE,"Plan1";#N/A,#N/A,FALSE,"Plan2"}</definedName>
    <definedName name="jsfjsjferwea" localSheetId="5">{#N/A,#N/A,FALSE,"Plan1";#N/A,#N/A,FALSE,"Plan2"}</definedName>
    <definedName name="jsfjsjferwea" localSheetId="6" hidden="1">{#N/A,#N/A,FALSE,"Plan1";#N/A,#N/A,FALSE,"Plan2"}</definedName>
    <definedName name="jsfjsjferwea" localSheetId="1" hidden="1">{#N/A,#N/A,FALSE,"Plan1";#N/A,#N/A,FALSE,"Plan2"}</definedName>
    <definedName name="jsfjsjferwea" localSheetId="0">{#N/A,#N/A,FALSE,"Plan1";#N/A,#N/A,FALSE,"Plan2"}</definedName>
    <definedName name="jsfjsjferwea" localSheetId="7" hidden="1">{#N/A,#N/A,FALSE,"Plan1";#N/A,#N/A,FALSE,"Plan2"}</definedName>
    <definedName name="jsfjsjferwea" localSheetId="8" hidden="1">{#N/A,#N/A,FALSE,"Plan1";#N/A,#N/A,FALSE,"Plan2"}</definedName>
    <definedName name="jsfjsjferwea" hidden="1">{#N/A,#N/A,FALSE,"Plan1";#N/A,#N/A,FALSE,"Plan2"}</definedName>
    <definedName name="jslrjer" localSheetId="2" hidden="1">{#N/A,#N/A,FALSE,"Plan1";#N/A,#N/A,FALSE,"Plan2"}</definedName>
    <definedName name="jslrjer" localSheetId="5">{#N/A,#N/A,FALSE,"Plan1";#N/A,#N/A,FALSE,"Plan2"}</definedName>
    <definedName name="jslrjer" localSheetId="6" hidden="1">{#N/A,#N/A,FALSE,"Plan1";#N/A,#N/A,FALSE,"Plan2"}</definedName>
    <definedName name="jslrjer" localSheetId="1" hidden="1">{#N/A,#N/A,FALSE,"Plan1";#N/A,#N/A,FALSE,"Plan2"}</definedName>
    <definedName name="jslrjer" localSheetId="0">{#N/A,#N/A,FALSE,"Plan1";#N/A,#N/A,FALSE,"Plan2"}</definedName>
    <definedName name="jslrjer" localSheetId="7" hidden="1">{#N/A,#N/A,FALSE,"Plan1";#N/A,#N/A,FALSE,"Plan2"}</definedName>
    <definedName name="jslrjer" localSheetId="8" hidden="1">{#N/A,#N/A,FALSE,"Plan1";#N/A,#N/A,FALSE,"Plan2"}</definedName>
    <definedName name="jslrjer" hidden="1">{#N/A,#N/A,FALSE,"Plan1";#N/A,#N/A,FALSE,"Plan2"}</definedName>
    <definedName name="juklhkhdf" localSheetId="2" hidden="1">{#N/A,#N/A,FALSE,"Plan1";#N/A,#N/A,FALSE,"Plan2"}</definedName>
    <definedName name="juklhkhdf" localSheetId="5">{#N/A,#N/A,FALSE,"Plan1";#N/A,#N/A,FALSE,"Plan2"}</definedName>
    <definedName name="juklhkhdf" localSheetId="6" hidden="1">{#N/A,#N/A,FALSE,"Plan1";#N/A,#N/A,FALSE,"Plan2"}</definedName>
    <definedName name="juklhkhdf" localSheetId="1" hidden="1">{#N/A,#N/A,FALSE,"Plan1";#N/A,#N/A,FALSE,"Plan2"}</definedName>
    <definedName name="juklhkhdf" localSheetId="0">{#N/A,#N/A,FALSE,"Plan1";#N/A,#N/A,FALSE,"Plan2"}</definedName>
    <definedName name="juklhkhdf" localSheetId="7" hidden="1">{#N/A,#N/A,FALSE,"Plan1";#N/A,#N/A,FALSE,"Plan2"}</definedName>
    <definedName name="juklhkhdf" localSheetId="8" hidden="1">{#N/A,#N/A,FALSE,"Plan1";#N/A,#N/A,FALSE,"Plan2"}</definedName>
    <definedName name="juklhkhdf" hidden="1">{#N/A,#N/A,FALSE,"Plan1";#N/A,#N/A,FALSE,"Plan2"}</definedName>
    <definedName name="jul17RJ" localSheetId="2">#REF!</definedName>
    <definedName name="jul17RJ" localSheetId="5">#REF!</definedName>
    <definedName name="jul17RJ" localSheetId="6">#REF!</definedName>
    <definedName name="jul17RJ" localSheetId="0">#REF!</definedName>
    <definedName name="jul17RJ" localSheetId="7">#REF!</definedName>
    <definedName name="jul17RJ" localSheetId="8">#REF!</definedName>
    <definedName name="jul17RJ">#REF!</definedName>
    <definedName name="JULHO" localSheetId="2">#REF!</definedName>
    <definedName name="JULHO" localSheetId="5">#REF!</definedName>
    <definedName name="JULHO" localSheetId="6">#REF!</definedName>
    <definedName name="JULHO" localSheetId="0">#REF!</definedName>
    <definedName name="JULHO" localSheetId="7">#REF!</definedName>
    <definedName name="JULHO" localSheetId="8">#REF!</definedName>
    <definedName name="JULHO">#REF!</definedName>
    <definedName name="JULHO2001" localSheetId="2">#REF!</definedName>
    <definedName name="JULHO2001" localSheetId="5">#REF!</definedName>
    <definedName name="JULHO2001" localSheetId="6">#REF!</definedName>
    <definedName name="JULHO2001" localSheetId="0">#REF!</definedName>
    <definedName name="JULHO2001" localSheetId="7">#REF!</definedName>
    <definedName name="JULHO2001" localSheetId="8">#REF!</definedName>
    <definedName name="JULHO2001">#REF!</definedName>
    <definedName name="JULHO99" localSheetId="2" hidden="1">{#N/A,#N/A,TRUE,"Quinzena 01 à 15-04-98 "}</definedName>
    <definedName name="JULHO99" localSheetId="5">{#N/A,#N/A,TRUE,"Quinzena 01 à 15-04-98 "}</definedName>
    <definedName name="JULHO99" localSheetId="6" hidden="1">{#N/A,#N/A,TRUE,"Quinzena 01 à 15-04-98 "}</definedName>
    <definedName name="JULHO99" localSheetId="1" hidden="1">{#N/A,#N/A,TRUE,"Quinzena 01 à 15-04-98 "}</definedName>
    <definedName name="JULHO99" localSheetId="0">{#N/A,#N/A,TRUE,"Quinzena 01 à 15-04-98 "}</definedName>
    <definedName name="JULHO99" localSheetId="7" hidden="1">{#N/A,#N/A,TRUE,"Quinzena 01 à 15-04-98 "}</definedName>
    <definedName name="JULHO99" localSheetId="8" hidden="1">{#N/A,#N/A,TRUE,"Quinzena 01 à 15-04-98 "}</definedName>
    <definedName name="JULHO99" hidden="1">{#N/A,#N/A,TRUE,"Quinzena 01 à 15-04-98 "}</definedName>
    <definedName name="jun17RJ" localSheetId="2">#REF!</definedName>
    <definedName name="jun17RJ" localSheetId="5">#REF!</definedName>
    <definedName name="jun17RJ" localSheetId="6">#REF!</definedName>
    <definedName name="jun17RJ" localSheetId="0">#REF!</definedName>
    <definedName name="jun17RJ" localSheetId="7">#REF!</definedName>
    <definedName name="jun17RJ" localSheetId="8">#REF!</definedName>
    <definedName name="jun17RJ">#REF!</definedName>
    <definedName name="JUNHO" localSheetId="2">#REF!</definedName>
    <definedName name="JUNHO" localSheetId="5">#REF!</definedName>
    <definedName name="JUNHO" localSheetId="6">#REF!</definedName>
    <definedName name="JUNHO" localSheetId="0">#REF!</definedName>
    <definedName name="JUNHO" localSheetId="7">#REF!</definedName>
    <definedName name="JUNHO" localSheetId="8">#REF!</definedName>
    <definedName name="JUNHO">#REF!</definedName>
    <definedName name="JUNHO2001" localSheetId="2">#REF!</definedName>
    <definedName name="JUNHO2001" localSheetId="5">#REF!</definedName>
    <definedName name="JUNHO2001" localSheetId="6">#REF!</definedName>
    <definedName name="JUNHO2001" localSheetId="0">#REF!</definedName>
    <definedName name="JUNHO2001" localSheetId="7">#REF!</definedName>
    <definedName name="JUNHO2001" localSheetId="8">#REF!</definedName>
    <definedName name="JUNHO2001">#REF!</definedName>
    <definedName name="JurosTpMes" localSheetId="2">#REF!</definedName>
    <definedName name="JurosTpMes" localSheetId="6">#REF!</definedName>
    <definedName name="JurosTpMes" localSheetId="7">#REF!</definedName>
    <definedName name="JurosTpMes" localSheetId="8">#REF!</definedName>
    <definedName name="JurosTpMes">#REF!</definedName>
    <definedName name="jwekljd" localSheetId="2" hidden="1">{#N/A,#N/A,FALSE,"Plan1";#N/A,#N/A,FALSE,"Plan2"}</definedName>
    <definedName name="jwekljd" localSheetId="5">{#N/A,#N/A,FALSE,"Plan1";#N/A,#N/A,FALSE,"Plan2"}</definedName>
    <definedName name="jwekljd" localSheetId="6" hidden="1">{#N/A,#N/A,FALSE,"Plan1";#N/A,#N/A,FALSE,"Plan2"}</definedName>
    <definedName name="jwekljd" localSheetId="1" hidden="1">{#N/A,#N/A,FALSE,"Plan1";#N/A,#N/A,FALSE,"Plan2"}</definedName>
    <definedName name="jwekljd" localSheetId="0">{#N/A,#N/A,FALSE,"Plan1";#N/A,#N/A,FALSE,"Plan2"}</definedName>
    <definedName name="jwekljd" localSheetId="7" hidden="1">{#N/A,#N/A,FALSE,"Plan1";#N/A,#N/A,FALSE,"Plan2"}</definedName>
    <definedName name="jwekljd" localSheetId="8" hidden="1">{#N/A,#N/A,FALSE,"Plan1";#N/A,#N/A,FALSE,"Plan2"}</definedName>
    <definedName name="jwekljd" hidden="1">{#N/A,#N/A,FALSE,"Plan1";#N/A,#N/A,FALSE,"Plan2"}</definedName>
    <definedName name="JWEOITORU5Y" localSheetId="2" hidden="1">{#N/A,#N/A,FALSE,"Plan1";#N/A,#N/A,FALSE,"Plan2"}</definedName>
    <definedName name="JWEOITORU5Y" localSheetId="5">{#N/A,#N/A,FALSE,"Plan1";#N/A,#N/A,FALSE,"Plan2"}</definedName>
    <definedName name="JWEOITORU5Y" localSheetId="6" hidden="1">{#N/A,#N/A,FALSE,"Plan1";#N/A,#N/A,FALSE,"Plan2"}</definedName>
    <definedName name="JWEOITORU5Y" localSheetId="1" hidden="1">{#N/A,#N/A,FALSE,"Plan1";#N/A,#N/A,FALSE,"Plan2"}</definedName>
    <definedName name="JWEOITORU5Y" localSheetId="0">{#N/A,#N/A,FALSE,"Plan1";#N/A,#N/A,FALSE,"Plan2"}</definedName>
    <definedName name="JWEOITORU5Y" localSheetId="7" hidden="1">{#N/A,#N/A,FALSE,"Plan1";#N/A,#N/A,FALSE,"Plan2"}</definedName>
    <definedName name="JWEOITORU5Y" localSheetId="8" hidden="1">{#N/A,#N/A,FALSE,"Plan1";#N/A,#N/A,FALSE,"Plan2"}</definedName>
    <definedName name="JWEOITORU5Y" hidden="1">{#N/A,#N/A,FALSE,"Plan1";#N/A,#N/A,FALSE,"Plan2"}</definedName>
    <definedName name="jxdfjsrf" localSheetId="2" hidden="1">{#N/A,#N/A,FALSE,"Plan1";#N/A,#N/A,FALSE,"Plan2"}</definedName>
    <definedName name="jxdfjsrf" localSheetId="5">{#N/A,#N/A,FALSE,"Plan1";#N/A,#N/A,FALSE,"Plan2"}</definedName>
    <definedName name="jxdfjsrf" localSheetId="6" hidden="1">{#N/A,#N/A,FALSE,"Plan1";#N/A,#N/A,FALSE,"Plan2"}</definedName>
    <definedName name="jxdfjsrf" localSheetId="1" hidden="1">{#N/A,#N/A,FALSE,"Plan1";#N/A,#N/A,FALSE,"Plan2"}</definedName>
    <definedName name="jxdfjsrf" localSheetId="0">{#N/A,#N/A,FALSE,"Plan1";#N/A,#N/A,FALSE,"Plan2"}</definedName>
    <definedName name="jxdfjsrf" localSheetId="7" hidden="1">{#N/A,#N/A,FALSE,"Plan1";#N/A,#N/A,FALSE,"Plan2"}</definedName>
    <definedName name="jxdfjsrf" localSheetId="8" hidden="1">{#N/A,#N/A,FALSE,"Plan1";#N/A,#N/A,FALSE,"Plan2"}</definedName>
    <definedName name="jxdfjsrf" hidden="1">{#N/A,#N/A,FALSE,"Plan1";#N/A,#N/A,FALSE,"Plan2"}</definedName>
    <definedName name="jxdklfj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2" hidden="1">#REF!</definedName>
    <definedName name="JY" localSheetId="5">#REF!</definedName>
    <definedName name="JY" localSheetId="6" hidden="1">#REF!</definedName>
    <definedName name="JY" localSheetId="1" hidden="1">#REF!</definedName>
    <definedName name="JY" localSheetId="0">#REF!</definedName>
    <definedName name="JY" localSheetId="7" hidden="1">#REF!</definedName>
    <definedName name="JY" localSheetId="8" hidden="1">#REF!</definedName>
    <definedName name="JY" hidden="1">#REF!</definedName>
    <definedName name="jzsdjkszl" localSheetId="2" hidden="1">{#N/A,#N/A,FALSE,"Plan1";#N/A,#N/A,FALSE,"Plan2"}</definedName>
    <definedName name="jzsdjkszl" localSheetId="5">{#N/A,#N/A,FALSE,"Plan1";#N/A,#N/A,FALSE,"Plan2"}</definedName>
    <definedName name="jzsdjkszl" localSheetId="6" hidden="1">{#N/A,#N/A,FALSE,"Plan1";#N/A,#N/A,FALSE,"Plan2"}</definedName>
    <definedName name="jzsdjkszl" localSheetId="1" hidden="1">{#N/A,#N/A,FALSE,"Plan1";#N/A,#N/A,FALSE,"Plan2"}</definedName>
    <definedName name="jzsdjkszl" localSheetId="0">{#N/A,#N/A,FALSE,"Plan1";#N/A,#N/A,FALSE,"Plan2"}</definedName>
    <definedName name="jzsdjkszl" localSheetId="7" hidden="1">{#N/A,#N/A,FALSE,"Plan1";#N/A,#N/A,FALSE,"Plan2"}</definedName>
    <definedName name="jzsdjkszl" localSheetId="8" hidden="1">{#N/A,#N/A,FALSE,"Plan1";#N/A,#N/A,FALSE,"Plan2"}</definedName>
    <definedName name="jzsdjkszl" hidden="1">{#N/A,#N/A,FALSE,"Plan1";#N/A,#N/A,FALSE,"Plan2"}</definedName>
    <definedName name="JZXFKLJLDJF" localSheetId="2" hidden="1">{#N/A,#N/A,FALSE,"Plan1";#N/A,#N/A,FALSE,"Plan2"}</definedName>
    <definedName name="JZXFKLJLDJF" localSheetId="5">{#N/A,#N/A,FALSE,"Plan1";#N/A,#N/A,FALSE,"Plan2"}</definedName>
    <definedName name="JZXFKLJLDJF" localSheetId="6" hidden="1">{#N/A,#N/A,FALSE,"Plan1";#N/A,#N/A,FALSE,"Plan2"}</definedName>
    <definedName name="JZXFKLJLDJF" localSheetId="1" hidden="1">{#N/A,#N/A,FALSE,"Plan1";#N/A,#N/A,FALSE,"Plan2"}</definedName>
    <definedName name="JZXFKLJLDJF" localSheetId="0">{#N/A,#N/A,FALSE,"Plan1";#N/A,#N/A,FALSE,"Plan2"}</definedName>
    <definedName name="JZXFKLJLDJF" localSheetId="7" hidden="1">{#N/A,#N/A,FALSE,"Plan1";#N/A,#N/A,FALSE,"Plan2"}</definedName>
    <definedName name="JZXFKLJLDJF" localSheetId="8" hidden="1">{#N/A,#N/A,FALSE,"Plan1";#N/A,#N/A,FALSE,"Plan2"}</definedName>
    <definedName name="JZXFKLJLDJF" hidden="1">{#N/A,#N/A,FALSE,"Plan1";#N/A,#N/A,FALSE,"Plan2"}</definedName>
    <definedName name="jzxklfdlvgfg" localSheetId="2" hidden="1">{#N/A,#N/A,FALSE,"Plan1";#N/A,#N/A,FALSE,"Plan2"}</definedName>
    <definedName name="jzxklfdlvgfg" localSheetId="5">{#N/A,#N/A,FALSE,"Plan1";#N/A,#N/A,FALSE,"Plan2"}</definedName>
    <definedName name="jzxklfdlvgfg" localSheetId="6" hidden="1">{#N/A,#N/A,FALSE,"Plan1";#N/A,#N/A,FALSE,"Plan2"}</definedName>
    <definedName name="jzxklfdlvgfg" localSheetId="1" hidden="1">{#N/A,#N/A,FALSE,"Plan1";#N/A,#N/A,FALSE,"Plan2"}</definedName>
    <definedName name="jzxklfdlvgfg" localSheetId="0">{#N/A,#N/A,FALSE,"Plan1";#N/A,#N/A,FALSE,"Plan2"}</definedName>
    <definedName name="jzxklfdlvgfg" localSheetId="7" hidden="1">{#N/A,#N/A,FALSE,"Plan1";#N/A,#N/A,FALSE,"Plan2"}</definedName>
    <definedName name="jzxklfdlvgfg" localSheetId="8" hidden="1">{#N/A,#N/A,FALSE,"Plan1";#N/A,#N/A,FALSE,"Plan2"}</definedName>
    <definedName name="jzxklfdlvgfg" hidden="1">{#N/A,#N/A,FALSE,"Plan1";#N/A,#N/A,FALSE,"Plan2"}</definedName>
    <definedName name="k" localSheetId="2" hidden="1">{#N/A,#N/A,FALSE,"Plan1";#N/A,#N/A,FALSE,"Plan2"}</definedName>
    <definedName name="k" localSheetId="5">{#N/A,#N/A,FALSE,"Plan1";#N/A,#N/A,FALSE,"Plan2"}</definedName>
    <definedName name="k" localSheetId="6" hidden="1">{#N/A,#N/A,FALSE,"Plan1";#N/A,#N/A,FALSE,"Plan2"}</definedName>
    <definedName name="k" localSheetId="1" hidden="1">{#N/A,#N/A,FALSE,"Plan1";#N/A,#N/A,FALSE,"Plan2"}</definedName>
    <definedName name="k" localSheetId="0">{#N/A,#N/A,FALSE,"Plan1";#N/A,#N/A,FALSE,"Plan2"}</definedName>
    <definedName name="k" localSheetId="7" hidden="1">{#N/A,#N/A,FALSE,"Plan1";#N/A,#N/A,FALSE,"Plan2"}</definedName>
    <definedName name="k" localSheetId="8" hidden="1">{#N/A,#N/A,FALSE,"Plan1";#N/A,#N/A,FALSE,"Plan2"}</definedName>
    <definedName name="k" hidden="1">{#N/A,#N/A,FALSE,"Plan1";#N/A,#N/A,FALSE,"Plan2"}</definedName>
    <definedName name="K_1" localSheetId="2">#REF!</definedName>
    <definedName name="K_1" localSheetId="5">#REF!</definedName>
    <definedName name="K_1" localSheetId="6">#REF!</definedName>
    <definedName name="K_1" localSheetId="0">#REF!</definedName>
    <definedName name="K_1" localSheetId="7">#REF!</definedName>
    <definedName name="K_1" localSheetId="8">#REF!</definedName>
    <definedName name="K_1">#REF!</definedName>
    <definedName name="kaedkroswr" localSheetId="2" hidden="1">{"Econ Consolidado",#N/A,FALSE,"Econ Consol";"Fluxo de Caixa",#N/A,FALSE,"Fluxo Caixa";"Investimentos",#N/A,FALSE,"Investimentos"}</definedName>
    <definedName name="kaedkroswr" localSheetId="5">{"Econ Consolidado",#N/A,FALSE,"Econ Consol";"Fluxo de Caixa",#N/A,FALSE,"Fluxo Caixa";"Investimentos",#N/A,FALSE,"Investimentos"}</definedName>
    <definedName name="kaedkroswr" localSheetId="6" hidden="1">{"Econ Consolidado",#N/A,FALSE,"Econ Consol";"Fluxo de Caixa",#N/A,FALSE,"Fluxo Caixa";"Investimentos",#N/A,FALSE,"Investimentos"}</definedName>
    <definedName name="kaedkroswr" localSheetId="1" hidden="1">{"Econ Consolidado",#N/A,FALSE,"Econ Consol";"Fluxo de Caixa",#N/A,FALSE,"Fluxo Caixa";"Investimentos",#N/A,FALSE,"Investimentos"}</definedName>
    <definedName name="kaedkroswr" localSheetId="0">{"Econ Consolidado",#N/A,FALSE,"Econ Consol";"Fluxo de Caixa",#N/A,FALSE,"Fluxo Caixa";"Investimentos",#N/A,FALSE,"Investimentos"}</definedName>
    <definedName name="kaedkroswr" localSheetId="7" hidden="1">{"Econ Consolidado",#N/A,FALSE,"Econ Consol";"Fluxo de Caixa",#N/A,FALSE,"Fluxo Caixa";"Investimentos",#N/A,FALSE,"Investimentos"}</definedName>
    <definedName name="kaedkroswr" localSheetId="8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apa" localSheetId="2">#REF!</definedName>
    <definedName name="kapa" localSheetId="5">#REF!</definedName>
    <definedName name="kapa" localSheetId="6">#REF!</definedName>
    <definedName name="kapa" localSheetId="0">#REF!</definedName>
    <definedName name="kapa" localSheetId="7">#REF!</definedName>
    <definedName name="kapa" localSheetId="8">#REF!</definedName>
    <definedName name="kapa">#REF!</definedName>
    <definedName name="kç\lKçaksdçaqew" localSheetId="2" hidden="1">{#N/A,#N/A,FALSE,"Plan1";#N/A,#N/A,FALSE,"Plan2"}</definedName>
    <definedName name="kç\lKçaksdçaqew" localSheetId="6" hidden="1">{#N/A,#N/A,FALSE,"Plan1";#N/A,#N/A,FALSE,"Plan2"}</definedName>
    <definedName name="kç\lKçaksdçaqew" localSheetId="1" hidden="1">{#N/A,#N/A,FALSE,"Plan1";#N/A,#N/A,FALSE,"Plan2"}</definedName>
    <definedName name="kç\lKçaksdçaqew" localSheetId="0" hidden="1">{#N/A,#N/A,FALSE,"Plan1";#N/A,#N/A,FALSE,"Plan2"}</definedName>
    <definedName name="kç\lKçaksdçaqew" localSheetId="7" hidden="1">{#N/A,#N/A,FALSE,"Plan1";#N/A,#N/A,FALSE,"Plan2"}</definedName>
    <definedName name="kç\lKçaksdçaqew" localSheetId="8" hidden="1">{#N/A,#N/A,FALSE,"Plan1";#N/A,#N/A,FALSE,"Plan2"}</definedName>
    <definedName name="kç\lKçaksdçaqew" hidden="1">{#N/A,#N/A,FALSE,"Plan1";#N/A,#N/A,FALSE,"Plan2"}</definedName>
    <definedName name="kçdasekr" localSheetId="2" hidden="1">{#N/A,#N/A,FALSE,"Plan1";#N/A,#N/A,FALSE,"Plan2"}</definedName>
    <definedName name="kçdasekr" localSheetId="5">{#N/A,#N/A,FALSE,"Plan1";#N/A,#N/A,FALSE,"Plan2"}</definedName>
    <definedName name="kçdasekr" localSheetId="6" hidden="1">{#N/A,#N/A,FALSE,"Plan1";#N/A,#N/A,FALSE,"Plan2"}</definedName>
    <definedName name="kçdasekr" localSheetId="1" hidden="1">{#N/A,#N/A,FALSE,"Plan1";#N/A,#N/A,FALSE,"Plan2"}</definedName>
    <definedName name="kçdasekr" localSheetId="0">{#N/A,#N/A,FALSE,"Plan1";#N/A,#N/A,FALSE,"Plan2"}</definedName>
    <definedName name="kçdasekr" localSheetId="7" hidden="1">{#N/A,#N/A,FALSE,"Plan1";#N/A,#N/A,FALSE,"Plan2"}</definedName>
    <definedName name="kçdasekr" localSheetId="8" hidden="1">{#N/A,#N/A,FALSE,"Plan1";#N/A,#N/A,FALSE,"Plan2"}</definedName>
    <definedName name="kçdasekr" hidden="1">{#N/A,#N/A,FALSE,"Plan1";#N/A,#N/A,FALSE,"Plan2"}</definedName>
    <definedName name="kçfdljtredr" localSheetId="2" hidden="1">{#N/A,#N/A,FALSE,"Plan1";#N/A,#N/A,FALSE,"Plan2"}</definedName>
    <definedName name="kçfdljtredr" localSheetId="5">{#N/A,#N/A,FALSE,"Plan1";#N/A,#N/A,FALSE,"Plan2"}</definedName>
    <definedName name="kçfdljtredr" localSheetId="6" hidden="1">{#N/A,#N/A,FALSE,"Plan1";#N/A,#N/A,FALSE,"Plan2"}</definedName>
    <definedName name="kçfdljtredr" localSheetId="1" hidden="1">{#N/A,#N/A,FALSE,"Plan1";#N/A,#N/A,FALSE,"Plan2"}</definedName>
    <definedName name="kçfdljtredr" localSheetId="0">{#N/A,#N/A,FALSE,"Plan1";#N/A,#N/A,FALSE,"Plan2"}</definedName>
    <definedName name="kçfdljtredr" localSheetId="7" hidden="1">{#N/A,#N/A,FALSE,"Plan1";#N/A,#N/A,FALSE,"Plan2"}</definedName>
    <definedName name="kçfdljtredr" localSheetId="8" hidden="1">{#N/A,#N/A,FALSE,"Plan1";#N/A,#N/A,FALSE,"Plan2"}</definedName>
    <definedName name="kçfdljtredr" hidden="1">{#N/A,#N/A,FALSE,"Plan1";#N/A,#N/A,FALSE,"Plan2"}</definedName>
    <definedName name="KCIVIL" localSheetId="2">#REF!</definedName>
    <definedName name="KCIVIL" localSheetId="5">#REF!</definedName>
    <definedName name="KCIVIL" localSheetId="6">#REF!</definedName>
    <definedName name="KCIVIL" localSheetId="0">#REF!</definedName>
    <definedName name="KCIVIL" localSheetId="7">#REF!</definedName>
    <definedName name="KCIVIL" localSheetId="8">#REF!</definedName>
    <definedName name="KCIVIL">#REF!</definedName>
    <definedName name="kclçkglf" localSheetId="2" hidden="1">{#N/A,#N/A,FALSE,"Plan1";#N/A,#N/A,FALSE,"Plan2"}</definedName>
    <definedName name="kclçkglf" localSheetId="5">{#N/A,#N/A,FALSE,"Plan1";#N/A,#N/A,FALSE,"Plan2"}</definedName>
    <definedName name="kclçkglf" localSheetId="6" hidden="1">{#N/A,#N/A,FALSE,"Plan1";#N/A,#N/A,FALSE,"Plan2"}</definedName>
    <definedName name="kclçkglf" localSheetId="1" hidden="1">{#N/A,#N/A,FALSE,"Plan1";#N/A,#N/A,FALSE,"Plan2"}</definedName>
    <definedName name="kclçkglf" localSheetId="0">{#N/A,#N/A,FALSE,"Plan1";#N/A,#N/A,FALSE,"Plan2"}</definedName>
    <definedName name="kclçkglf" localSheetId="7" hidden="1">{#N/A,#N/A,FALSE,"Plan1";#N/A,#N/A,FALSE,"Plan2"}</definedName>
    <definedName name="kclçkglf" localSheetId="8" hidden="1">{#N/A,#N/A,FALSE,"Plan1";#N/A,#N/A,FALSE,"Plan2"}</definedName>
    <definedName name="kclçkglf" hidden="1">{#N/A,#N/A,FALSE,"Plan1";#N/A,#N/A,FALSE,"Plan2"}</definedName>
    <definedName name="kçlkasçkere" localSheetId="2" hidden="1">{#N/A,#N/A,FALSE,"Plan1";#N/A,#N/A,FALSE,"Plan2"}</definedName>
    <definedName name="kçlkasçkere" localSheetId="5">{#N/A,#N/A,FALSE,"Plan1";#N/A,#N/A,FALSE,"Plan2"}</definedName>
    <definedName name="kçlkasçkere" localSheetId="6" hidden="1">{#N/A,#N/A,FALSE,"Plan1";#N/A,#N/A,FALSE,"Plan2"}</definedName>
    <definedName name="kçlkasçkere" localSheetId="1" hidden="1">{#N/A,#N/A,FALSE,"Plan1";#N/A,#N/A,FALSE,"Plan2"}</definedName>
    <definedName name="kçlkasçkere" localSheetId="0">{#N/A,#N/A,FALSE,"Plan1";#N/A,#N/A,FALSE,"Plan2"}</definedName>
    <definedName name="kçlkasçkere" localSheetId="7" hidden="1">{#N/A,#N/A,FALSE,"Plan1";#N/A,#N/A,FALSE,"Plan2"}</definedName>
    <definedName name="kçlkasçkere" localSheetId="8" hidden="1">{#N/A,#N/A,FALSE,"Plan1";#N/A,#N/A,FALSE,"Plan2"}</definedName>
    <definedName name="kçlkasçkere" hidden="1">{#N/A,#N/A,FALSE,"Plan1";#N/A,#N/A,FALSE,"Plan2"}</definedName>
    <definedName name="kdfbngtjkbf" localSheetId="2" hidden="1">{#N/A,#N/A,FALSE,"Plan1";#N/A,#N/A,FALSE,"Plan2"}</definedName>
    <definedName name="kdfbngtjkbf" localSheetId="5">{#N/A,#N/A,FALSE,"Plan1";#N/A,#N/A,FALSE,"Plan2"}</definedName>
    <definedName name="kdfbngtjkbf" localSheetId="6" hidden="1">{#N/A,#N/A,FALSE,"Plan1";#N/A,#N/A,FALSE,"Plan2"}</definedName>
    <definedName name="kdfbngtjkbf" localSheetId="1" hidden="1">{#N/A,#N/A,FALSE,"Plan1";#N/A,#N/A,FALSE,"Plan2"}</definedName>
    <definedName name="kdfbngtjkbf" localSheetId="0">{#N/A,#N/A,FALSE,"Plan1";#N/A,#N/A,FALSE,"Plan2"}</definedName>
    <definedName name="kdfbngtjkbf" localSheetId="7" hidden="1">{#N/A,#N/A,FALSE,"Plan1";#N/A,#N/A,FALSE,"Plan2"}</definedName>
    <definedName name="kdfbngtjkbf" localSheetId="8" hidden="1">{#N/A,#N/A,FALSE,"Plan1";#N/A,#N/A,FALSE,"Plan2"}</definedName>
    <definedName name="kdfbngtjkbf" hidden="1">{#N/A,#N/A,FALSE,"Plan1";#N/A,#N/A,FALSE,"Plan2"}</definedName>
    <definedName name="kdfhkghkrh" localSheetId="2" hidden="1">{#N/A,#N/A,FALSE,"Plan1";#N/A,#N/A,FALSE,"Plan2"}</definedName>
    <definedName name="kdfhkghkrh" localSheetId="5">{#N/A,#N/A,FALSE,"Plan1";#N/A,#N/A,FALSE,"Plan2"}</definedName>
    <definedName name="kdfhkghkrh" localSheetId="6" hidden="1">{#N/A,#N/A,FALSE,"Plan1";#N/A,#N/A,FALSE,"Plan2"}</definedName>
    <definedName name="kdfhkghkrh" localSheetId="1" hidden="1">{#N/A,#N/A,FALSE,"Plan1";#N/A,#N/A,FALSE,"Plan2"}</definedName>
    <definedName name="kdfhkghkrh" localSheetId="0">{#N/A,#N/A,FALSE,"Plan1";#N/A,#N/A,FALSE,"Plan2"}</definedName>
    <definedName name="kdfhkghkrh" localSheetId="7" hidden="1">{#N/A,#N/A,FALSE,"Plan1";#N/A,#N/A,FALSE,"Plan2"}</definedName>
    <definedName name="kdfhkghkrh" localSheetId="8" hidden="1">{#N/A,#N/A,FALSE,"Plan1";#N/A,#N/A,FALSE,"Plan2"}</definedName>
    <definedName name="kdfhkghkrh" hidden="1">{#N/A,#N/A,FALSE,"Plan1";#N/A,#N/A,FALSE,"Plan2"}</definedName>
    <definedName name="kdfier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2" hidden="1">{#N/A,#N/A,FALSE,"Plan1";#N/A,#N/A,FALSE,"Plan2"}</definedName>
    <definedName name="kdfkçrkf" localSheetId="5">{#N/A,#N/A,FALSE,"Plan1";#N/A,#N/A,FALSE,"Plan2"}</definedName>
    <definedName name="kdfkçrkf" localSheetId="6" hidden="1">{#N/A,#N/A,FALSE,"Plan1";#N/A,#N/A,FALSE,"Plan2"}</definedName>
    <definedName name="kdfkçrkf" localSheetId="1" hidden="1">{#N/A,#N/A,FALSE,"Plan1";#N/A,#N/A,FALSE,"Plan2"}</definedName>
    <definedName name="kdfkçrkf" localSheetId="0">{#N/A,#N/A,FALSE,"Plan1";#N/A,#N/A,FALSE,"Plan2"}</definedName>
    <definedName name="kdfkçrkf" localSheetId="7" hidden="1">{#N/A,#N/A,FALSE,"Plan1";#N/A,#N/A,FALSE,"Plan2"}</definedName>
    <definedName name="kdfkçrkf" localSheetId="8" hidden="1">{#N/A,#N/A,FALSE,"Plan1";#N/A,#N/A,FALSE,"Plan2"}</definedName>
    <definedName name="kdfkçrkf" hidden="1">{#N/A,#N/A,FALSE,"Plan1";#N/A,#N/A,FALSE,"Plan2"}</definedName>
    <definedName name="kdfljlfr" localSheetId="2" hidden="1">{#N/A,#N/A,FALSE,"Plan1";#N/A,#N/A,FALSE,"Plan2"}</definedName>
    <definedName name="kdfljlfr" localSheetId="5">{#N/A,#N/A,FALSE,"Plan1";#N/A,#N/A,FALSE,"Plan2"}</definedName>
    <definedName name="kdfljlfr" localSheetId="6" hidden="1">{#N/A,#N/A,FALSE,"Plan1";#N/A,#N/A,FALSE,"Plan2"}</definedName>
    <definedName name="kdfljlfr" localSheetId="1" hidden="1">{#N/A,#N/A,FALSE,"Plan1";#N/A,#N/A,FALSE,"Plan2"}</definedName>
    <definedName name="kdfljlfr" localSheetId="0">{#N/A,#N/A,FALSE,"Plan1";#N/A,#N/A,FALSE,"Plan2"}</definedName>
    <definedName name="kdfljlfr" localSheetId="7" hidden="1">{#N/A,#N/A,FALSE,"Plan1";#N/A,#N/A,FALSE,"Plan2"}</definedName>
    <definedName name="kdfljlfr" localSheetId="8" hidden="1">{#N/A,#N/A,FALSE,"Plan1";#N/A,#N/A,FALSE,"Plan2"}</definedName>
    <definedName name="kdfljlfr" hidden="1">{#N/A,#N/A,FALSE,"Plan1";#N/A,#N/A,FALSE,"Plan2"}</definedName>
    <definedName name="kdhfgkdfhytgu" localSheetId="2" hidden="1">{#N/A,#N/A,FALSE,"Plan1";#N/A,#N/A,FALSE,"Plan2"}</definedName>
    <definedName name="kdhfgkdfhytgu" localSheetId="5">{#N/A,#N/A,FALSE,"Plan1";#N/A,#N/A,FALSE,"Plan2"}</definedName>
    <definedName name="kdhfgkdfhytgu" localSheetId="6" hidden="1">{#N/A,#N/A,FALSE,"Plan1";#N/A,#N/A,FALSE,"Plan2"}</definedName>
    <definedName name="kdhfgkdfhytgu" localSheetId="1" hidden="1">{#N/A,#N/A,FALSE,"Plan1";#N/A,#N/A,FALSE,"Plan2"}</definedName>
    <definedName name="kdhfgkdfhytgu" localSheetId="0">{#N/A,#N/A,FALSE,"Plan1";#N/A,#N/A,FALSE,"Plan2"}</definedName>
    <definedName name="kdhfgkdfhytgu" localSheetId="7" hidden="1">{#N/A,#N/A,FALSE,"Plan1";#N/A,#N/A,FALSE,"Plan2"}</definedName>
    <definedName name="kdhfgkdfhytgu" localSheetId="8" hidden="1">{#N/A,#N/A,FALSE,"Plan1";#N/A,#N/A,FALSE,"Plan2"}</definedName>
    <definedName name="kdhfgkdfhytgu" hidden="1">{#N/A,#N/A,FALSE,"Plan1";#N/A,#N/A,FALSE,"Plan2"}</definedName>
    <definedName name="kdhgftfg" localSheetId="2" hidden="1">{#N/A,#N/A,FALSE,"Plan1";#N/A,#N/A,FALSE,"Plan2"}</definedName>
    <definedName name="kdhgftfg" localSheetId="5">{#N/A,#N/A,FALSE,"Plan1";#N/A,#N/A,FALSE,"Plan2"}</definedName>
    <definedName name="kdhgftfg" localSheetId="6" hidden="1">{#N/A,#N/A,FALSE,"Plan1";#N/A,#N/A,FALSE,"Plan2"}</definedName>
    <definedName name="kdhgftfg" localSheetId="1" hidden="1">{#N/A,#N/A,FALSE,"Plan1";#N/A,#N/A,FALSE,"Plan2"}</definedName>
    <definedName name="kdhgftfg" localSheetId="0">{#N/A,#N/A,FALSE,"Plan1";#N/A,#N/A,FALSE,"Plan2"}</definedName>
    <definedName name="kdhgftfg" localSheetId="7" hidden="1">{#N/A,#N/A,FALSE,"Plan1";#N/A,#N/A,FALSE,"Plan2"}</definedName>
    <definedName name="kdhgftfg" localSheetId="8" hidden="1">{#N/A,#N/A,FALSE,"Plan1";#N/A,#N/A,FALSE,"Plan2"}</definedName>
    <definedName name="kdhgftfg" hidden="1">{#N/A,#N/A,FALSE,"Plan1";#N/A,#N/A,FALSE,"Plan2"}</definedName>
    <definedName name="KDHKFGKKHGF" localSheetId="2" hidden="1">{#N/A,#N/A,FALSE,"Plan1";#N/A,#N/A,FALSE,"Plan2"}</definedName>
    <definedName name="KDHKFGKKHGF" localSheetId="5">{#N/A,#N/A,FALSE,"Plan1";#N/A,#N/A,FALSE,"Plan2"}</definedName>
    <definedName name="KDHKFGKKHGF" localSheetId="6" hidden="1">{#N/A,#N/A,FALSE,"Plan1";#N/A,#N/A,FALSE,"Plan2"}</definedName>
    <definedName name="KDHKFGKKHGF" localSheetId="1" hidden="1">{#N/A,#N/A,FALSE,"Plan1";#N/A,#N/A,FALSE,"Plan2"}</definedName>
    <definedName name="KDHKFGKKHGF" localSheetId="0">{#N/A,#N/A,FALSE,"Plan1";#N/A,#N/A,FALSE,"Plan2"}</definedName>
    <definedName name="KDHKFGKKHGF" localSheetId="7" hidden="1">{#N/A,#N/A,FALSE,"Plan1";#N/A,#N/A,FALSE,"Plan2"}</definedName>
    <definedName name="KDHKFGKKHGF" localSheetId="8" hidden="1">{#N/A,#N/A,FALSE,"Plan1";#N/A,#N/A,FALSE,"Plan2"}</definedName>
    <definedName name="KDHKFGKKHGF" hidden="1">{#N/A,#N/A,FALSE,"Plan1";#N/A,#N/A,FALSE,"Plan2"}</definedName>
    <definedName name="kdjfdr" localSheetId="2" hidden="1">#REF!</definedName>
    <definedName name="kdjfdr" localSheetId="5">#REF!</definedName>
    <definedName name="kdjfdr" localSheetId="6" hidden="1">#REF!</definedName>
    <definedName name="kdjfdr" localSheetId="1" hidden="1">#REF!</definedName>
    <definedName name="kdjfdr" localSheetId="0">#REF!</definedName>
    <definedName name="kdjfdr" localSheetId="7" hidden="1">#REF!</definedName>
    <definedName name="kdjfdr" localSheetId="8" hidden="1">#REF!</definedName>
    <definedName name="kdjfdr" hidden="1">#REF!</definedName>
    <definedName name="kdjgkfjgd" localSheetId="2" hidden="1">{#N/A,#N/A,FALSE,"Plan1";#N/A,#N/A,FALSE,"Plan2"}</definedName>
    <definedName name="kdjgkfjgd" localSheetId="5">{#N/A,#N/A,FALSE,"Plan1";#N/A,#N/A,FALSE,"Plan2"}</definedName>
    <definedName name="kdjgkfjgd" localSheetId="6" hidden="1">{#N/A,#N/A,FALSE,"Plan1";#N/A,#N/A,FALSE,"Plan2"}</definedName>
    <definedName name="kdjgkfjgd" localSheetId="1" hidden="1">{#N/A,#N/A,FALSE,"Plan1";#N/A,#N/A,FALSE,"Plan2"}</definedName>
    <definedName name="kdjgkfjgd" localSheetId="0">{#N/A,#N/A,FALSE,"Plan1";#N/A,#N/A,FALSE,"Plan2"}</definedName>
    <definedName name="kdjgkfjgd" localSheetId="7" hidden="1">{#N/A,#N/A,FALSE,"Plan1";#N/A,#N/A,FALSE,"Plan2"}</definedName>
    <definedName name="kdjgkfjgd" localSheetId="8" hidden="1">{#N/A,#N/A,FALSE,"Plan1";#N/A,#N/A,FALSE,"Plan2"}</definedName>
    <definedName name="kdjgkfjgd" hidden="1">{#N/A,#N/A,FALSE,"Plan1";#N/A,#N/A,FALSE,"Plan2"}</definedName>
    <definedName name="kdjglkdlgjd" localSheetId="2" hidden="1">{#N/A,#N/A,FALSE,"Plan1";#N/A,#N/A,FALSE,"Plan2"}</definedName>
    <definedName name="kdjglkdlgjd" localSheetId="5">{#N/A,#N/A,FALSE,"Plan1";#N/A,#N/A,FALSE,"Plan2"}</definedName>
    <definedName name="kdjglkdlgjd" localSheetId="6" hidden="1">{#N/A,#N/A,FALSE,"Plan1";#N/A,#N/A,FALSE,"Plan2"}</definedName>
    <definedName name="kdjglkdlgjd" localSheetId="1" hidden="1">{#N/A,#N/A,FALSE,"Plan1";#N/A,#N/A,FALSE,"Plan2"}</definedName>
    <definedName name="kdjglkdlgjd" localSheetId="0">{#N/A,#N/A,FALSE,"Plan1";#N/A,#N/A,FALSE,"Plan2"}</definedName>
    <definedName name="kdjglkdlgjd" localSheetId="7" hidden="1">{#N/A,#N/A,FALSE,"Plan1";#N/A,#N/A,FALSE,"Plan2"}</definedName>
    <definedName name="kdjglkdlgjd" localSheetId="8" hidden="1">{#N/A,#N/A,FALSE,"Plan1";#N/A,#N/A,FALSE,"Plan2"}</definedName>
    <definedName name="kdjglkdlgjd" hidden="1">{#N/A,#N/A,FALSE,"Plan1";#N/A,#N/A,FALSE,"Plan2"}</definedName>
    <definedName name="kdjsfkldjgkty" localSheetId="2" hidden="1">{#N/A,#N/A,FALSE,"Plan1";#N/A,#N/A,FALSE,"Plan2"}</definedName>
    <definedName name="kdjsfkldjgkty" localSheetId="5">{#N/A,#N/A,FALSE,"Plan1";#N/A,#N/A,FALSE,"Plan2"}</definedName>
    <definedName name="kdjsfkldjgkty" localSheetId="6" hidden="1">{#N/A,#N/A,FALSE,"Plan1";#N/A,#N/A,FALSE,"Plan2"}</definedName>
    <definedName name="kdjsfkldjgkty" localSheetId="1" hidden="1">{#N/A,#N/A,FALSE,"Plan1";#N/A,#N/A,FALSE,"Plan2"}</definedName>
    <definedName name="kdjsfkldjgkty" localSheetId="0">{#N/A,#N/A,FALSE,"Plan1";#N/A,#N/A,FALSE,"Plan2"}</definedName>
    <definedName name="kdjsfkldjgkty" localSheetId="7" hidden="1">{#N/A,#N/A,FALSE,"Plan1";#N/A,#N/A,FALSE,"Plan2"}</definedName>
    <definedName name="kdjsfkldjgkty" localSheetId="8" hidden="1">{#N/A,#N/A,FALSE,"Plan1";#N/A,#N/A,FALSE,"Plan2"}</definedName>
    <definedName name="kdjsfkldjgkty" hidden="1">{#N/A,#N/A,FALSE,"Plan1";#N/A,#N/A,FALSE,"Plan2"}</definedName>
    <definedName name="KDJU" localSheetId="2" hidden="1">{"'장비'!$A$3:$M$12"}</definedName>
    <definedName name="KDJU" localSheetId="5">{"'장비'!$A$3:$M$12"}</definedName>
    <definedName name="KDJU" localSheetId="6" hidden="1">{"'장비'!$A$3:$M$12"}</definedName>
    <definedName name="KDJU" localSheetId="1" hidden="1">{"'장비'!$A$3:$M$12"}</definedName>
    <definedName name="KDJU" localSheetId="0">{"'장비'!$A$3:$M$12"}</definedName>
    <definedName name="KDJU" localSheetId="7" hidden="1">{"'장비'!$A$3:$M$12"}</definedName>
    <definedName name="KDJU" localSheetId="8" hidden="1">{"'장비'!$A$3:$M$12"}</definedName>
    <definedName name="KDJU" hidden="1">{"'장비'!$A$3:$M$12"}</definedName>
    <definedName name="kdkjhgdkfhjk" localSheetId="2" hidden="1">{#N/A,#N/A,FALSE,"Plan1";#N/A,#N/A,FALSE,"Plan2"}</definedName>
    <definedName name="kdkjhgdkfhjk" localSheetId="5">{#N/A,#N/A,FALSE,"Plan1";#N/A,#N/A,FALSE,"Plan2"}</definedName>
    <definedName name="kdkjhgdkfhjk" localSheetId="6" hidden="1">{#N/A,#N/A,FALSE,"Plan1";#N/A,#N/A,FALSE,"Plan2"}</definedName>
    <definedName name="kdkjhgdkfhjk" localSheetId="1" hidden="1">{#N/A,#N/A,FALSE,"Plan1";#N/A,#N/A,FALSE,"Plan2"}</definedName>
    <definedName name="kdkjhgdkfhjk" localSheetId="0">{#N/A,#N/A,FALSE,"Plan1";#N/A,#N/A,FALSE,"Plan2"}</definedName>
    <definedName name="kdkjhgdkfhjk" localSheetId="7" hidden="1">{#N/A,#N/A,FALSE,"Plan1";#N/A,#N/A,FALSE,"Plan2"}</definedName>
    <definedName name="kdkjhgdkfhjk" localSheetId="8" hidden="1">{#N/A,#N/A,FALSE,"Plan1";#N/A,#N/A,FALSE,"Plan2"}</definedName>
    <definedName name="kdkjhgdkfhjk" hidden="1">{#N/A,#N/A,FALSE,"Plan1";#N/A,#N/A,FALSE,"Plan2"}</definedName>
    <definedName name="kdsf" localSheetId="2" hidden="1">{#N/A,#N/A,FALSE,"Plan1";#N/A,#N/A,FALSE,"Plan2"}</definedName>
    <definedName name="kdsf" localSheetId="5">{#N/A,#N/A,FALSE,"Plan1";#N/A,#N/A,FALSE,"Plan2"}</definedName>
    <definedName name="kdsf" localSheetId="6" hidden="1">{#N/A,#N/A,FALSE,"Plan1";#N/A,#N/A,FALSE,"Plan2"}</definedName>
    <definedName name="kdsf" localSheetId="1" hidden="1">{#N/A,#N/A,FALSE,"Plan1";#N/A,#N/A,FALSE,"Plan2"}</definedName>
    <definedName name="kdsf" localSheetId="0">{#N/A,#N/A,FALSE,"Plan1";#N/A,#N/A,FALSE,"Plan2"}</definedName>
    <definedName name="kdsf" localSheetId="7" hidden="1">{#N/A,#N/A,FALSE,"Plan1";#N/A,#N/A,FALSE,"Plan2"}</definedName>
    <definedName name="kdsf" localSheetId="8" hidden="1">{#N/A,#N/A,FALSE,"Plan1";#N/A,#N/A,FALSE,"Plan2"}</definedName>
    <definedName name="kdsf" hidden="1">{#N/A,#N/A,FALSE,"Plan1";#N/A,#N/A,FALSE,"Plan2"}</definedName>
    <definedName name="kdsr" localSheetId="2" hidden="1">{#N/A,#N/A,FALSE,"Plan1";#N/A,#N/A,FALSE,"Plan2"}</definedName>
    <definedName name="kdsr" localSheetId="5">{#N/A,#N/A,FALSE,"Plan1";#N/A,#N/A,FALSE,"Plan2"}</definedName>
    <definedName name="kdsr" localSheetId="6" hidden="1">{#N/A,#N/A,FALSE,"Plan1";#N/A,#N/A,FALSE,"Plan2"}</definedName>
    <definedName name="kdsr" localSheetId="1" hidden="1">{#N/A,#N/A,FALSE,"Plan1";#N/A,#N/A,FALSE,"Plan2"}</definedName>
    <definedName name="kdsr" localSheetId="0">{#N/A,#N/A,FALSE,"Plan1";#N/A,#N/A,FALSE,"Plan2"}</definedName>
    <definedName name="kdsr" localSheetId="7" hidden="1">{#N/A,#N/A,FALSE,"Plan1";#N/A,#N/A,FALSE,"Plan2"}</definedName>
    <definedName name="kdsr" localSheetId="8" hidden="1">{#N/A,#N/A,FALSE,"Plan1";#N/A,#N/A,FALSE,"Plan2"}</definedName>
    <definedName name="kdsr" hidden="1">{#N/A,#N/A,FALSE,"Plan1";#N/A,#N/A,FALSE,"Plan2"}</definedName>
    <definedName name="kergtfdstr" localSheetId="2" hidden="1">{#N/A,#N/A,FALSE,"Plan1";#N/A,#N/A,FALSE,"Plan2"}</definedName>
    <definedName name="kergtfdstr" localSheetId="5">{#N/A,#N/A,FALSE,"Plan1";#N/A,#N/A,FALSE,"Plan2"}</definedName>
    <definedName name="kergtfdstr" localSheetId="6" hidden="1">{#N/A,#N/A,FALSE,"Plan1";#N/A,#N/A,FALSE,"Plan2"}</definedName>
    <definedName name="kergtfdstr" localSheetId="1" hidden="1">{#N/A,#N/A,FALSE,"Plan1";#N/A,#N/A,FALSE,"Plan2"}</definedName>
    <definedName name="kergtfdstr" localSheetId="0">{#N/A,#N/A,FALSE,"Plan1";#N/A,#N/A,FALSE,"Plan2"}</definedName>
    <definedName name="kergtfdstr" localSheetId="7" hidden="1">{#N/A,#N/A,FALSE,"Plan1";#N/A,#N/A,FALSE,"Plan2"}</definedName>
    <definedName name="kergtfdstr" localSheetId="8" hidden="1">{#N/A,#N/A,FALSE,"Plan1";#N/A,#N/A,FALSE,"Plan2"}</definedName>
    <definedName name="kergtfdstr" hidden="1">{#N/A,#N/A,FALSE,"Plan1";#N/A,#N/A,FALSE,"Plan2"}</definedName>
    <definedName name="kesp" localSheetId="2">#REF!</definedName>
    <definedName name="kesp" localSheetId="5">#REF!</definedName>
    <definedName name="kesp" localSheetId="6">#REF!</definedName>
    <definedName name="kesp" localSheetId="0">#REF!</definedName>
    <definedName name="kesp" localSheetId="7">#REF!</definedName>
    <definedName name="kesp" localSheetId="8">#REF!</definedName>
    <definedName name="kesp">#REF!</definedName>
    <definedName name="KFDKTHGT" localSheetId="2" hidden="1">{#N/A,#N/A,FALSE,"Plan1";#N/A,#N/A,FALSE,"Plan2"}</definedName>
    <definedName name="KFDKTHGT" localSheetId="5">{#N/A,#N/A,FALSE,"Plan1";#N/A,#N/A,FALSE,"Plan2"}</definedName>
    <definedName name="KFDKTHGT" localSheetId="6" hidden="1">{#N/A,#N/A,FALSE,"Plan1";#N/A,#N/A,FALSE,"Plan2"}</definedName>
    <definedName name="KFDKTHGT" localSheetId="1" hidden="1">{#N/A,#N/A,FALSE,"Plan1";#N/A,#N/A,FALSE,"Plan2"}</definedName>
    <definedName name="KFDKTHGT" localSheetId="0">{#N/A,#N/A,FALSE,"Plan1";#N/A,#N/A,FALSE,"Plan2"}</definedName>
    <definedName name="KFDKTHGT" localSheetId="7" hidden="1">{#N/A,#N/A,FALSE,"Plan1";#N/A,#N/A,FALSE,"Plan2"}</definedName>
    <definedName name="KFDKTHGT" localSheetId="8" hidden="1">{#N/A,#N/A,FALSE,"Plan1";#N/A,#N/A,FALSE,"Plan2"}</definedName>
    <definedName name="KFDKTHGT" hidden="1">{#N/A,#N/A,FALSE,"Plan1";#N/A,#N/A,FALSE,"Plan2"}</definedName>
    <definedName name="kfdxlfdzs" localSheetId="2" hidden="1">{"Econ Consolidado",#N/A,FALSE,"Econ Consol";"Fluxo de Caixa",#N/A,FALSE,"Fluxo Caixa";"Investimentos",#N/A,FALSE,"Investimentos"}</definedName>
    <definedName name="kfdxlfdzs" localSheetId="5">{"Econ Consolidado",#N/A,FALSE,"Econ Consol";"Fluxo de Caixa",#N/A,FALSE,"Fluxo Caixa";"Investimentos",#N/A,FALSE,"Investimentos"}</definedName>
    <definedName name="kfdxlfdzs" localSheetId="6" hidden="1">{"Econ Consolidado",#N/A,FALSE,"Econ Consol";"Fluxo de Caixa",#N/A,FALSE,"Fluxo Caixa";"Investimentos",#N/A,FALSE,"Investimentos"}</definedName>
    <definedName name="kfdxlfdzs" localSheetId="1" hidden="1">{"Econ Consolidado",#N/A,FALSE,"Econ Consol";"Fluxo de Caixa",#N/A,FALSE,"Fluxo Caixa";"Investimentos",#N/A,FALSE,"Investimentos"}</definedName>
    <definedName name="kfdxlfdzs" localSheetId="0">{"Econ Consolidado",#N/A,FALSE,"Econ Consol";"Fluxo de Caixa",#N/A,FALSE,"Fluxo Caixa";"Investimentos",#N/A,FALSE,"Investimentos"}</definedName>
    <definedName name="kfdxlfdzs" localSheetId="7" hidden="1">{"Econ Consolidado",#N/A,FALSE,"Econ Consol";"Fluxo de Caixa",#N/A,FALSE,"Fluxo Caixa";"Investimentos",#N/A,FALSE,"Investimentos"}</definedName>
    <definedName name="kfdxlfdzs" localSheetId="8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2" hidden="1">{#N/A,#N/A,FALSE,"Plan1";#N/A,#N/A,FALSE,"Plan2"}</definedName>
    <definedName name="kfgkhjkjhy" localSheetId="5">{#N/A,#N/A,FALSE,"Plan1";#N/A,#N/A,FALSE,"Plan2"}</definedName>
    <definedName name="kfgkhjkjhy" localSheetId="6" hidden="1">{#N/A,#N/A,FALSE,"Plan1";#N/A,#N/A,FALSE,"Plan2"}</definedName>
    <definedName name="kfgkhjkjhy" localSheetId="1" hidden="1">{#N/A,#N/A,FALSE,"Plan1";#N/A,#N/A,FALSE,"Plan2"}</definedName>
    <definedName name="kfgkhjkjhy" localSheetId="0">{#N/A,#N/A,FALSE,"Plan1";#N/A,#N/A,FALSE,"Plan2"}</definedName>
    <definedName name="kfgkhjkjhy" localSheetId="7" hidden="1">{#N/A,#N/A,FALSE,"Plan1";#N/A,#N/A,FALSE,"Plan2"}</definedName>
    <definedName name="kfgkhjkjhy" localSheetId="8" hidden="1">{#N/A,#N/A,FALSE,"Plan1";#N/A,#N/A,FALSE,"Plan2"}</definedName>
    <definedName name="kfgkhjkjhy" hidden="1">{#N/A,#N/A,FALSE,"Plan1";#N/A,#N/A,FALSE,"Plan2"}</definedName>
    <definedName name="KFJFDSDF" localSheetId="2" hidden="1">{#N/A,#N/A,FALSE,"Plan1";#N/A,#N/A,FALSE,"Plan2"}</definedName>
    <definedName name="KFJFDSDF" localSheetId="5">{#N/A,#N/A,FALSE,"Plan1";#N/A,#N/A,FALSE,"Plan2"}</definedName>
    <definedName name="KFJFDSDF" localSheetId="6" hidden="1">{#N/A,#N/A,FALSE,"Plan1";#N/A,#N/A,FALSE,"Plan2"}</definedName>
    <definedName name="KFJFDSDF" localSheetId="1" hidden="1">{#N/A,#N/A,FALSE,"Plan1";#N/A,#N/A,FALSE,"Plan2"}</definedName>
    <definedName name="KFJFDSDF" localSheetId="0">{#N/A,#N/A,FALSE,"Plan1";#N/A,#N/A,FALSE,"Plan2"}</definedName>
    <definedName name="KFJFDSDF" localSheetId="7" hidden="1">{#N/A,#N/A,FALSE,"Plan1";#N/A,#N/A,FALSE,"Plan2"}</definedName>
    <definedName name="KFJFDSDF" localSheetId="8" hidden="1">{#N/A,#N/A,FALSE,"Plan1";#N/A,#N/A,FALSE,"Plan2"}</definedName>
    <definedName name="KFJFDSDF" hidden="1">{#N/A,#N/A,FALSE,"Plan1";#N/A,#N/A,FALSE,"Plan2"}</definedName>
    <definedName name="kfnkeasd" localSheetId="2" hidden="1">{#N/A,#N/A,FALSE,"Plan1";#N/A,#N/A,FALSE,"Plan2"}</definedName>
    <definedName name="kfnkeasd" localSheetId="5">{#N/A,#N/A,FALSE,"Plan1";#N/A,#N/A,FALSE,"Plan2"}</definedName>
    <definedName name="kfnkeasd" localSheetId="6" hidden="1">{#N/A,#N/A,FALSE,"Plan1";#N/A,#N/A,FALSE,"Plan2"}</definedName>
    <definedName name="kfnkeasd" localSheetId="1" hidden="1">{#N/A,#N/A,FALSE,"Plan1";#N/A,#N/A,FALSE,"Plan2"}</definedName>
    <definedName name="kfnkeasd" localSheetId="0">{#N/A,#N/A,FALSE,"Plan1";#N/A,#N/A,FALSE,"Plan2"}</definedName>
    <definedName name="kfnkeasd" localSheetId="7" hidden="1">{#N/A,#N/A,FALSE,"Plan1";#N/A,#N/A,FALSE,"Plan2"}</definedName>
    <definedName name="kfnkeasd" localSheetId="8" hidden="1">{#N/A,#N/A,FALSE,"Plan1";#N/A,#N/A,FALSE,"Plan2"}</definedName>
    <definedName name="kfnkeasd" hidden="1">{#N/A,#N/A,FALSE,"Plan1";#N/A,#N/A,FALSE,"Plan2"}</definedName>
    <definedName name="khdjkfkjhtg" localSheetId="2" hidden="1">{#N/A,#N/A,FALSE,"Plan1";#N/A,#N/A,FALSE,"Plan2"}</definedName>
    <definedName name="khdjkfkjhtg" localSheetId="5">{#N/A,#N/A,FALSE,"Plan1";#N/A,#N/A,FALSE,"Plan2"}</definedName>
    <definedName name="khdjkfkjhtg" localSheetId="6" hidden="1">{#N/A,#N/A,FALSE,"Plan1";#N/A,#N/A,FALSE,"Plan2"}</definedName>
    <definedName name="khdjkfkjhtg" localSheetId="1" hidden="1">{#N/A,#N/A,FALSE,"Plan1";#N/A,#N/A,FALSE,"Plan2"}</definedName>
    <definedName name="khdjkfkjhtg" localSheetId="0">{#N/A,#N/A,FALSE,"Plan1";#N/A,#N/A,FALSE,"Plan2"}</definedName>
    <definedName name="khdjkfkjhtg" localSheetId="7" hidden="1">{#N/A,#N/A,FALSE,"Plan1";#N/A,#N/A,FALSE,"Plan2"}</definedName>
    <definedName name="khdjkfkjhtg" localSheetId="8" hidden="1">{#N/A,#N/A,FALSE,"Plan1";#N/A,#N/A,FALSE,"Plan2"}</definedName>
    <definedName name="khdjkfkjhtg" hidden="1">{#N/A,#N/A,FALSE,"Plan1";#N/A,#N/A,FALSE,"Plan2"}</definedName>
    <definedName name="khdkfjhhfsdg" localSheetId="2" hidden="1">{#N/A,#N/A,FALSE,"Plan1";#N/A,#N/A,FALSE,"Plan2"}</definedName>
    <definedName name="khdkfjhhfsdg" localSheetId="5">{#N/A,#N/A,FALSE,"Plan1";#N/A,#N/A,FALSE,"Plan2"}</definedName>
    <definedName name="khdkfjhhfsdg" localSheetId="6" hidden="1">{#N/A,#N/A,FALSE,"Plan1";#N/A,#N/A,FALSE,"Plan2"}</definedName>
    <definedName name="khdkfjhhfsdg" localSheetId="1" hidden="1">{#N/A,#N/A,FALSE,"Plan1";#N/A,#N/A,FALSE,"Plan2"}</definedName>
    <definedName name="khdkfjhhfsdg" localSheetId="0">{#N/A,#N/A,FALSE,"Plan1";#N/A,#N/A,FALSE,"Plan2"}</definedName>
    <definedName name="khdkfjhhfsdg" localSheetId="7" hidden="1">{#N/A,#N/A,FALSE,"Plan1";#N/A,#N/A,FALSE,"Plan2"}</definedName>
    <definedName name="khdkfjhhfsdg" localSheetId="8" hidden="1">{#N/A,#N/A,FALSE,"Plan1";#N/A,#N/A,FALSE,"Plan2"}</definedName>
    <definedName name="khdkfjhhfsdg" hidden="1">{#N/A,#N/A,FALSE,"Plan1";#N/A,#N/A,FALSE,"Plan2"}</definedName>
    <definedName name="khdkjfhgudytu" localSheetId="2" hidden="1">{#N/A,#N/A,FALSE,"Plan1";#N/A,#N/A,FALSE,"Plan2"}</definedName>
    <definedName name="khdkjfhgudytu" localSheetId="5">{#N/A,#N/A,FALSE,"Plan1";#N/A,#N/A,FALSE,"Plan2"}</definedName>
    <definedName name="khdkjfhgudytu" localSheetId="6" hidden="1">{#N/A,#N/A,FALSE,"Plan1";#N/A,#N/A,FALSE,"Plan2"}</definedName>
    <definedName name="khdkjfhgudytu" localSheetId="1" hidden="1">{#N/A,#N/A,FALSE,"Plan1";#N/A,#N/A,FALSE,"Plan2"}</definedName>
    <definedName name="khdkjfhgudytu" localSheetId="0">{#N/A,#N/A,FALSE,"Plan1";#N/A,#N/A,FALSE,"Plan2"}</definedName>
    <definedName name="khdkjfhgudytu" localSheetId="7" hidden="1">{#N/A,#N/A,FALSE,"Plan1";#N/A,#N/A,FALSE,"Plan2"}</definedName>
    <definedName name="khdkjfhgudytu" localSheetId="8" hidden="1">{#N/A,#N/A,FALSE,"Plan1";#N/A,#N/A,FALSE,"Plan2"}</definedName>
    <definedName name="khdkjfhgudytu" hidden="1">{#N/A,#N/A,FALSE,"Plan1";#N/A,#N/A,FALSE,"Plan2"}</definedName>
    <definedName name="khfdghhhgd" localSheetId="2" hidden="1">{#N/A,#N/A,FALSE,"Plan1";#N/A,#N/A,FALSE,"Plan2"}</definedName>
    <definedName name="khfdghhhgd" localSheetId="5">{#N/A,#N/A,FALSE,"Plan1";#N/A,#N/A,FALSE,"Plan2"}</definedName>
    <definedName name="khfdghhhgd" localSheetId="6" hidden="1">{#N/A,#N/A,FALSE,"Plan1";#N/A,#N/A,FALSE,"Plan2"}</definedName>
    <definedName name="khfdghhhgd" localSheetId="1" hidden="1">{#N/A,#N/A,FALSE,"Plan1";#N/A,#N/A,FALSE,"Plan2"}</definedName>
    <definedName name="khfdghhhgd" localSheetId="0">{#N/A,#N/A,FALSE,"Plan1";#N/A,#N/A,FALSE,"Plan2"}</definedName>
    <definedName name="khfdghhhgd" localSheetId="7" hidden="1">{#N/A,#N/A,FALSE,"Plan1";#N/A,#N/A,FALSE,"Plan2"}</definedName>
    <definedName name="khfdghhhgd" localSheetId="8" hidden="1">{#N/A,#N/A,FALSE,"Plan1";#N/A,#N/A,FALSE,"Plan2"}</definedName>
    <definedName name="khfdghhhgd" hidden="1">{#N/A,#N/A,FALSE,"Plan1";#N/A,#N/A,FALSE,"Plan2"}</definedName>
    <definedName name="khfdkjhsdjf" localSheetId="2" hidden="1">{#N/A,#N/A,FALSE,"Plan1";#N/A,#N/A,FALSE,"Plan2"}</definedName>
    <definedName name="khfdkjhsdjf" localSheetId="5">{#N/A,#N/A,FALSE,"Plan1";#N/A,#N/A,FALSE,"Plan2"}</definedName>
    <definedName name="khfdkjhsdjf" localSheetId="6" hidden="1">{#N/A,#N/A,FALSE,"Plan1";#N/A,#N/A,FALSE,"Plan2"}</definedName>
    <definedName name="khfdkjhsdjf" localSheetId="1" hidden="1">{#N/A,#N/A,FALSE,"Plan1";#N/A,#N/A,FALSE,"Plan2"}</definedName>
    <definedName name="khfdkjhsdjf" localSheetId="0">{#N/A,#N/A,FALSE,"Plan1";#N/A,#N/A,FALSE,"Plan2"}</definedName>
    <definedName name="khfdkjhsdjf" localSheetId="7" hidden="1">{#N/A,#N/A,FALSE,"Plan1";#N/A,#N/A,FALSE,"Plan2"}</definedName>
    <definedName name="khfdkjhsdjf" localSheetId="8" hidden="1">{#N/A,#N/A,FALSE,"Plan1";#N/A,#N/A,FALSE,"Plan2"}</definedName>
    <definedName name="khfdkjhsdjf" hidden="1">{#N/A,#N/A,FALSE,"Plan1";#N/A,#N/A,FALSE,"Plan2"}</definedName>
    <definedName name="khgdkftfy" localSheetId="2" hidden="1">{#N/A,#N/A,FALSE,"Plan1";#N/A,#N/A,FALSE,"Plan2"}</definedName>
    <definedName name="khgdkftfy" localSheetId="5">{#N/A,#N/A,FALSE,"Plan1";#N/A,#N/A,FALSE,"Plan2"}</definedName>
    <definedName name="khgdkftfy" localSheetId="6" hidden="1">{#N/A,#N/A,FALSE,"Plan1";#N/A,#N/A,FALSE,"Plan2"}</definedName>
    <definedName name="khgdkftfy" localSheetId="1" hidden="1">{#N/A,#N/A,FALSE,"Plan1";#N/A,#N/A,FALSE,"Plan2"}</definedName>
    <definedName name="khgdkftfy" localSheetId="0">{#N/A,#N/A,FALSE,"Plan1";#N/A,#N/A,FALSE,"Plan2"}</definedName>
    <definedName name="khgdkftfy" localSheetId="7" hidden="1">{#N/A,#N/A,FALSE,"Plan1";#N/A,#N/A,FALSE,"Plan2"}</definedName>
    <definedName name="khgdkftfy" localSheetId="8" hidden="1">{#N/A,#N/A,FALSE,"Plan1";#N/A,#N/A,FALSE,"Plan2"}</definedName>
    <definedName name="khgdkftfy" hidden="1">{#N/A,#N/A,FALSE,"Plan1";#N/A,#N/A,FALSE,"Plan2"}</definedName>
    <definedName name="khgfhhtuhf" localSheetId="2" hidden="1">{#N/A,#N/A,FALSE,"Plan1";#N/A,#N/A,FALSE,"Plan2"}</definedName>
    <definedName name="khgfhhtuhf" localSheetId="5">{#N/A,#N/A,FALSE,"Plan1";#N/A,#N/A,FALSE,"Plan2"}</definedName>
    <definedName name="khgfhhtuhf" localSheetId="6" hidden="1">{#N/A,#N/A,FALSE,"Plan1";#N/A,#N/A,FALSE,"Plan2"}</definedName>
    <definedName name="khgfhhtuhf" localSheetId="1" hidden="1">{#N/A,#N/A,FALSE,"Plan1";#N/A,#N/A,FALSE,"Plan2"}</definedName>
    <definedName name="khgfhhtuhf" localSheetId="0">{#N/A,#N/A,FALSE,"Plan1";#N/A,#N/A,FALSE,"Plan2"}</definedName>
    <definedName name="khgfhhtuhf" localSheetId="7" hidden="1">{#N/A,#N/A,FALSE,"Plan1";#N/A,#N/A,FALSE,"Plan2"}</definedName>
    <definedName name="khgfhhtuhf" localSheetId="8" hidden="1">{#N/A,#N/A,FALSE,"Plan1";#N/A,#N/A,FALSE,"Plan2"}</definedName>
    <definedName name="khgfhhtuhf" hidden="1">{#N/A,#N/A,FALSE,"Plan1";#N/A,#N/A,FALSE,"Plan2"}</definedName>
    <definedName name="khjk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2" hidden="1">{#N/A,#N/A,FALSE,"Plan1";#N/A,#N/A,FALSE,"Plan2"}</definedName>
    <definedName name="KHJKLSDF" localSheetId="5">{#N/A,#N/A,FALSE,"Plan1";#N/A,#N/A,FALSE,"Plan2"}</definedName>
    <definedName name="KHJKLSDF" localSheetId="6" hidden="1">{#N/A,#N/A,FALSE,"Plan1";#N/A,#N/A,FALSE,"Plan2"}</definedName>
    <definedName name="KHJKLSDF" localSheetId="1" hidden="1">{#N/A,#N/A,FALSE,"Plan1";#N/A,#N/A,FALSE,"Plan2"}</definedName>
    <definedName name="KHJKLSDF" localSheetId="0">{#N/A,#N/A,FALSE,"Plan1";#N/A,#N/A,FALSE,"Plan2"}</definedName>
    <definedName name="KHJKLSDF" localSheetId="7" hidden="1">{#N/A,#N/A,FALSE,"Plan1";#N/A,#N/A,FALSE,"Plan2"}</definedName>
    <definedName name="KHJKLSDF" localSheetId="8" hidden="1">{#N/A,#N/A,FALSE,"Plan1";#N/A,#N/A,FALSE,"Plan2"}</definedName>
    <definedName name="KHJKLSDF" hidden="1">{#N/A,#N/A,FALSE,"Plan1";#N/A,#N/A,FALSE,"Plan2"}</definedName>
    <definedName name="kieret" localSheetId="2" hidden="1">{#N/A,#N/A,FALSE,"Plan1";#N/A,#N/A,FALSE,"Plan2"}</definedName>
    <definedName name="kieret" localSheetId="5">{#N/A,#N/A,FALSE,"Plan1";#N/A,#N/A,FALSE,"Plan2"}</definedName>
    <definedName name="kieret" localSheetId="6" hidden="1">{#N/A,#N/A,FALSE,"Plan1";#N/A,#N/A,FALSE,"Plan2"}</definedName>
    <definedName name="kieret" localSheetId="1" hidden="1">{#N/A,#N/A,FALSE,"Plan1";#N/A,#N/A,FALSE,"Plan2"}</definedName>
    <definedName name="kieret" localSheetId="0">{#N/A,#N/A,FALSE,"Plan1";#N/A,#N/A,FALSE,"Plan2"}</definedName>
    <definedName name="kieret" localSheetId="7" hidden="1">{#N/A,#N/A,FALSE,"Plan1";#N/A,#N/A,FALSE,"Plan2"}</definedName>
    <definedName name="kieret" localSheetId="8" hidden="1">{#N/A,#N/A,FALSE,"Plan1";#N/A,#N/A,FALSE,"Plan2"}</definedName>
    <definedName name="kieret" hidden="1">{#N/A,#N/A,FALSE,"Plan1";#N/A,#N/A,FALSE,"Plan2"}</definedName>
    <definedName name="kiweokwr" localSheetId="2" hidden="1">#REF!</definedName>
    <definedName name="kiweokwr" localSheetId="5">#REF!</definedName>
    <definedName name="kiweokwr" localSheetId="6" hidden="1">#REF!</definedName>
    <definedName name="kiweokwr" localSheetId="1" hidden="1">#REF!</definedName>
    <definedName name="kiweokwr" localSheetId="0">#REF!</definedName>
    <definedName name="kiweokwr" localSheetId="7" hidden="1">#REF!</definedName>
    <definedName name="kiweokwr" localSheetId="8" hidden="1">#REF!</definedName>
    <definedName name="kiweokwr" hidden="1">#REF!</definedName>
    <definedName name="kjchkfhsezk" localSheetId="2" hidden="1">{#N/A,#N/A,FALSE,"Plan1";#N/A,#N/A,FALSE,"Plan2"}</definedName>
    <definedName name="kjchkfhsezk" localSheetId="5">{#N/A,#N/A,FALSE,"Plan1";#N/A,#N/A,FALSE,"Plan2"}</definedName>
    <definedName name="kjchkfhsezk" localSheetId="6" hidden="1">{#N/A,#N/A,FALSE,"Plan1";#N/A,#N/A,FALSE,"Plan2"}</definedName>
    <definedName name="kjchkfhsezk" localSheetId="1" hidden="1">{#N/A,#N/A,FALSE,"Plan1";#N/A,#N/A,FALSE,"Plan2"}</definedName>
    <definedName name="kjchkfhsezk" localSheetId="0">{#N/A,#N/A,FALSE,"Plan1";#N/A,#N/A,FALSE,"Plan2"}</definedName>
    <definedName name="kjchkfhsezk" localSheetId="7" hidden="1">{#N/A,#N/A,FALSE,"Plan1";#N/A,#N/A,FALSE,"Plan2"}</definedName>
    <definedName name="kjchkfhsezk" localSheetId="8" hidden="1">{#N/A,#N/A,FALSE,"Plan1";#N/A,#N/A,FALSE,"Plan2"}</definedName>
    <definedName name="kjchkfhsezk" hidden="1">{#N/A,#N/A,FALSE,"Plan1";#N/A,#N/A,FALSE,"Plan2"}</definedName>
    <definedName name="kjdghksef" localSheetId="2" hidden="1">{#N/A,#N/A,FALSE,"Plan1";#N/A,#N/A,FALSE,"Plan2"}</definedName>
    <definedName name="kjdghksef" localSheetId="5">{#N/A,#N/A,FALSE,"Plan1";#N/A,#N/A,FALSE,"Plan2"}</definedName>
    <definedName name="kjdghksef" localSheetId="6" hidden="1">{#N/A,#N/A,FALSE,"Plan1";#N/A,#N/A,FALSE,"Plan2"}</definedName>
    <definedName name="kjdghksef" localSheetId="1" hidden="1">{#N/A,#N/A,FALSE,"Plan1";#N/A,#N/A,FALSE,"Plan2"}</definedName>
    <definedName name="kjdghksef" localSheetId="0">{#N/A,#N/A,FALSE,"Plan1";#N/A,#N/A,FALSE,"Plan2"}</definedName>
    <definedName name="kjdghksef" localSheetId="7" hidden="1">{#N/A,#N/A,FALSE,"Plan1";#N/A,#N/A,FALSE,"Plan2"}</definedName>
    <definedName name="kjdghksef" localSheetId="8" hidden="1">{#N/A,#N/A,FALSE,"Plan1";#N/A,#N/A,FALSE,"Plan2"}</definedName>
    <definedName name="kjdghksef" hidden="1">{#N/A,#N/A,FALSE,"Plan1";#N/A,#N/A,FALSE,"Plan2"}</definedName>
    <definedName name="kjdkftyhtert" localSheetId="2" hidden="1">{#N/A,#N/A,FALSE,"Plan1";#N/A,#N/A,FALSE,"Plan2"}</definedName>
    <definedName name="kjdkftyhtert" localSheetId="5">{#N/A,#N/A,FALSE,"Plan1";#N/A,#N/A,FALSE,"Plan2"}</definedName>
    <definedName name="kjdkftyhtert" localSheetId="6" hidden="1">{#N/A,#N/A,FALSE,"Plan1";#N/A,#N/A,FALSE,"Plan2"}</definedName>
    <definedName name="kjdkftyhtert" localSheetId="1" hidden="1">{#N/A,#N/A,FALSE,"Plan1";#N/A,#N/A,FALSE,"Plan2"}</definedName>
    <definedName name="kjdkftyhtert" localSheetId="0">{#N/A,#N/A,FALSE,"Plan1";#N/A,#N/A,FALSE,"Plan2"}</definedName>
    <definedName name="kjdkftyhtert" localSheetId="7" hidden="1">{#N/A,#N/A,FALSE,"Plan1";#N/A,#N/A,FALSE,"Plan2"}</definedName>
    <definedName name="kjdkftyhtert" localSheetId="8" hidden="1">{#N/A,#N/A,FALSE,"Plan1";#N/A,#N/A,FALSE,"Plan2"}</definedName>
    <definedName name="kjdkftyhtert" hidden="1">{#N/A,#N/A,FALSE,"Plan1";#N/A,#N/A,FALSE,"Plan2"}</definedName>
    <definedName name="kjdlfkjds" localSheetId="2" hidden="1">{#N/A,#N/A,FALSE,"Plan1";#N/A,#N/A,FALSE,"Plan2"}</definedName>
    <definedName name="kjdlfkjds" localSheetId="5">{#N/A,#N/A,FALSE,"Plan1";#N/A,#N/A,FALSE,"Plan2"}</definedName>
    <definedName name="kjdlfkjds" localSheetId="6" hidden="1">{#N/A,#N/A,FALSE,"Plan1";#N/A,#N/A,FALSE,"Plan2"}</definedName>
    <definedName name="kjdlfkjds" localSheetId="1" hidden="1">{#N/A,#N/A,FALSE,"Plan1";#N/A,#N/A,FALSE,"Plan2"}</definedName>
    <definedName name="kjdlfkjds" localSheetId="0">{#N/A,#N/A,FALSE,"Plan1";#N/A,#N/A,FALSE,"Plan2"}</definedName>
    <definedName name="kjdlfkjds" localSheetId="7" hidden="1">{#N/A,#N/A,FALSE,"Plan1";#N/A,#N/A,FALSE,"Plan2"}</definedName>
    <definedName name="kjdlfkjds" localSheetId="8" hidden="1">{#N/A,#N/A,FALSE,"Plan1";#N/A,#N/A,FALSE,"Plan2"}</definedName>
    <definedName name="kjdlfkjds" hidden="1">{#N/A,#N/A,FALSE,"Plan1";#N/A,#N/A,FALSE,"Plan2"}</definedName>
    <definedName name="kjdzhfytrfy" localSheetId="2" hidden="1">{#N/A,#N/A,FALSE,"Plan1";#N/A,#N/A,FALSE,"Plan2"}</definedName>
    <definedName name="kjdzhfytrfy" localSheetId="5">{#N/A,#N/A,FALSE,"Plan1";#N/A,#N/A,FALSE,"Plan2"}</definedName>
    <definedName name="kjdzhfytrfy" localSheetId="6" hidden="1">{#N/A,#N/A,FALSE,"Plan1";#N/A,#N/A,FALSE,"Plan2"}</definedName>
    <definedName name="kjdzhfytrfy" localSheetId="1" hidden="1">{#N/A,#N/A,FALSE,"Plan1";#N/A,#N/A,FALSE,"Plan2"}</definedName>
    <definedName name="kjdzhfytrfy" localSheetId="0">{#N/A,#N/A,FALSE,"Plan1";#N/A,#N/A,FALSE,"Plan2"}</definedName>
    <definedName name="kjdzhfytrfy" localSheetId="7" hidden="1">{#N/A,#N/A,FALSE,"Plan1";#N/A,#N/A,FALSE,"Plan2"}</definedName>
    <definedName name="kjdzhfytrfy" localSheetId="8" hidden="1">{#N/A,#N/A,FALSE,"Plan1";#N/A,#N/A,FALSE,"Plan2"}</definedName>
    <definedName name="kjdzhfytrfy" hidden="1">{#N/A,#N/A,FALSE,"Plan1";#N/A,#N/A,FALSE,"Plan2"}</definedName>
    <definedName name="kjhdfgjthdft" localSheetId="2" hidden="1">{#N/A,#N/A,FALSE,"Plan1";#N/A,#N/A,FALSE,"Plan2"}</definedName>
    <definedName name="kjhdfgjthdft" localSheetId="5">{#N/A,#N/A,FALSE,"Plan1";#N/A,#N/A,FALSE,"Plan2"}</definedName>
    <definedName name="kjhdfgjthdft" localSheetId="6" hidden="1">{#N/A,#N/A,FALSE,"Plan1";#N/A,#N/A,FALSE,"Plan2"}</definedName>
    <definedName name="kjhdfgjthdft" localSheetId="1" hidden="1">{#N/A,#N/A,FALSE,"Plan1";#N/A,#N/A,FALSE,"Plan2"}</definedName>
    <definedName name="kjhdfgjthdft" localSheetId="0">{#N/A,#N/A,FALSE,"Plan1";#N/A,#N/A,FALSE,"Plan2"}</definedName>
    <definedName name="kjhdfgjthdft" localSheetId="7" hidden="1">{#N/A,#N/A,FALSE,"Plan1";#N/A,#N/A,FALSE,"Plan2"}</definedName>
    <definedName name="kjhdfgjthdft" localSheetId="8" hidden="1">{#N/A,#N/A,FALSE,"Plan1";#N/A,#N/A,FALSE,"Plan2"}</definedName>
    <definedName name="kjhdfgjthdft" hidden="1">{#N/A,#N/A,FALSE,"Plan1";#N/A,#N/A,FALSE,"Plan2"}</definedName>
    <definedName name="kjhsdf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2" hidden="1">{#N/A,#N/A,FALSE,"Plan1";#N/A,#N/A,FALSE,"Plan2"}</definedName>
    <definedName name="kjhsiorf" localSheetId="5">{#N/A,#N/A,FALSE,"Plan1";#N/A,#N/A,FALSE,"Plan2"}</definedName>
    <definedName name="kjhsiorf" localSheetId="6" hidden="1">{#N/A,#N/A,FALSE,"Plan1";#N/A,#N/A,FALSE,"Plan2"}</definedName>
    <definedName name="kjhsiorf" localSheetId="1" hidden="1">{#N/A,#N/A,FALSE,"Plan1";#N/A,#N/A,FALSE,"Plan2"}</definedName>
    <definedName name="kjhsiorf" localSheetId="0">{#N/A,#N/A,FALSE,"Plan1";#N/A,#N/A,FALSE,"Plan2"}</definedName>
    <definedName name="kjhsiorf" localSheetId="7" hidden="1">{#N/A,#N/A,FALSE,"Plan1";#N/A,#N/A,FALSE,"Plan2"}</definedName>
    <definedName name="kjhsiorf" localSheetId="8" hidden="1">{#N/A,#N/A,FALSE,"Plan1";#N/A,#N/A,FALSE,"Plan2"}</definedName>
    <definedName name="kjhsiorf" hidden="1">{#N/A,#N/A,FALSE,"Plan1";#N/A,#N/A,FALSE,"Plan2"}</definedName>
    <definedName name="KJ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2" hidden="1">{#N/A,#N/A,FALSE,"Plan1";#N/A,#N/A,FALSE,"Plan2"}</definedName>
    <definedName name="kjjwww" localSheetId="5">{#N/A,#N/A,FALSE,"Plan1";#N/A,#N/A,FALSE,"Plan2"}</definedName>
    <definedName name="kjjwww" localSheetId="6" hidden="1">{#N/A,#N/A,FALSE,"Plan1";#N/A,#N/A,FALSE,"Plan2"}</definedName>
    <definedName name="kjjwww" localSheetId="1" hidden="1">{#N/A,#N/A,FALSE,"Plan1";#N/A,#N/A,FALSE,"Plan2"}</definedName>
    <definedName name="kjjwww" localSheetId="0">{#N/A,#N/A,FALSE,"Plan1";#N/A,#N/A,FALSE,"Plan2"}</definedName>
    <definedName name="kjjwww" localSheetId="7" hidden="1">{#N/A,#N/A,FALSE,"Plan1";#N/A,#N/A,FALSE,"Plan2"}</definedName>
    <definedName name="kjjwww" localSheetId="8" hidden="1">{#N/A,#N/A,FALSE,"Plan1";#N/A,#N/A,FALSE,"Plan2"}</definedName>
    <definedName name="kjjwww" hidden="1">{#N/A,#N/A,FALSE,"Plan1";#N/A,#N/A,FALSE,"Plan2"}</definedName>
    <definedName name="kjl" localSheetId="2" hidden="1">{#N/A,#N/A,FALSE,"ENG'G(보호계전기)"}</definedName>
    <definedName name="kjl" localSheetId="5">{#N/A,#N/A,FALSE,"ENG'G(보호계전기)"}</definedName>
    <definedName name="kjl" localSheetId="6" hidden="1">{#N/A,#N/A,FALSE,"ENG'G(보호계전기)"}</definedName>
    <definedName name="kjl" localSheetId="1" hidden="1">{#N/A,#N/A,FALSE,"ENG'G(보호계전기)"}</definedName>
    <definedName name="kjl" localSheetId="0">{#N/A,#N/A,FALSE,"ENG'G(보호계전기)"}</definedName>
    <definedName name="kjl" localSheetId="7" hidden="1">{#N/A,#N/A,FALSE,"ENG'G(보호계전기)"}</definedName>
    <definedName name="kjl" localSheetId="8" hidden="1">{#N/A,#N/A,FALSE,"ENG'G(보호계전기)"}</definedName>
    <definedName name="kjl" hidden="1">{#N/A,#N/A,FALSE,"ENG'G(보호계전기)"}</definedName>
    <definedName name="KJOI" localSheetId="2" hidden="1">{#N/A,#N/A,FALSE,"Plan1";#N/A,#N/A,FALSE,"Plan2"}</definedName>
    <definedName name="KJOI" localSheetId="5">{#N/A,#N/A,FALSE,"Plan1";#N/A,#N/A,FALSE,"Plan2"}</definedName>
    <definedName name="KJOI" localSheetId="6" hidden="1">{#N/A,#N/A,FALSE,"Plan1";#N/A,#N/A,FALSE,"Plan2"}</definedName>
    <definedName name="KJOI" localSheetId="1" hidden="1">{#N/A,#N/A,FALSE,"Plan1";#N/A,#N/A,FALSE,"Plan2"}</definedName>
    <definedName name="KJOI" localSheetId="0">{#N/A,#N/A,FALSE,"Plan1";#N/A,#N/A,FALSE,"Plan2"}</definedName>
    <definedName name="KJOI" localSheetId="7" hidden="1">{#N/A,#N/A,FALSE,"Plan1";#N/A,#N/A,FALSE,"Plan2"}</definedName>
    <definedName name="KJOI" localSheetId="8" hidden="1">{#N/A,#N/A,FALSE,"Plan1";#N/A,#N/A,FALSE,"Plan2"}</definedName>
    <definedName name="KJOI" hidden="1">{#N/A,#N/A,FALSE,"Plan1";#N/A,#N/A,FALSE,"Plan2"}</definedName>
    <definedName name="kjqwerw" localSheetId="2" hidden="1">{#N/A,#N/A,FALSE,"Plan1";#N/A,#N/A,FALSE,"Plan2"}</definedName>
    <definedName name="kjqwerw" localSheetId="5">{#N/A,#N/A,FALSE,"Plan1";#N/A,#N/A,FALSE,"Plan2"}</definedName>
    <definedName name="kjqwerw" localSheetId="6" hidden="1">{#N/A,#N/A,FALSE,"Plan1";#N/A,#N/A,FALSE,"Plan2"}</definedName>
    <definedName name="kjqwerw" localSheetId="1" hidden="1">{#N/A,#N/A,FALSE,"Plan1";#N/A,#N/A,FALSE,"Plan2"}</definedName>
    <definedName name="kjqwerw" localSheetId="0">{#N/A,#N/A,FALSE,"Plan1";#N/A,#N/A,FALSE,"Plan2"}</definedName>
    <definedName name="kjqwerw" localSheetId="7" hidden="1">{#N/A,#N/A,FALSE,"Plan1";#N/A,#N/A,FALSE,"Plan2"}</definedName>
    <definedName name="kjqwerw" localSheetId="8" hidden="1">{#N/A,#N/A,FALSE,"Plan1";#N/A,#N/A,FALSE,"Plan2"}</definedName>
    <definedName name="kjqwerw" hidden="1">{#N/A,#N/A,FALSE,"Plan1";#N/A,#N/A,FALSE,"Plan2"}</definedName>
    <definedName name="kjsfert" localSheetId="2" hidden="1">{#N/A,#N/A,FALSE,"Plan1";#N/A,#N/A,FALSE,"Plan2"}</definedName>
    <definedName name="kjsfert" localSheetId="5">{#N/A,#N/A,FALSE,"Plan1";#N/A,#N/A,FALSE,"Plan2"}</definedName>
    <definedName name="kjsfert" localSheetId="6" hidden="1">{#N/A,#N/A,FALSE,"Plan1";#N/A,#N/A,FALSE,"Plan2"}</definedName>
    <definedName name="kjsfert" localSheetId="1" hidden="1">{#N/A,#N/A,FALSE,"Plan1";#N/A,#N/A,FALSE,"Plan2"}</definedName>
    <definedName name="kjsfert" localSheetId="0">{#N/A,#N/A,FALSE,"Plan1";#N/A,#N/A,FALSE,"Plan2"}</definedName>
    <definedName name="kjsfert" localSheetId="7" hidden="1">{#N/A,#N/A,FALSE,"Plan1";#N/A,#N/A,FALSE,"Plan2"}</definedName>
    <definedName name="kjsfert" localSheetId="8" hidden="1">{#N/A,#N/A,FALSE,"Plan1";#N/A,#N/A,FALSE,"Plan2"}</definedName>
    <definedName name="kjsfert" hidden="1">{#N/A,#N/A,FALSE,"Plan1";#N/A,#N/A,FALSE,"Plan2"}</definedName>
    <definedName name="KJXCFKR" localSheetId="2" hidden="1">{#N/A,#N/A,FALSE,"Plan1";#N/A,#N/A,FALSE,"Plan2"}</definedName>
    <definedName name="KJXCFKR" localSheetId="5">{#N/A,#N/A,FALSE,"Plan1";#N/A,#N/A,FALSE,"Plan2"}</definedName>
    <definedName name="KJXCFKR" localSheetId="6" hidden="1">{#N/A,#N/A,FALSE,"Plan1";#N/A,#N/A,FALSE,"Plan2"}</definedName>
    <definedName name="KJXCFKR" localSheetId="1" hidden="1">{#N/A,#N/A,FALSE,"Plan1";#N/A,#N/A,FALSE,"Plan2"}</definedName>
    <definedName name="KJXCFKR" localSheetId="0">{#N/A,#N/A,FALSE,"Plan1";#N/A,#N/A,FALSE,"Plan2"}</definedName>
    <definedName name="KJXCFKR" localSheetId="7" hidden="1">{#N/A,#N/A,FALSE,"Plan1";#N/A,#N/A,FALSE,"Plan2"}</definedName>
    <definedName name="KJXCFKR" localSheetId="8" hidden="1">{#N/A,#N/A,FALSE,"Plan1";#N/A,#N/A,FALSE,"Plan2"}</definedName>
    <definedName name="KJXCFKR" hidden="1">{#N/A,#N/A,FALSE,"Plan1";#N/A,#N/A,FALSE,"Plan2"}</definedName>
    <definedName name="KJXDFD" localSheetId="2" hidden="1">{#N/A,#N/A,FALSE,"Plan1";#N/A,#N/A,FALSE,"Plan2"}</definedName>
    <definedName name="KJXDFD" localSheetId="5">{#N/A,#N/A,FALSE,"Plan1";#N/A,#N/A,FALSE,"Plan2"}</definedName>
    <definedName name="KJXDFD" localSheetId="6" hidden="1">{#N/A,#N/A,FALSE,"Plan1";#N/A,#N/A,FALSE,"Plan2"}</definedName>
    <definedName name="KJXDFD" localSheetId="1" hidden="1">{#N/A,#N/A,FALSE,"Plan1";#N/A,#N/A,FALSE,"Plan2"}</definedName>
    <definedName name="KJXDFD" localSheetId="0">{#N/A,#N/A,FALSE,"Plan1";#N/A,#N/A,FALSE,"Plan2"}</definedName>
    <definedName name="KJXDFD" localSheetId="7" hidden="1">{#N/A,#N/A,FALSE,"Plan1";#N/A,#N/A,FALSE,"Plan2"}</definedName>
    <definedName name="KJXDFD" localSheetId="8" hidden="1">{#N/A,#N/A,FALSE,"Plan1";#N/A,#N/A,FALSE,"Plan2"}</definedName>
    <definedName name="KJXDFD" hidden="1">{#N/A,#N/A,FALSE,"Plan1";#N/A,#N/A,FALSE,"Plan2"}</definedName>
    <definedName name="kjydhfkjghkjfh" localSheetId="2" hidden="1">#REF!</definedName>
    <definedName name="kjydhfkjghkjfh" localSheetId="5">#REF!</definedName>
    <definedName name="kjydhfkjghkjfh" localSheetId="6" hidden="1">#REF!</definedName>
    <definedName name="kjydhfkjghkjfh" localSheetId="1" hidden="1">#REF!</definedName>
    <definedName name="kjydhfkjghkjfh" localSheetId="0">#REF!</definedName>
    <definedName name="kjydhfkjghkjfh" localSheetId="7" hidden="1">#REF!</definedName>
    <definedName name="kjydhfkjghkjfh" localSheetId="8" hidden="1">#REF!</definedName>
    <definedName name="kjydhfkjghkjfh" hidden="1">#REF!</definedName>
    <definedName name="kk" localSheetId="2">#REF!</definedName>
    <definedName name="kk" localSheetId="5">#REF!</definedName>
    <definedName name="kk" localSheetId="6">#REF!</definedName>
    <definedName name="kk" localSheetId="0">#REF!</definedName>
    <definedName name="kk" localSheetId="7">#REF!</definedName>
    <definedName name="kk" localSheetId="8">#REF!</definedName>
    <definedName name="kk">#REF!</definedName>
    <definedName name="kk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2" hidden="1">{#N/A,#N/A,FALSE,"Plan1";#N/A,#N/A,FALSE,"Plan2"}</definedName>
    <definedName name="kkk" localSheetId="5">{#N/A,#N/A,FALSE,"Plan1";#N/A,#N/A,FALSE,"Plan2"}</definedName>
    <definedName name="kkk" localSheetId="6" hidden="1">{#N/A,#N/A,FALSE,"Plan1";#N/A,#N/A,FALSE,"Plan2"}</definedName>
    <definedName name="kkk" localSheetId="1" hidden="1">{#N/A,#N/A,FALSE,"Plan1";#N/A,#N/A,FALSE,"Plan2"}</definedName>
    <definedName name="kkk" localSheetId="0">{#N/A,#N/A,FALSE,"Plan1";#N/A,#N/A,FALSE,"Plan2"}</definedName>
    <definedName name="kkk" localSheetId="7" hidden="1">{#N/A,#N/A,FALSE,"Plan1";#N/A,#N/A,FALSE,"Plan2"}</definedName>
    <definedName name="kkk" localSheetId="8" hidden="1">{#N/A,#N/A,FALSE,"Plan1";#N/A,#N/A,FALSE,"Plan2"}</definedName>
    <definedName name="kkk" hidden="1">{#N/A,#N/A,FALSE,"Plan1";#N/A,#N/A,FALSE,"Plan2"}</definedName>
    <definedName name="kkkkk" localSheetId="2" hidden="1">{#N/A,#N/A,FALSE,"Plan1";#N/A,#N/A,FALSE,"Plan2"}</definedName>
    <definedName name="kkkkk" localSheetId="5">{#N/A,#N/A,FALSE,"Plan1";#N/A,#N/A,FALSE,"Plan2"}</definedName>
    <definedName name="kkkkk" localSheetId="6" hidden="1">{#N/A,#N/A,FALSE,"Plan1";#N/A,#N/A,FALSE,"Plan2"}</definedName>
    <definedName name="kkkkk" localSheetId="1" hidden="1">{#N/A,#N/A,FALSE,"Plan1";#N/A,#N/A,FALSE,"Plan2"}</definedName>
    <definedName name="kkkkk" localSheetId="0">{#N/A,#N/A,FALSE,"Plan1";#N/A,#N/A,FALSE,"Plan2"}</definedName>
    <definedName name="kkkkk" localSheetId="7" hidden="1">{#N/A,#N/A,FALSE,"Plan1";#N/A,#N/A,FALSE,"Plan2"}</definedName>
    <definedName name="kkkkk" localSheetId="8" hidden="1">{#N/A,#N/A,FALSE,"Plan1";#N/A,#N/A,FALSE,"Plan2"}</definedName>
    <definedName name="kkkkk" hidden="1">{#N/A,#N/A,FALSE,"Plan1";#N/A,#N/A,FALSE,"Plan2"}</definedName>
    <definedName name="kkkkkk" localSheetId="2" hidden="1">{#N/A,#N/A,FALSE,"Plan1";#N/A,#N/A,FALSE,"Plan2"}</definedName>
    <definedName name="kkkkkk" localSheetId="5">{#N/A,#N/A,FALSE,"Plan1";#N/A,#N/A,FALSE,"Plan2"}</definedName>
    <definedName name="kkkkkk" localSheetId="6" hidden="1">{#N/A,#N/A,FALSE,"Plan1";#N/A,#N/A,FALSE,"Plan2"}</definedName>
    <definedName name="kkkkkk" localSheetId="1" hidden="1">{#N/A,#N/A,FALSE,"Plan1";#N/A,#N/A,FALSE,"Plan2"}</definedName>
    <definedName name="kkkkkk" localSheetId="0">{#N/A,#N/A,FALSE,"Plan1";#N/A,#N/A,FALSE,"Plan2"}</definedName>
    <definedName name="kkkkkk" localSheetId="7" hidden="1">{#N/A,#N/A,FALSE,"Plan1";#N/A,#N/A,FALSE,"Plan2"}</definedName>
    <definedName name="kkkkkk" localSheetId="8" hidden="1">{#N/A,#N/A,FALSE,"Plan1";#N/A,#N/A,FALSE,"Plan2"}</definedName>
    <definedName name="kkkkkk" hidden="1">{#N/A,#N/A,FALSE,"Plan1";#N/A,#N/A,FALSE,"Plan2"}</definedName>
    <definedName name="kk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2" hidden="1">{#N/A,#N/A,FALSE,"Plan1";#N/A,#N/A,FALSE,"Plan2"}</definedName>
    <definedName name="kksaklçer" localSheetId="5">{#N/A,#N/A,FALSE,"Plan1";#N/A,#N/A,FALSE,"Plan2"}</definedName>
    <definedName name="kksaklçer" localSheetId="6" hidden="1">{#N/A,#N/A,FALSE,"Plan1";#N/A,#N/A,FALSE,"Plan2"}</definedName>
    <definedName name="kksaklçer" localSheetId="1" hidden="1">{#N/A,#N/A,FALSE,"Plan1";#N/A,#N/A,FALSE,"Plan2"}</definedName>
    <definedName name="kksaklçer" localSheetId="0">{#N/A,#N/A,FALSE,"Plan1";#N/A,#N/A,FALSE,"Plan2"}</definedName>
    <definedName name="kksaklçer" localSheetId="7" hidden="1">{#N/A,#N/A,FALSE,"Plan1";#N/A,#N/A,FALSE,"Plan2"}</definedName>
    <definedName name="kksaklçer" localSheetId="8" hidden="1">{#N/A,#N/A,FALSE,"Plan1";#N/A,#N/A,FALSE,"Plan2"}</definedName>
    <definedName name="kksaklçer" hidden="1">{#N/A,#N/A,FALSE,"Plan1";#N/A,#N/A,FALSE,"Plan2"}</definedName>
    <definedName name="kksarde" localSheetId="2" hidden="1">{#N/A,#N/A,FALSE,"Plan1";#N/A,#N/A,FALSE,"Plan2"}</definedName>
    <definedName name="kksarde" localSheetId="5">{#N/A,#N/A,FALSE,"Plan1";#N/A,#N/A,FALSE,"Plan2"}</definedName>
    <definedName name="kksarde" localSheetId="6" hidden="1">{#N/A,#N/A,FALSE,"Plan1";#N/A,#N/A,FALSE,"Plan2"}</definedName>
    <definedName name="kksarde" localSheetId="1" hidden="1">{#N/A,#N/A,FALSE,"Plan1";#N/A,#N/A,FALSE,"Plan2"}</definedName>
    <definedName name="kksarde" localSheetId="0">{#N/A,#N/A,FALSE,"Plan1";#N/A,#N/A,FALSE,"Plan2"}</definedName>
    <definedName name="kksarde" localSheetId="7" hidden="1">{#N/A,#N/A,FALSE,"Plan1";#N/A,#N/A,FALSE,"Plan2"}</definedName>
    <definedName name="kksarde" localSheetId="8" hidden="1">{#N/A,#N/A,FALSE,"Plan1";#N/A,#N/A,FALSE,"Plan2"}</definedName>
    <definedName name="kksarde" hidden="1">{#N/A,#N/A,FALSE,"Plan1";#N/A,#N/A,FALSE,"Plan2"}</definedName>
    <definedName name="klaskldjsw" localSheetId="2" hidden="1">{#N/A,#N/A,FALSE,"Plan1";#N/A,#N/A,FALSE,"Plan2"}</definedName>
    <definedName name="klaskldjsw" localSheetId="5">{#N/A,#N/A,FALSE,"Plan1";#N/A,#N/A,FALSE,"Plan2"}</definedName>
    <definedName name="klaskldjsw" localSheetId="6" hidden="1">{#N/A,#N/A,FALSE,"Plan1";#N/A,#N/A,FALSE,"Plan2"}</definedName>
    <definedName name="klaskldjsw" localSheetId="1" hidden="1">{#N/A,#N/A,FALSE,"Plan1";#N/A,#N/A,FALSE,"Plan2"}</definedName>
    <definedName name="klaskldjsw" localSheetId="0">{#N/A,#N/A,FALSE,"Plan1";#N/A,#N/A,FALSE,"Plan2"}</definedName>
    <definedName name="klaskldjsw" localSheetId="7" hidden="1">{#N/A,#N/A,FALSE,"Plan1";#N/A,#N/A,FALSE,"Plan2"}</definedName>
    <definedName name="klaskldjsw" localSheetId="8" hidden="1">{#N/A,#N/A,FALSE,"Plan1";#N/A,#N/A,FALSE,"Plan2"}</definedName>
    <definedName name="klaskldjsw" hidden="1">{#N/A,#N/A,FALSE,"Plan1";#N/A,#N/A,FALSE,"Plan2"}</definedName>
    <definedName name="klçkop" localSheetId="2" hidden="1">{#N/A,#N/A,FALSE,"Plan1";#N/A,#N/A,FALSE,"Plan2"}</definedName>
    <definedName name="klçkop" localSheetId="5">{#N/A,#N/A,FALSE,"Plan1";#N/A,#N/A,FALSE,"Plan2"}</definedName>
    <definedName name="klçkop" localSheetId="6" hidden="1">{#N/A,#N/A,FALSE,"Plan1";#N/A,#N/A,FALSE,"Plan2"}</definedName>
    <definedName name="klçkop" localSheetId="1" hidden="1">{#N/A,#N/A,FALSE,"Plan1";#N/A,#N/A,FALSE,"Plan2"}</definedName>
    <definedName name="klçkop" localSheetId="0">{#N/A,#N/A,FALSE,"Plan1";#N/A,#N/A,FALSE,"Plan2"}</definedName>
    <definedName name="klçkop" localSheetId="7" hidden="1">{#N/A,#N/A,FALSE,"Plan1";#N/A,#N/A,FALSE,"Plan2"}</definedName>
    <definedName name="klçkop" localSheetId="8" hidden="1">{#N/A,#N/A,FALSE,"Plan1";#N/A,#N/A,FALSE,"Plan2"}</definedName>
    <definedName name="klçkop" hidden="1">{#N/A,#N/A,FALSE,"Plan1";#N/A,#N/A,FALSE,"Plan2"}</definedName>
    <definedName name="KLDFNTRDT" localSheetId="2" hidden="1">{#N/A,#N/A,FALSE,"Plan1";#N/A,#N/A,FALSE,"Plan2"}</definedName>
    <definedName name="KLDFNTRDT" localSheetId="5">{#N/A,#N/A,FALSE,"Plan1";#N/A,#N/A,FALSE,"Plan2"}</definedName>
    <definedName name="KLDFNTRDT" localSheetId="6" hidden="1">{#N/A,#N/A,FALSE,"Plan1";#N/A,#N/A,FALSE,"Plan2"}</definedName>
    <definedName name="KLDFNTRDT" localSheetId="1" hidden="1">{#N/A,#N/A,FALSE,"Plan1";#N/A,#N/A,FALSE,"Plan2"}</definedName>
    <definedName name="KLDFNTRDT" localSheetId="0">{#N/A,#N/A,FALSE,"Plan1";#N/A,#N/A,FALSE,"Plan2"}</definedName>
    <definedName name="KLDFNTRDT" localSheetId="7" hidden="1">{#N/A,#N/A,FALSE,"Plan1";#N/A,#N/A,FALSE,"Plan2"}</definedName>
    <definedName name="KLDFNTRDT" localSheetId="8" hidden="1">{#N/A,#N/A,FALSE,"Plan1";#N/A,#N/A,FALSE,"Plan2"}</definedName>
    <definedName name="KLDFNTRDT" hidden="1">{#N/A,#N/A,FALSE,"Plan1";#N/A,#N/A,FALSE,"Plan2"}</definedName>
    <definedName name="klhjsdklhdf" localSheetId="2" hidden="1">{#N/A,#N/A,FALSE,"Plan1";#N/A,#N/A,FALSE,"Plan2"}</definedName>
    <definedName name="klhjsdklhdf" localSheetId="5">{#N/A,#N/A,FALSE,"Plan1";#N/A,#N/A,FALSE,"Plan2"}</definedName>
    <definedName name="klhjsdklhdf" localSheetId="6" hidden="1">{#N/A,#N/A,FALSE,"Plan1";#N/A,#N/A,FALSE,"Plan2"}</definedName>
    <definedName name="klhjsdklhdf" localSheetId="1" hidden="1">{#N/A,#N/A,FALSE,"Plan1";#N/A,#N/A,FALSE,"Plan2"}</definedName>
    <definedName name="klhjsdklhdf" localSheetId="0">{#N/A,#N/A,FALSE,"Plan1";#N/A,#N/A,FALSE,"Plan2"}</definedName>
    <definedName name="klhjsdklhdf" localSheetId="7" hidden="1">{#N/A,#N/A,FALSE,"Plan1";#N/A,#N/A,FALSE,"Plan2"}</definedName>
    <definedName name="klhjsdklhdf" localSheetId="8" hidden="1">{#N/A,#N/A,FALSE,"Plan1";#N/A,#N/A,FALSE,"Plan2"}</definedName>
    <definedName name="klhjsdklhdf" hidden="1">{#N/A,#N/A,FALSE,"Plan1";#N/A,#N/A,FALSE,"Plan2"}</definedName>
    <definedName name="KLHSKLRHWE" localSheetId="2" hidden="1">{#N/A,#N/A,FALSE,"Plan1";#N/A,#N/A,FALSE,"Plan2"}</definedName>
    <definedName name="KLHSKLRHWE" localSheetId="5">{#N/A,#N/A,FALSE,"Plan1";#N/A,#N/A,FALSE,"Plan2"}</definedName>
    <definedName name="KLHSKLRHWE" localSheetId="6" hidden="1">{#N/A,#N/A,FALSE,"Plan1";#N/A,#N/A,FALSE,"Plan2"}</definedName>
    <definedName name="KLHSKLRHWE" localSheetId="1" hidden="1">{#N/A,#N/A,FALSE,"Plan1";#N/A,#N/A,FALSE,"Plan2"}</definedName>
    <definedName name="KLHSKLRHWE" localSheetId="0">{#N/A,#N/A,FALSE,"Plan1";#N/A,#N/A,FALSE,"Plan2"}</definedName>
    <definedName name="KLHSKLRHWE" localSheetId="7" hidden="1">{#N/A,#N/A,FALSE,"Plan1";#N/A,#N/A,FALSE,"Plan2"}</definedName>
    <definedName name="KLHSKLRHWE" localSheetId="8" hidden="1">{#N/A,#N/A,FALSE,"Plan1";#N/A,#N/A,FALSE,"Plan2"}</definedName>
    <definedName name="KLHSKLRHWE" hidden="1">{#N/A,#N/A,FALSE,"Plan1";#N/A,#N/A,FALSE,"Plan2"}</definedName>
    <definedName name="KLJASKJD" localSheetId="2" hidden="1">{#N/A,#N/A,FALSE,"Plan1";#N/A,#N/A,FALSE,"Plan2"}</definedName>
    <definedName name="KLJASKJD" localSheetId="5">{#N/A,#N/A,FALSE,"Plan1";#N/A,#N/A,FALSE,"Plan2"}</definedName>
    <definedName name="KLJASKJD" localSheetId="6" hidden="1">{#N/A,#N/A,FALSE,"Plan1";#N/A,#N/A,FALSE,"Plan2"}</definedName>
    <definedName name="KLJASKJD" localSheetId="1" hidden="1">{#N/A,#N/A,FALSE,"Plan1";#N/A,#N/A,FALSE,"Plan2"}</definedName>
    <definedName name="KLJASKJD" localSheetId="0">{#N/A,#N/A,FALSE,"Plan1";#N/A,#N/A,FALSE,"Plan2"}</definedName>
    <definedName name="KLJASKJD" localSheetId="7" hidden="1">{#N/A,#N/A,FALSE,"Plan1";#N/A,#N/A,FALSE,"Plan2"}</definedName>
    <definedName name="KLJASKJD" localSheetId="8" hidden="1">{#N/A,#N/A,FALSE,"Plan1";#N/A,#N/A,FALSE,"Plan2"}</definedName>
    <definedName name="KLJASKJD" hidden="1">{#N/A,#N/A,FALSE,"Plan1";#N/A,#N/A,FALSE,"Plan2"}</definedName>
    <definedName name="KLJDXL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2" hidden="1">{#N/A,#N/A,FALSE,"Plan1";#N/A,#N/A,FALSE,"Plan2"}</definedName>
    <definedName name="kljeflwr" localSheetId="5">{#N/A,#N/A,FALSE,"Plan1";#N/A,#N/A,FALSE,"Plan2"}</definedName>
    <definedName name="kljeflwr" localSheetId="6" hidden="1">{#N/A,#N/A,FALSE,"Plan1";#N/A,#N/A,FALSE,"Plan2"}</definedName>
    <definedName name="kljeflwr" localSheetId="1" hidden="1">{#N/A,#N/A,FALSE,"Plan1";#N/A,#N/A,FALSE,"Plan2"}</definedName>
    <definedName name="kljeflwr" localSheetId="0">{#N/A,#N/A,FALSE,"Plan1";#N/A,#N/A,FALSE,"Plan2"}</definedName>
    <definedName name="kljeflwr" localSheetId="7" hidden="1">{#N/A,#N/A,FALSE,"Plan1";#N/A,#N/A,FALSE,"Plan2"}</definedName>
    <definedName name="kljeflwr" localSheetId="8" hidden="1">{#N/A,#N/A,FALSE,"Plan1";#N/A,#N/A,FALSE,"Plan2"}</definedName>
    <definedName name="kljeflwr" hidden="1">{#N/A,#N/A,FALSE,"Plan1";#N/A,#N/A,FALSE,"Plan2"}</definedName>
    <definedName name="kljflgjrf" localSheetId="2" hidden="1">{#N/A,#N/A,FALSE,"Plan1";#N/A,#N/A,FALSE,"Plan2"}</definedName>
    <definedName name="kljflgjrf" localSheetId="5">{#N/A,#N/A,FALSE,"Plan1";#N/A,#N/A,FALSE,"Plan2"}</definedName>
    <definedName name="kljflgjrf" localSheetId="6" hidden="1">{#N/A,#N/A,FALSE,"Plan1";#N/A,#N/A,FALSE,"Plan2"}</definedName>
    <definedName name="kljflgjrf" localSheetId="1" hidden="1">{#N/A,#N/A,FALSE,"Plan1";#N/A,#N/A,FALSE,"Plan2"}</definedName>
    <definedName name="kljflgjrf" localSheetId="0">{#N/A,#N/A,FALSE,"Plan1";#N/A,#N/A,FALSE,"Plan2"}</definedName>
    <definedName name="kljflgjrf" localSheetId="7" hidden="1">{#N/A,#N/A,FALSE,"Plan1";#N/A,#N/A,FALSE,"Plan2"}</definedName>
    <definedName name="kljflgjrf" localSheetId="8" hidden="1">{#N/A,#N/A,FALSE,"Plan1";#N/A,#N/A,FALSE,"Plan2"}</definedName>
    <definedName name="kljflgjrf" hidden="1">{#N/A,#N/A,FALSE,"Plan1";#N/A,#N/A,FALSE,"Plan2"}</definedName>
    <definedName name="kljgfdfr" localSheetId="2" hidden="1">{#N/A,#N/A,FALSE,"Plan1";#N/A,#N/A,FALSE,"Plan2"}</definedName>
    <definedName name="kljgfdfr" localSheetId="5">{#N/A,#N/A,FALSE,"Plan1";#N/A,#N/A,FALSE,"Plan2"}</definedName>
    <definedName name="kljgfdfr" localSheetId="6" hidden="1">{#N/A,#N/A,FALSE,"Plan1";#N/A,#N/A,FALSE,"Plan2"}</definedName>
    <definedName name="kljgfdfr" localSheetId="1" hidden="1">{#N/A,#N/A,FALSE,"Plan1";#N/A,#N/A,FALSE,"Plan2"}</definedName>
    <definedName name="kljgfdfr" localSheetId="0">{#N/A,#N/A,FALSE,"Plan1";#N/A,#N/A,FALSE,"Plan2"}</definedName>
    <definedName name="kljgfdfr" localSheetId="7" hidden="1">{#N/A,#N/A,FALSE,"Plan1";#N/A,#N/A,FALSE,"Plan2"}</definedName>
    <definedName name="kljgfdfr" localSheetId="8" hidden="1">{#N/A,#N/A,FALSE,"Plan1";#N/A,#N/A,FALSE,"Plan2"}</definedName>
    <definedName name="kljgfdfr" hidden="1">{#N/A,#N/A,FALSE,"Plan1";#N/A,#N/A,FALSE,"Plan2"}</definedName>
    <definedName name="kljgfjrt" localSheetId="2" hidden="1">{#N/A,#N/A,FALSE,"Plan1";#N/A,#N/A,FALSE,"Plan2"}</definedName>
    <definedName name="kljgfjrt" localSheetId="5">{#N/A,#N/A,FALSE,"Plan1";#N/A,#N/A,FALSE,"Plan2"}</definedName>
    <definedName name="kljgfjrt" localSheetId="6" hidden="1">{#N/A,#N/A,FALSE,"Plan1";#N/A,#N/A,FALSE,"Plan2"}</definedName>
    <definedName name="kljgfjrt" localSheetId="1" hidden="1">{#N/A,#N/A,FALSE,"Plan1";#N/A,#N/A,FALSE,"Plan2"}</definedName>
    <definedName name="kljgfjrt" localSheetId="0">{#N/A,#N/A,FALSE,"Plan1";#N/A,#N/A,FALSE,"Plan2"}</definedName>
    <definedName name="kljgfjrt" localSheetId="7" hidden="1">{#N/A,#N/A,FALSE,"Plan1";#N/A,#N/A,FALSE,"Plan2"}</definedName>
    <definedName name="kljgfjrt" localSheetId="8" hidden="1">{#N/A,#N/A,FALSE,"Plan1";#N/A,#N/A,FALSE,"Plan2"}</definedName>
    <definedName name="kljgfjrt" hidden="1">{#N/A,#N/A,FALSE,"Plan1";#N/A,#N/A,FALSE,"Plan2"}</definedName>
    <definedName name="kljlkdfj" localSheetId="2" hidden="1">{#N/A,#N/A,FALSE,"Plan1";#N/A,#N/A,FALSE,"Plan2"}</definedName>
    <definedName name="kljlkdfj" localSheetId="5">{#N/A,#N/A,FALSE,"Plan1";#N/A,#N/A,FALSE,"Plan2"}</definedName>
    <definedName name="kljlkdfj" localSheetId="6" hidden="1">{#N/A,#N/A,FALSE,"Plan1";#N/A,#N/A,FALSE,"Plan2"}</definedName>
    <definedName name="kljlkdfj" localSheetId="1" hidden="1">{#N/A,#N/A,FALSE,"Plan1";#N/A,#N/A,FALSE,"Plan2"}</definedName>
    <definedName name="kljlkdfj" localSheetId="0">{#N/A,#N/A,FALSE,"Plan1";#N/A,#N/A,FALSE,"Plan2"}</definedName>
    <definedName name="kljlkdfj" localSheetId="7" hidden="1">{#N/A,#N/A,FALSE,"Plan1";#N/A,#N/A,FALSE,"Plan2"}</definedName>
    <definedName name="kljlkdfj" localSheetId="8" hidden="1">{#N/A,#N/A,FALSE,"Plan1";#N/A,#N/A,FALSE,"Plan2"}</definedName>
    <definedName name="kljlkdfj" hidden="1">{#N/A,#N/A,FALSE,"Plan1";#N/A,#N/A,FALSE,"Plan2"}</definedName>
    <definedName name="kljsakjfr" localSheetId="2" hidden="1">{#N/A,#N/A,FALSE,"Plan1";#N/A,#N/A,FALSE,"Plan2"}</definedName>
    <definedName name="kljsakjfr" localSheetId="5">{#N/A,#N/A,FALSE,"Plan1";#N/A,#N/A,FALSE,"Plan2"}</definedName>
    <definedName name="kljsakjfr" localSheetId="6" hidden="1">{#N/A,#N/A,FALSE,"Plan1";#N/A,#N/A,FALSE,"Plan2"}</definedName>
    <definedName name="kljsakjfr" localSheetId="1" hidden="1">{#N/A,#N/A,FALSE,"Plan1";#N/A,#N/A,FALSE,"Plan2"}</definedName>
    <definedName name="kljsakjfr" localSheetId="0">{#N/A,#N/A,FALSE,"Plan1";#N/A,#N/A,FALSE,"Plan2"}</definedName>
    <definedName name="kljsakjfr" localSheetId="7" hidden="1">{#N/A,#N/A,FALSE,"Plan1";#N/A,#N/A,FALSE,"Plan2"}</definedName>
    <definedName name="kljsakjfr" localSheetId="8" hidden="1">{#N/A,#N/A,FALSE,"Plan1";#N/A,#N/A,FALSE,"Plan2"}</definedName>
    <definedName name="kljsakjfr" hidden="1">{#N/A,#N/A,FALSE,"Plan1";#N/A,#N/A,FALSE,"Plan2"}</definedName>
    <definedName name="kljsdje" localSheetId="2" hidden="1">{#N/A,#N/A,FALSE,"Plan1";#N/A,#N/A,FALSE,"Plan2"}</definedName>
    <definedName name="kljsdje" localSheetId="5">{#N/A,#N/A,FALSE,"Plan1";#N/A,#N/A,FALSE,"Plan2"}</definedName>
    <definedName name="kljsdje" localSheetId="6" hidden="1">{#N/A,#N/A,FALSE,"Plan1";#N/A,#N/A,FALSE,"Plan2"}</definedName>
    <definedName name="kljsdje" localSheetId="1" hidden="1">{#N/A,#N/A,FALSE,"Plan1";#N/A,#N/A,FALSE,"Plan2"}</definedName>
    <definedName name="kljsdje" localSheetId="0">{#N/A,#N/A,FALSE,"Plan1";#N/A,#N/A,FALSE,"Plan2"}</definedName>
    <definedName name="kljsdje" localSheetId="7" hidden="1">{#N/A,#N/A,FALSE,"Plan1";#N/A,#N/A,FALSE,"Plan2"}</definedName>
    <definedName name="kljsdje" localSheetId="8" hidden="1">{#N/A,#N/A,FALSE,"Plan1";#N/A,#N/A,FALSE,"Plan2"}</definedName>
    <definedName name="kljsdje" hidden="1">{#N/A,#N/A,FALSE,"Plan1";#N/A,#N/A,FALSE,"Plan2"}</definedName>
    <definedName name="kljsfwe" localSheetId="2" hidden="1">{#N/A,#N/A,FALSE,"Plan1";#N/A,#N/A,FALSE,"Plan2"}</definedName>
    <definedName name="kljsfwe" localSheetId="5">{#N/A,#N/A,FALSE,"Plan1";#N/A,#N/A,FALSE,"Plan2"}</definedName>
    <definedName name="kljsfwe" localSheetId="6" hidden="1">{#N/A,#N/A,FALSE,"Plan1";#N/A,#N/A,FALSE,"Plan2"}</definedName>
    <definedName name="kljsfwe" localSheetId="1" hidden="1">{#N/A,#N/A,FALSE,"Plan1";#N/A,#N/A,FALSE,"Plan2"}</definedName>
    <definedName name="kljsfwe" localSheetId="0">{#N/A,#N/A,FALSE,"Plan1";#N/A,#N/A,FALSE,"Plan2"}</definedName>
    <definedName name="kljsfwe" localSheetId="7" hidden="1">{#N/A,#N/A,FALSE,"Plan1";#N/A,#N/A,FALSE,"Plan2"}</definedName>
    <definedName name="kljsfwe" localSheetId="8" hidden="1">{#N/A,#N/A,FALSE,"Plan1";#N/A,#N/A,FALSE,"Plan2"}</definedName>
    <definedName name="kljsfwe" hidden="1">{#N/A,#N/A,FALSE,"Plan1";#N/A,#N/A,FALSE,"Plan2"}</definedName>
    <definedName name="klk" localSheetId="2" hidden="1">{#N/A,#N/A,FALSE,"Plan1";#N/A,#N/A,FALSE,"Plan2"}</definedName>
    <definedName name="klk" localSheetId="5">{#N/A,#N/A,FALSE,"Plan1";#N/A,#N/A,FALSE,"Plan2"}</definedName>
    <definedName name="klk" localSheetId="6" hidden="1">{#N/A,#N/A,FALSE,"Plan1";#N/A,#N/A,FALSE,"Plan2"}</definedName>
    <definedName name="klk" localSheetId="1" hidden="1">{#N/A,#N/A,FALSE,"Plan1";#N/A,#N/A,FALSE,"Plan2"}</definedName>
    <definedName name="klk" localSheetId="0">{#N/A,#N/A,FALSE,"Plan1";#N/A,#N/A,FALSE,"Plan2"}</definedName>
    <definedName name="klk" localSheetId="7" hidden="1">{#N/A,#N/A,FALSE,"Plan1";#N/A,#N/A,FALSE,"Plan2"}</definedName>
    <definedName name="klk" localSheetId="8" hidden="1">{#N/A,#N/A,FALSE,"Plan1";#N/A,#N/A,FALSE,"Plan2"}</definedName>
    <definedName name="klk" hidden="1">{#N/A,#N/A,FALSE,"Plan1";#N/A,#N/A,FALSE,"Plan2"}</definedName>
    <definedName name="KLKKLKÇJÇ" localSheetId="2" hidden="1">{#N/A,#N/A,FALSE,"Plan1";#N/A,#N/A,FALSE,"Plan2"}</definedName>
    <definedName name="KLKKLKÇJÇ" localSheetId="5">{#N/A,#N/A,FALSE,"Plan1";#N/A,#N/A,FALSE,"Plan2"}</definedName>
    <definedName name="KLKKLKÇJÇ" localSheetId="6" hidden="1">{#N/A,#N/A,FALSE,"Plan1";#N/A,#N/A,FALSE,"Plan2"}</definedName>
    <definedName name="KLKKLKÇJÇ" localSheetId="1" hidden="1">{#N/A,#N/A,FALSE,"Plan1";#N/A,#N/A,FALSE,"Plan2"}</definedName>
    <definedName name="KLKKLKÇJÇ" localSheetId="0">{#N/A,#N/A,FALSE,"Plan1";#N/A,#N/A,FALSE,"Plan2"}</definedName>
    <definedName name="KLKKLKÇJÇ" localSheetId="7" hidden="1">{#N/A,#N/A,FALSE,"Plan1";#N/A,#N/A,FALSE,"Plan2"}</definedName>
    <definedName name="KLKKLKÇJÇ" localSheetId="8" hidden="1">{#N/A,#N/A,FALSE,"Plan1";#N/A,#N/A,FALSE,"Plan2"}</definedName>
    <definedName name="KLKKLKÇJÇ" hidden="1">{#N/A,#N/A,FALSE,"Plan1";#N/A,#N/A,FALSE,"Plan2"}</definedName>
    <definedName name="KLSDFT" localSheetId="2" hidden="1">{#N/A,#N/A,FALSE,"Plan1";#N/A,#N/A,FALSE,"Plan2"}</definedName>
    <definedName name="KLSDFT" localSheetId="5">{#N/A,#N/A,FALSE,"Plan1";#N/A,#N/A,FALSE,"Plan2"}</definedName>
    <definedName name="KLSDFT" localSheetId="6" hidden="1">{#N/A,#N/A,FALSE,"Plan1";#N/A,#N/A,FALSE,"Plan2"}</definedName>
    <definedName name="KLSDFT" localSheetId="1" hidden="1">{#N/A,#N/A,FALSE,"Plan1";#N/A,#N/A,FALSE,"Plan2"}</definedName>
    <definedName name="KLSDFT" localSheetId="0">{#N/A,#N/A,FALSE,"Plan1";#N/A,#N/A,FALSE,"Plan2"}</definedName>
    <definedName name="KLSDFT" localSheetId="7" hidden="1">{#N/A,#N/A,FALSE,"Plan1";#N/A,#N/A,FALSE,"Plan2"}</definedName>
    <definedName name="KLSDFT" localSheetId="8" hidden="1">{#N/A,#N/A,FALSE,"Plan1";#N/A,#N/A,FALSE,"Plan2"}</definedName>
    <definedName name="KLSDFT" hidden="1">{#N/A,#N/A,FALSE,"Plan1";#N/A,#N/A,FALSE,"Plan2"}</definedName>
    <definedName name="KLSDHSJKHF" localSheetId="2" hidden="1">{#N/A,#N/A,FALSE,"Plan1";#N/A,#N/A,FALSE,"Plan2"}</definedName>
    <definedName name="KLSDHSJKHF" localSheetId="5">{#N/A,#N/A,FALSE,"Plan1";#N/A,#N/A,FALSE,"Plan2"}</definedName>
    <definedName name="KLSDHSJKHF" localSheetId="6" hidden="1">{#N/A,#N/A,FALSE,"Plan1";#N/A,#N/A,FALSE,"Plan2"}</definedName>
    <definedName name="KLSDHSJKHF" localSheetId="1" hidden="1">{#N/A,#N/A,FALSE,"Plan1";#N/A,#N/A,FALSE,"Plan2"}</definedName>
    <definedName name="KLSDHSJKHF" localSheetId="0">{#N/A,#N/A,FALSE,"Plan1";#N/A,#N/A,FALSE,"Plan2"}</definedName>
    <definedName name="KLSDHSJKHF" localSheetId="7" hidden="1">{#N/A,#N/A,FALSE,"Plan1";#N/A,#N/A,FALSE,"Plan2"}</definedName>
    <definedName name="KLSDHSJKHF" localSheetId="8" hidden="1">{#N/A,#N/A,FALSE,"Plan1";#N/A,#N/A,FALSE,"Plan2"}</definedName>
    <definedName name="KLSDHSJKHF" hidden="1">{#N/A,#N/A,FALSE,"Plan1";#N/A,#N/A,FALSE,"Plan2"}</definedName>
    <definedName name="klsdkre" localSheetId="2" hidden="1">{#N/A,#N/A,FALSE,"Plan1";#N/A,#N/A,FALSE,"Plan2"}</definedName>
    <definedName name="klsdkre" localSheetId="5">{#N/A,#N/A,FALSE,"Plan1";#N/A,#N/A,FALSE,"Plan2"}</definedName>
    <definedName name="klsdkre" localSheetId="6" hidden="1">{#N/A,#N/A,FALSE,"Plan1";#N/A,#N/A,FALSE,"Plan2"}</definedName>
    <definedName name="klsdkre" localSheetId="1" hidden="1">{#N/A,#N/A,FALSE,"Plan1";#N/A,#N/A,FALSE,"Plan2"}</definedName>
    <definedName name="klsdkre" localSheetId="0">{#N/A,#N/A,FALSE,"Plan1";#N/A,#N/A,FALSE,"Plan2"}</definedName>
    <definedName name="klsdkre" localSheetId="7" hidden="1">{#N/A,#N/A,FALSE,"Plan1";#N/A,#N/A,FALSE,"Plan2"}</definedName>
    <definedName name="klsdkre" localSheetId="8" hidden="1">{#N/A,#N/A,FALSE,"Plan1";#N/A,#N/A,FALSE,"Plan2"}</definedName>
    <definedName name="klsdkre" hidden="1">{#N/A,#N/A,FALSE,"Plan1";#N/A,#N/A,FALSE,"Plan2"}</definedName>
    <definedName name="KLSIDJE" localSheetId="2" hidden="1">{#N/A,#N/A,FALSE,"Plan1";#N/A,#N/A,FALSE,"Plan2"}</definedName>
    <definedName name="KLSIDJE" localSheetId="5">{#N/A,#N/A,FALSE,"Plan1";#N/A,#N/A,FALSE,"Plan2"}</definedName>
    <definedName name="KLSIDJE" localSheetId="6" hidden="1">{#N/A,#N/A,FALSE,"Plan1";#N/A,#N/A,FALSE,"Plan2"}</definedName>
    <definedName name="KLSIDJE" localSheetId="1" hidden="1">{#N/A,#N/A,FALSE,"Plan1";#N/A,#N/A,FALSE,"Plan2"}</definedName>
    <definedName name="KLSIDJE" localSheetId="0">{#N/A,#N/A,FALSE,"Plan1";#N/A,#N/A,FALSE,"Plan2"}</definedName>
    <definedName name="KLSIDJE" localSheetId="7" hidden="1">{#N/A,#N/A,FALSE,"Plan1";#N/A,#N/A,FALSE,"Plan2"}</definedName>
    <definedName name="KLSIDJE" localSheetId="8" hidden="1">{#N/A,#N/A,FALSE,"Plan1";#N/A,#N/A,FALSE,"Plan2"}</definedName>
    <definedName name="KLSIDJE" hidden="1">{#N/A,#N/A,FALSE,"Plan1";#N/A,#N/A,FALSE,"Plan2"}</definedName>
    <definedName name="klsjarsf" localSheetId="2" hidden="1">{#N/A,#N/A,FALSE,"Plan1";#N/A,#N/A,FALSE,"Plan2"}</definedName>
    <definedName name="klsjarsf" localSheetId="5">{#N/A,#N/A,FALSE,"Plan1";#N/A,#N/A,FALSE,"Plan2"}</definedName>
    <definedName name="klsjarsf" localSheetId="6" hidden="1">{#N/A,#N/A,FALSE,"Plan1";#N/A,#N/A,FALSE,"Plan2"}</definedName>
    <definedName name="klsjarsf" localSheetId="1" hidden="1">{#N/A,#N/A,FALSE,"Plan1";#N/A,#N/A,FALSE,"Plan2"}</definedName>
    <definedName name="klsjarsf" localSheetId="0">{#N/A,#N/A,FALSE,"Plan1";#N/A,#N/A,FALSE,"Plan2"}</definedName>
    <definedName name="klsjarsf" localSheetId="7" hidden="1">{#N/A,#N/A,FALSE,"Plan1";#N/A,#N/A,FALSE,"Plan2"}</definedName>
    <definedName name="klsjarsf" localSheetId="8" hidden="1">{#N/A,#N/A,FALSE,"Plan1";#N/A,#N/A,FALSE,"Plan2"}</definedName>
    <definedName name="klsjarsf" hidden="1">{#N/A,#N/A,FALSE,"Plan1";#N/A,#N/A,FALSE,"Plan2"}</definedName>
    <definedName name="klsjdwe" localSheetId="2" hidden="1">#REF!</definedName>
    <definedName name="klsjdwe" localSheetId="5">#REF!</definedName>
    <definedName name="klsjdwe" localSheetId="6" hidden="1">#REF!</definedName>
    <definedName name="klsjdwe" localSheetId="1" hidden="1">#REF!</definedName>
    <definedName name="klsjdwe" localSheetId="0">#REF!</definedName>
    <definedName name="klsjdwe" localSheetId="7" hidden="1">#REF!</definedName>
    <definedName name="klsjdwe" localSheetId="8" hidden="1">#REF!</definedName>
    <definedName name="klsjdwe" hidden="1">#REF!</definedName>
    <definedName name="klxhjfdkhser" localSheetId="2" hidden="1">{#N/A,#N/A,FALSE,"Plan1";#N/A,#N/A,FALSE,"Plan2"}</definedName>
    <definedName name="klxhjfdkhser" localSheetId="5">{#N/A,#N/A,FALSE,"Plan1";#N/A,#N/A,FALSE,"Plan2"}</definedName>
    <definedName name="klxhjfdkhser" localSheetId="6" hidden="1">{#N/A,#N/A,FALSE,"Plan1";#N/A,#N/A,FALSE,"Plan2"}</definedName>
    <definedName name="klxhjfdkhser" localSheetId="1" hidden="1">{#N/A,#N/A,FALSE,"Plan1";#N/A,#N/A,FALSE,"Plan2"}</definedName>
    <definedName name="klxhjfdkhser" localSheetId="0">{#N/A,#N/A,FALSE,"Plan1";#N/A,#N/A,FALSE,"Plan2"}</definedName>
    <definedName name="klxhjfdkhser" localSheetId="7" hidden="1">{#N/A,#N/A,FALSE,"Plan1";#N/A,#N/A,FALSE,"Plan2"}</definedName>
    <definedName name="klxhjfdkhser" localSheetId="8" hidden="1">{#N/A,#N/A,FALSE,"Plan1";#N/A,#N/A,FALSE,"Plan2"}</definedName>
    <definedName name="klxhjfdkhser" hidden="1">{#N/A,#N/A,FALSE,"Plan1";#N/A,#N/A,FALSE,"Plan2"}</definedName>
    <definedName name="kopipnsdfne" localSheetId="2" hidden="1">{#N/A,#N/A,FALSE,"Plan1";#N/A,#N/A,FALSE,"Plan2"}</definedName>
    <definedName name="kopipnsdfne" localSheetId="5">{#N/A,#N/A,FALSE,"Plan1";#N/A,#N/A,FALSE,"Plan2"}</definedName>
    <definedName name="kopipnsdfne" localSheetId="6" hidden="1">{#N/A,#N/A,FALSE,"Plan1";#N/A,#N/A,FALSE,"Plan2"}</definedName>
    <definedName name="kopipnsdfne" localSheetId="1" hidden="1">{#N/A,#N/A,FALSE,"Plan1";#N/A,#N/A,FALSE,"Plan2"}</definedName>
    <definedName name="kopipnsdfne" localSheetId="0">{#N/A,#N/A,FALSE,"Plan1";#N/A,#N/A,FALSE,"Plan2"}</definedName>
    <definedName name="kopipnsdfne" localSheetId="7" hidden="1">{#N/A,#N/A,FALSE,"Plan1";#N/A,#N/A,FALSE,"Plan2"}</definedName>
    <definedName name="kopipnsdfne" localSheetId="8" hidden="1">{#N/A,#N/A,FALSE,"Plan1";#N/A,#N/A,FALSE,"Plan2"}</definedName>
    <definedName name="kopipnsdfne" hidden="1">{#N/A,#N/A,FALSE,"Plan1";#N/A,#N/A,FALSE,"Plan2"}</definedName>
    <definedName name="kp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2" hidden="1">{#N/A,#N/A,FALSE,"Plan1";#N/A,#N/A,FALSE,"Plan2"}</definedName>
    <definedName name="KSDLDF" localSheetId="5">{#N/A,#N/A,FALSE,"Plan1";#N/A,#N/A,FALSE,"Plan2"}</definedName>
    <definedName name="KSDLDF" localSheetId="6" hidden="1">{#N/A,#N/A,FALSE,"Plan1";#N/A,#N/A,FALSE,"Plan2"}</definedName>
    <definedName name="KSDLDF" localSheetId="1" hidden="1">{#N/A,#N/A,FALSE,"Plan1";#N/A,#N/A,FALSE,"Plan2"}</definedName>
    <definedName name="KSDLDF" localSheetId="0">{#N/A,#N/A,FALSE,"Plan1";#N/A,#N/A,FALSE,"Plan2"}</definedName>
    <definedName name="KSDLDF" localSheetId="7" hidden="1">{#N/A,#N/A,FALSE,"Plan1";#N/A,#N/A,FALSE,"Plan2"}</definedName>
    <definedName name="KSDLDF" localSheetId="8" hidden="1">{#N/A,#N/A,FALSE,"Plan1";#N/A,#N/A,FALSE,"Plan2"}</definedName>
    <definedName name="KSDLDF" hidden="1">{#N/A,#N/A,FALSE,"Plan1";#N/A,#N/A,FALSE,"Plan2"}</definedName>
    <definedName name="ksdlkfsçzd" localSheetId="2" hidden="1">{#N/A,#N/A,FALSE,"Plan1";#N/A,#N/A,FALSE,"Plan2"}</definedName>
    <definedName name="ksdlkfsçzd" localSheetId="5">{#N/A,#N/A,FALSE,"Plan1";#N/A,#N/A,FALSE,"Plan2"}</definedName>
    <definedName name="ksdlkfsçzd" localSheetId="6" hidden="1">{#N/A,#N/A,FALSE,"Plan1";#N/A,#N/A,FALSE,"Plan2"}</definedName>
    <definedName name="ksdlkfsçzd" localSheetId="1" hidden="1">{#N/A,#N/A,FALSE,"Plan1";#N/A,#N/A,FALSE,"Plan2"}</definedName>
    <definedName name="ksdlkfsçzd" localSheetId="0">{#N/A,#N/A,FALSE,"Plan1";#N/A,#N/A,FALSE,"Plan2"}</definedName>
    <definedName name="ksdlkfsçzd" localSheetId="7" hidden="1">{#N/A,#N/A,FALSE,"Plan1";#N/A,#N/A,FALSE,"Plan2"}</definedName>
    <definedName name="ksdlkfsçzd" localSheetId="8" hidden="1">{#N/A,#N/A,FALSE,"Plan1";#N/A,#N/A,FALSE,"Plan2"}</definedName>
    <definedName name="ksdlkfsçzd" hidden="1">{#N/A,#N/A,FALSE,"Plan1";#N/A,#N/A,FALSE,"Plan2"}</definedName>
    <definedName name="KSDNFK" localSheetId="2">#REF!</definedName>
    <definedName name="KSDNFK" localSheetId="5">#REF!</definedName>
    <definedName name="KSDNFK" localSheetId="6">#REF!</definedName>
    <definedName name="KSDNFK" localSheetId="0">#REF!</definedName>
    <definedName name="KSDNFK" localSheetId="7">#REF!</definedName>
    <definedName name="KSDNFK" localSheetId="8">#REF!</definedName>
    <definedName name="KSDNFK">#REF!</definedName>
    <definedName name="ksdoçierfe" localSheetId="2" hidden="1">{#N/A,#N/A,FALSE,"Plan1";#N/A,#N/A,FALSE,"Plan2"}</definedName>
    <definedName name="ksdoçierfe" localSheetId="5">{#N/A,#N/A,FALSE,"Plan1";#N/A,#N/A,FALSE,"Plan2"}</definedName>
    <definedName name="ksdoçierfe" localSheetId="6" hidden="1">{#N/A,#N/A,FALSE,"Plan1";#N/A,#N/A,FALSE,"Plan2"}</definedName>
    <definedName name="ksdoçierfe" localSheetId="1" hidden="1">{#N/A,#N/A,FALSE,"Plan1";#N/A,#N/A,FALSE,"Plan2"}</definedName>
    <definedName name="ksdoçierfe" localSheetId="0">{#N/A,#N/A,FALSE,"Plan1";#N/A,#N/A,FALSE,"Plan2"}</definedName>
    <definedName name="ksdoçierfe" localSheetId="7" hidden="1">{#N/A,#N/A,FALSE,"Plan1";#N/A,#N/A,FALSE,"Plan2"}</definedName>
    <definedName name="ksdoçierfe" localSheetId="8" hidden="1">{#N/A,#N/A,FALSE,"Plan1";#N/A,#N/A,FALSE,"Plan2"}</definedName>
    <definedName name="ksdoçierfe" hidden="1">{#N/A,#N/A,FALSE,"Plan1";#N/A,#N/A,FALSE,"Plan2"}</definedName>
    <definedName name="ksdtrdrkf" localSheetId="2" hidden="1">{#N/A,#N/A,FALSE,"Plan1";#N/A,#N/A,FALSE,"Plan2"}</definedName>
    <definedName name="ksdtrdrkf" localSheetId="5">{#N/A,#N/A,FALSE,"Plan1";#N/A,#N/A,FALSE,"Plan2"}</definedName>
    <definedName name="ksdtrdrkf" localSheetId="6" hidden="1">{#N/A,#N/A,FALSE,"Plan1";#N/A,#N/A,FALSE,"Plan2"}</definedName>
    <definedName name="ksdtrdrkf" localSheetId="1" hidden="1">{#N/A,#N/A,FALSE,"Plan1";#N/A,#N/A,FALSE,"Plan2"}</definedName>
    <definedName name="ksdtrdrkf" localSheetId="0">{#N/A,#N/A,FALSE,"Plan1";#N/A,#N/A,FALSE,"Plan2"}</definedName>
    <definedName name="ksdtrdrkf" localSheetId="7" hidden="1">{#N/A,#N/A,FALSE,"Plan1";#N/A,#N/A,FALSE,"Plan2"}</definedName>
    <definedName name="ksdtrdrkf" localSheetId="8" hidden="1">{#N/A,#N/A,FALSE,"Plan1";#N/A,#N/A,FALSE,"Plan2"}</definedName>
    <definedName name="ksdtrdrkf" hidden="1">{#N/A,#N/A,FALSE,"Plan1";#N/A,#N/A,FALSE,"Plan2"}</definedName>
    <definedName name="KSFÇJDFJL" localSheetId="2" hidden="1">{#N/A,#N/A,FALSE,"Plan1";#N/A,#N/A,FALSE,"Plan2"}</definedName>
    <definedName name="KSFÇJDFJL" localSheetId="5">{#N/A,#N/A,FALSE,"Plan1";#N/A,#N/A,FALSE,"Plan2"}</definedName>
    <definedName name="KSFÇJDFJL" localSheetId="6" hidden="1">{#N/A,#N/A,FALSE,"Plan1";#N/A,#N/A,FALSE,"Plan2"}</definedName>
    <definedName name="KSFÇJDFJL" localSheetId="1" hidden="1">{#N/A,#N/A,FALSE,"Plan1";#N/A,#N/A,FALSE,"Plan2"}</definedName>
    <definedName name="KSFÇJDFJL" localSheetId="0">{#N/A,#N/A,FALSE,"Plan1";#N/A,#N/A,FALSE,"Plan2"}</definedName>
    <definedName name="KSFÇJDFJL" localSheetId="7" hidden="1">{#N/A,#N/A,FALSE,"Plan1";#N/A,#N/A,FALSE,"Plan2"}</definedName>
    <definedName name="KSFÇJDFJL" localSheetId="8" hidden="1">{#N/A,#N/A,FALSE,"Plan1";#N/A,#N/A,FALSE,"Plan2"}</definedName>
    <definedName name="KSFÇJDFJL" hidden="1">{#N/A,#N/A,FALSE,"Plan1";#N/A,#N/A,FALSE,"Plan2"}</definedName>
    <definedName name="ksfhse" localSheetId="2" hidden="1">{#N/A,#N/A,FALSE,"Plan1";#N/A,#N/A,FALSE,"Plan2"}</definedName>
    <definedName name="ksfhse" localSheetId="5">{#N/A,#N/A,FALSE,"Plan1";#N/A,#N/A,FALSE,"Plan2"}</definedName>
    <definedName name="ksfhse" localSheetId="6" hidden="1">{#N/A,#N/A,FALSE,"Plan1";#N/A,#N/A,FALSE,"Plan2"}</definedName>
    <definedName name="ksfhse" localSheetId="1" hidden="1">{#N/A,#N/A,FALSE,"Plan1";#N/A,#N/A,FALSE,"Plan2"}</definedName>
    <definedName name="ksfhse" localSheetId="0">{#N/A,#N/A,FALSE,"Plan1";#N/A,#N/A,FALSE,"Plan2"}</definedName>
    <definedName name="ksfhse" localSheetId="7" hidden="1">{#N/A,#N/A,FALSE,"Plan1";#N/A,#N/A,FALSE,"Plan2"}</definedName>
    <definedName name="ksfhse" localSheetId="8" hidden="1">{#N/A,#N/A,FALSE,"Plan1";#N/A,#N/A,FALSE,"Plan2"}</definedName>
    <definedName name="ksfhse" hidden="1">{#N/A,#N/A,FALSE,"Plan1";#N/A,#N/A,FALSE,"Plan2"}</definedName>
    <definedName name="KSRKOE" localSheetId="2" hidden="1">{#N/A,#N/A,FALSE,"Plan1";#N/A,#N/A,FALSE,"Plan2"}</definedName>
    <definedName name="KSRKOE" localSheetId="5">{#N/A,#N/A,FALSE,"Plan1";#N/A,#N/A,FALSE,"Plan2"}</definedName>
    <definedName name="KSRKOE" localSheetId="6" hidden="1">{#N/A,#N/A,FALSE,"Plan1";#N/A,#N/A,FALSE,"Plan2"}</definedName>
    <definedName name="KSRKOE" localSheetId="1" hidden="1">{#N/A,#N/A,FALSE,"Plan1";#N/A,#N/A,FALSE,"Plan2"}</definedName>
    <definedName name="KSRKOE" localSheetId="0">{#N/A,#N/A,FALSE,"Plan1";#N/A,#N/A,FALSE,"Plan2"}</definedName>
    <definedName name="KSRKOE" localSheetId="7" hidden="1">{#N/A,#N/A,FALSE,"Plan1";#N/A,#N/A,FALSE,"Plan2"}</definedName>
    <definedName name="KSRKOE" localSheetId="8" hidden="1">{#N/A,#N/A,FALSE,"Plan1";#N/A,#N/A,FALSE,"Plan2"}</definedName>
    <definedName name="KSRKOE" hidden="1">{#N/A,#N/A,FALSE,"Plan1";#N/A,#N/A,FALSE,"Plan2"}</definedName>
    <definedName name="KSWKE" localSheetId="2" hidden="1">{#N/A,#N/A,FALSE,"Plan1";#N/A,#N/A,FALSE,"Plan2"}</definedName>
    <definedName name="KSWKE" localSheetId="5">{#N/A,#N/A,FALSE,"Plan1";#N/A,#N/A,FALSE,"Plan2"}</definedName>
    <definedName name="KSWKE" localSheetId="6" hidden="1">{#N/A,#N/A,FALSE,"Plan1";#N/A,#N/A,FALSE,"Plan2"}</definedName>
    <definedName name="KSWKE" localSheetId="1" hidden="1">{#N/A,#N/A,FALSE,"Plan1";#N/A,#N/A,FALSE,"Plan2"}</definedName>
    <definedName name="KSWKE" localSheetId="0">{#N/A,#N/A,FALSE,"Plan1";#N/A,#N/A,FALSE,"Plan2"}</definedName>
    <definedName name="KSWKE" localSheetId="7" hidden="1">{#N/A,#N/A,FALSE,"Plan1";#N/A,#N/A,FALSE,"Plan2"}</definedName>
    <definedName name="KSWKE" localSheetId="8" hidden="1">{#N/A,#N/A,FALSE,"Plan1";#N/A,#N/A,FALSE,"Plan2"}</definedName>
    <definedName name="KSWKE" hidden="1">{#N/A,#N/A,FALSE,"Plan1";#N/A,#N/A,FALSE,"Plan2"}</definedName>
    <definedName name="kubus" localSheetId="2">#REF!</definedName>
    <definedName name="kubus" localSheetId="5">#REF!</definedName>
    <definedName name="kubus" localSheetId="6">#REF!</definedName>
    <definedName name="kubus" localSheetId="0">#REF!</definedName>
    <definedName name="kubus" localSheetId="7">#REF!</definedName>
    <definedName name="kubus" localSheetId="8">#REF!</definedName>
    <definedName name="kubus">#REF!</definedName>
    <definedName name="kubus1" localSheetId="2">#REF!</definedName>
    <definedName name="kubus1" localSheetId="5">#REF!</definedName>
    <definedName name="kubus1" localSheetId="6">#REF!</definedName>
    <definedName name="kubus1" localSheetId="0">#REF!</definedName>
    <definedName name="kubus1" localSheetId="7">#REF!</definedName>
    <definedName name="kubus1" localSheetId="8">#REF!</definedName>
    <definedName name="kubus1">#REF!</definedName>
    <definedName name="kysdusf" localSheetId="2" hidden="1">{#N/A,#N/A,FALSE,"Plan1";#N/A,#N/A,FALSE,"Plan2"}</definedName>
    <definedName name="kysdusf" localSheetId="5">{#N/A,#N/A,FALSE,"Plan1";#N/A,#N/A,FALSE,"Plan2"}</definedName>
    <definedName name="kysdusf" localSheetId="6" hidden="1">{#N/A,#N/A,FALSE,"Plan1";#N/A,#N/A,FALSE,"Plan2"}</definedName>
    <definedName name="kysdusf" localSheetId="1" hidden="1">{#N/A,#N/A,FALSE,"Plan1";#N/A,#N/A,FALSE,"Plan2"}</definedName>
    <definedName name="kysdusf" localSheetId="0">{#N/A,#N/A,FALSE,"Plan1";#N/A,#N/A,FALSE,"Plan2"}</definedName>
    <definedName name="kysdusf" localSheetId="7" hidden="1">{#N/A,#N/A,FALSE,"Plan1";#N/A,#N/A,FALSE,"Plan2"}</definedName>
    <definedName name="kysdusf" localSheetId="8" hidden="1">{#N/A,#N/A,FALSE,"Plan1";#N/A,#N/A,FALSE,"Plan2"}</definedName>
    <definedName name="kysdusf" hidden="1">{#N/A,#N/A,FALSE,"Plan1";#N/A,#N/A,FALSE,"Plan2"}</definedName>
    <definedName name="kzslçdkçle" localSheetId="2" hidden="1">{#N/A,#N/A,FALSE,"Plan1";#N/A,#N/A,FALSE,"Plan2"}</definedName>
    <definedName name="kzslçdkçle" localSheetId="5">{#N/A,#N/A,FALSE,"Plan1";#N/A,#N/A,FALSE,"Plan2"}</definedName>
    <definedName name="kzslçdkçle" localSheetId="6" hidden="1">{#N/A,#N/A,FALSE,"Plan1";#N/A,#N/A,FALSE,"Plan2"}</definedName>
    <definedName name="kzslçdkçle" localSheetId="1" hidden="1">{#N/A,#N/A,FALSE,"Plan1";#N/A,#N/A,FALSE,"Plan2"}</definedName>
    <definedName name="kzslçdkçle" localSheetId="0">{#N/A,#N/A,FALSE,"Plan1";#N/A,#N/A,FALSE,"Plan2"}</definedName>
    <definedName name="kzslçdkçle" localSheetId="7" hidden="1">{#N/A,#N/A,FALSE,"Plan1";#N/A,#N/A,FALSE,"Plan2"}</definedName>
    <definedName name="kzslçdkçle" localSheetId="8" hidden="1">{#N/A,#N/A,FALSE,"Plan1";#N/A,#N/A,FALSE,"Plan2"}</definedName>
    <definedName name="kzslçdkçle" hidden="1">{#N/A,#N/A,FALSE,"Plan1";#N/A,#N/A,FALSE,"Plan2"}</definedName>
    <definedName name="L_" localSheetId="2">#REF!</definedName>
    <definedName name="L_" localSheetId="5">#REF!</definedName>
    <definedName name="L_" localSheetId="6">#REF!</definedName>
    <definedName name="L_" localSheetId="0">#REF!</definedName>
    <definedName name="L_" localSheetId="7">#REF!</definedName>
    <definedName name="L_" localSheetId="8">#REF!</definedName>
    <definedName name="L_">#REF!</definedName>
    <definedName name="LAEKWRK" localSheetId="2" hidden="1">{#N/A,#N/A,FALSE,"Plan1";#N/A,#N/A,FALSE,"Plan2"}</definedName>
    <definedName name="LAEKWRK" localSheetId="5">{#N/A,#N/A,FALSE,"Plan1";#N/A,#N/A,FALSE,"Plan2"}</definedName>
    <definedName name="LAEKWRK" localSheetId="6" hidden="1">{#N/A,#N/A,FALSE,"Plan1";#N/A,#N/A,FALSE,"Plan2"}</definedName>
    <definedName name="LAEKWRK" localSheetId="1" hidden="1">{#N/A,#N/A,FALSE,"Plan1";#N/A,#N/A,FALSE,"Plan2"}</definedName>
    <definedName name="LAEKWRK" localSheetId="0">{#N/A,#N/A,FALSE,"Plan1";#N/A,#N/A,FALSE,"Plan2"}</definedName>
    <definedName name="LAEKWRK" localSheetId="7" hidden="1">{#N/A,#N/A,FALSE,"Plan1";#N/A,#N/A,FALSE,"Plan2"}</definedName>
    <definedName name="LAEKWRK" localSheetId="8" hidden="1">{#N/A,#N/A,FALSE,"Plan1";#N/A,#N/A,FALSE,"Plan2"}</definedName>
    <definedName name="LAEKWRK" hidden="1">{#N/A,#N/A,FALSE,"Plan1";#N/A,#N/A,FALSE,"Plan2"}</definedName>
    <definedName name="laeqwep" localSheetId="2" hidden="1">#REF!</definedName>
    <definedName name="laeqwep" localSheetId="5">#REF!</definedName>
    <definedName name="laeqwep" localSheetId="6" hidden="1">#REF!</definedName>
    <definedName name="laeqwep" localSheetId="1" hidden="1">#REF!</definedName>
    <definedName name="laeqwep" localSheetId="0">#REF!</definedName>
    <definedName name="laeqwep" localSheetId="7" hidden="1">#REF!</definedName>
    <definedName name="laeqwep" localSheetId="8" hidden="1">#REF!</definedName>
    <definedName name="laeqwep" hidden="1">#REF!</definedName>
    <definedName name="LAKDEWRF" localSheetId="2" hidden="1">{#N/A,#N/A,FALSE,"Plan1";#N/A,#N/A,FALSE,"Plan2"}</definedName>
    <definedName name="LAKDEWRF" localSheetId="5">{#N/A,#N/A,FALSE,"Plan1";#N/A,#N/A,FALSE,"Plan2"}</definedName>
    <definedName name="LAKDEWRF" localSheetId="6" hidden="1">{#N/A,#N/A,FALSE,"Plan1";#N/A,#N/A,FALSE,"Plan2"}</definedName>
    <definedName name="LAKDEWRF" localSheetId="1" hidden="1">{#N/A,#N/A,FALSE,"Plan1";#N/A,#N/A,FALSE,"Plan2"}</definedName>
    <definedName name="LAKDEWRF" localSheetId="0">{#N/A,#N/A,FALSE,"Plan1";#N/A,#N/A,FALSE,"Plan2"}</definedName>
    <definedName name="LAKDEWRF" localSheetId="7" hidden="1">{#N/A,#N/A,FALSE,"Plan1";#N/A,#N/A,FALSE,"Plan2"}</definedName>
    <definedName name="LAKDEWRF" localSheetId="8" hidden="1">{#N/A,#N/A,FALSE,"Plan1";#N/A,#N/A,FALSE,"Plan2"}</definedName>
    <definedName name="LAKDEWRF" hidden="1">{#N/A,#N/A,FALSE,"Plan1";#N/A,#N/A,FALSE,"Plan2"}</definedName>
    <definedName name="Lancamentos" localSheetId="2">#REF!</definedName>
    <definedName name="Lancamentos" localSheetId="5">#REF!</definedName>
    <definedName name="Lancamentos" localSheetId="6">#REF!</definedName>
    <definedName name="Lancamentos" localSheetId="0">#REF!</definedName>
    <definedName name="Lancamentos" localSheetId="7">#REF!</definedName>
    <definedName name="Lancamentos" localSheetId="8">#REF!</definedName>
    <definedName name="Lancamentos">#REF!</definedName>
    <definedName name="LARGURA" localSheetId="2">#REF!</definedName>
    <definedName name="LARGURA" localSheetId="5">#REF!</definedName>
    <definedName name="LARGURA" localSheetId="6">#REF!</definedName>
    <definedName name="LARGURA" localSheetId="0">#REF!</definedName>
    <definedName name="LARGURA" localSheetId="7">#REF!</definedName>
    <definedName name="LARGURA" localSheetId="8">#REF!</definedName>
    <definedName name="LARGURA">#REF!</definedName>
    <definedName name="LASÇDSRLF" localSheetId="2" hidden="1">{#N/A,#N/A,FALSE,"Plan1";#N/A,#N/A,FALSE,"Plan2"}</definedName>
    <definedName name="LASÇDSRLF" localSheetId="5">{#N/A,#N/A,FALSE,"Plan1";#N/A,#N/A,FALSE,"Plan2"}</definedName>
    <definedName name="LASÇDSRLF" localSheetId="6" hidden="1">{#N/A,#N/A,FALSE,"Plan1";#N/A,#N/A,FALSE,"Plan2"}</definedName>
    <definedName name="LASÇDSRLF" localSheetId="1" hidden="1">{#N/A,#N/A,FALSE,"Plan1";#N/A,#N/A,FALSE,"Plan2"}</definedName>
    <definedName name="LASÇDSRLF" localSheetId="0">{#N/A,#N/A,FALSE,"Plan1";#N/A,#N/A,FALSE,"Plan2"}</definedName>
    <definedName name="LASÇDSRLF" localSheetId="7" hidden="1">{#N/A,#N/A,FALSE,"Plan1";#N/A,#N/A,FALSE,"Plan2"}</definedName>
    <definedName name="LASÇDSRLF" localSheetId="8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2" hidden="1">{#N/A,#N/A,FALSE,"Plan1";#N/A,#N/A,FALSE,"Plan2"}</definedName>
    <definedName name="lasrlswer" localSheetId="5">{#N/A,#N/A,FALSE,"Plan1";#N/A,#N/A,FALSE,"Plan2"}</definedName>
    <definedName name="lasrlswer" localSheetId="6" hidden="1">{#N/A,#N/A,FALSE,"Plan1";#N/A,#N/A,FALSE,"Plan2"}</definedName>
    <definedName name="lasrlswer" localSheetId="1" hidden="1">{#N/A,#N/A,FALSE,"Plan1";#N/A,#N/A,FALSE,"Plan2"}</definedName>
    <definedName name="lasrlswer" localSheetId="0">{#N/A,#N/A,FALSE,"Plan1";#N/A,#N/A,FALSE,"Plan2"}</definedName>
    <definedName name="lasrlswer" localSheetId="7" hidden="1">{#N/A,#N/A,FALSE,"Plan1";#N/A,#N/A,FALSE,"Plan2"}</definedName>
    <definedName name="lasrlswer" localSheetId="8" hidden="1">{#N/A,#N/A,FALSE,"Plan1";#N/A,#N/A,FALSE,"Plan2"}</definedName>
    <definedName name="lasrlswer" hidden="1">{#N/A,#N/A,FALSE,"Plan1";#N/A,#N/A,FALSE,"Plan2"}</definedName>
    <definedName name="LAZER" localSheetId="2">#REF!</definedName>
    <definedName name="LAZER" localSheetId="5">#REF!</definedName>
    <definedName name="LAZER" localSheetId="6">#REF!</definedName>
    <definedName name="LAZER" localSheetId="0">#REF!</definedName>
    <definedName name="LAZER" localSheetId="7">#REF!</definedName>
    <definedName name="LAZER" localSheetId="8">#REF!</definedName>
    <definedName name="LAZER">#REF!</definedName>
    <definedName name="lbla1" localSheetId="2" hidden="1">#REF!</definedName>
    <definedName name="lbla1" localSheetId="5">#REF!</definedName>
    <definedName name="lbla1" localSheetId="6" hidden="1">#REF!</definedName>
    <definedName name="lbla1" localSheetId="0">#REF!</definedName>
    <definedName name="lbla1" localSheetId="7" hidden="1">#REF!</definedName>
    <definedName name="lbla1" localSheetId="8" hidden="1">#REF!</definedName>
    <definedName name="lbla1" hidden="1">#REF!</definedName>
    <definedName name="lbla10" localSheetId="2" hidden="1">#REF!</definedName>
    <definedName name="lbla10" localSheetId="5">#REF!</definedName>
    <definedName name="lbla10" localSheetId="6" hidden="1">#REF!</definedName>
    <definedName name="lbla10" localSheetId="0">#REF!</definedName>
    <definedName name="lbla10" localSheetId="7" hidden="1">#REF!</definedName>
    <definedName name="lbla10" localSheetId="8" hidden="1">#REF!</definedName>
    <definedName name="lbla10" hidden="1">#REF!</definedName>
    <definedName name="lbla11" localSheetId="2" hidden="1">#REF!</definedName>
    <definedName name="lbla11" localSheetId="6" hidden="1">#REF!</definedName>
    <definedName name="lbla11" localSheetId="7" hidden="1">#REF!</definedName>
    <definedName name="lbla11" localSheetId="8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localSheetId="2" hidden="1">{#N/A,#N/A,FALSE,"Plan1";#N/A,#N/A,FALSE,"Plan2"}</definedName>
    <definedName name="lçadple4r" localSheetId="5">{#N/A,#N/A,FALSE,"Plan1";#N/A,#N/A,FALSE,"Plan2"}</definedName>
    <definedName name="lçadple4r" localSheetId="6" hidden="1">{#N/A,#N/A,FALSE,"Plan1";#N/A,#N/A,FALSE,"Plan2"}</definedName>
    <definedName name="lçadple4r" localSheetId="1" hidden="1">{#N/A,#N/A,FALSE,"Plan1";#N/A,#N/A,FALSE,"Plan2"}</definedName>
    <definedName name="lçadple4r" localSheetId="0">{#N/A,#N/A,FALSE,"Plan1";#N/A,#N/A,FALSE,"Plan2"}</definedName>
    <definedName name="lçadple4r" localSheetId="7" hidden="1">{#N/A,#N/A,FALSE,"Plan1";#N/A,#N/A,FALSE,"Plan2"}</definedName>
    <definedName name="lçadple4r" localSheetId="8" hidden="1">{#N/A,#N/A,FALSE,"Plan1";#N/A,#N/A,FALSE,"Plan2"}</definedName>
    <definedName name="lçadple4r" hidden="1">{#N/A,#N/A,FALSE,"Plan1";#N/A,#N/A,FALSE,"Plan2"}</definedName>
    <definedName name="lçasser" localSheetId="2" hidden="1">{#N/A,#N/A,FALSE,"Plan1";#N/A,#N/A,FALSE,"Plan2"}</definedName>
    <definedName name="lçasser" localSheetId="5">{#N/A,#N/A,FALSE,"Plan1";#N/A,#N/A,FALSE,"Plan2"}</definedName>
    <definedName name="lçasser" localSheetId="6" hidden="1">{#N/A,#N/A,FALSE,"Plan1";#N/A,#N/A,FALSE,"Plan2"}</definedName>
    <definedName name="lçasser" localSheetId="1" hidden="1">{#N/A,#N/A,FALSE,"Plan1";#N/A,#N/A,FALSE,"Plan2"}</definedName>
    <definedName name="lçasser" localSheetId="0">{#N/A,#N/A,FALSE,"Plan1";#N/A,#N/A,FALSE,"Plan2"}</definedName>
    <definedName name="lçasser" localSheetId="7" hidden="1">{#N/A,#N/A,FALSE,"Plan1";#N/A,#N/A,FALSE,"Plan2"}</definedName>
    <definedName name="lçasser" localSheetId="8" hidden="1">{#N/A,#N/A,FALSE,"Plan1";#N/A,#N/A,FALSE,"Plan2"}</definedName>
    <definedName name="lçasser" hidden="1">{#N/A,#N/A,FALSE,"Plan1";#N/A,#N/A,FALSE,"Plan2"}</definedName>
    <definedName name="lcdgjtklfrn" localSheetId="2" hidden="1">{#N/A,#N/A,FALSE,"Plan1";#N/A,#N/A,FALSE,"Plan2"}</definedName>
    <definedName name="lcdgjtklfrn" localSheetId="5">{#N/A,#N/A,FALSE,"Plan1";#N/A,#N/A,FALSE,"Plan2"}</definedName>
    <definedName name="lcdgjtklfrn" localSheetId="6" hidden="1">{#N/A,#N/A,FALSE,"Plan1";#N/A,#N/A,FALSE,"Plan2"}</definedName>
    <definedName name="lcdgjtklfrn" localSheetId="1" hidden="1">{#N/A,#N/A,FALSE,"Plan1";#N/A,#N/A,FALSE,"Plan2"}</definedName>
    <definedName name="lcdgjtklfrn" localSheetId="0">{#N/A,#N/A,FALSE,"Plan1";#N/A,#N/A,FALSE,"Plan2"}</definedName>
    <definedName name="lcdgjtklfrn" localSheetId="7" hidden="1">{#N/A,#N/A,FALSE,"Plan1";#N/A,#N/A,FALSE,"Plan2"}</definedName>
    <definedName name="lcdgjtklfrn" localSheetId="8" hidden="1">{#N/A,#N/A,FALSE,"Plan1";#N/A,#N/A,FALSE,"Plan2"}</definedName>
    <definedName name="lcdgjtklfrn" hidden="1">{#N/A,#N/A,FALSE,"Plan1";#N/A,#N/A,FALSE,"Plan2"}</definedName>
    <definedName name="lçfklsdkçaer" localSheetId="2" hidden="1">{#N/A,#N/A,FALSE,"Plan1";#N/A,#N/A,FALSE,"Plan2"}</definedName>
    <definedName name="lçfklsdkçaer" localSheetId="5">{#N/A,#N/A,FALSE,"Plan1";#N/A,#N/A,FALSE,"Plan2"}</definedName>
    <definedName name="lçfklsdkçaer" localSheetId="6" hidden="1">{#N/A,#N/A,FALSE,"Plan1";#N/A,#N/A,FALSE,"Plan2"}</definedName>
    <definedName name="lçfklsdkçaer" localSheetId="1" hidden="1">{#N/A,#N/A,FALSE,"Plan1";#N/A,#N/A,FALSE,"Plan2"}</definedName>
    <definedName name="lçfklsdkçaer" localSheetId="0">{#N/A,#N/A,FALSE,"Plan1";#N/A,#N/A,FALSE,"Plan2"}</definedName>
    <definedName name="lçfklsdkçaer" localSheetId="7" hidden="1">{#N/A,#N/A,FALSE,"Plan1";#N/A,#N/A,FALSE,"Plan2"}</definedName>
    <definedName name="lçfklsdkçaer" localSheetId="8" hidden="1">{#N/A,#N/A,FALSE,"Plan1";#N/A,#N/A,FALSE,"Plan2"}</definedName>
    <definedName name="lçfklsdkçaer" hidden="1">{#N/A,#N/A,FALSE,"Plan1";#N/A,#N/A,FALSE,"Plan2"}</definedName>
    <definedName name="lçjkgf" localSheetId="2" hidden="1">{#N/A,#N/A,FALSE,"Plan1";#N/A,#N/A,FALSE,"Plan2"}</definedName>
    <definedName name="lçjkgf" localSheetId="5">{#N/A,#N/A,FALSE,"Plan1";#N/A,#N/A,FALSE,"Plan2"}</definedName>
    <definedName name="lçjkgf" localSheetId="6" hidden="1">{#N/A,#N/A,FALSE,"Plan1";#N/A,#N/A,FALSE,"Plan2"}</definedName>
    <definedName name="lçjkgf" localSheetId="1" hidden="1">{#N/A,#N/A,FALSE,"Plan1";#N/A,#N/A,FALSE,"Plan2"}</definedName>
    <definedName name="lçjkgf" localSheetId="0">{#N/A,#N/A,FALSE,"Plan1";#N/A,#N/A,FALSE,"Plan2"}</definedName>
    <definedName name="lçjkgf" localSheetId="7" hidden="1">{#N/A,#N/A,FALSE,"Plan1";#N/A,#N/A,FALSE,"Plan2"}</definedName>
    <definedName name="lçjkgf" localSheetId="8" hidden="1">{#N/A,#N/A,FALSE,"Plan1";#N/A,#N/A,FALSE,"Plan2"}</definedName>
    <definedName name="lçjkgf" hidden="1">{#N/A,#N/A,FALSE,"Plan1";#N/A,#N/A,FALSE,"Plan2"}</definedName>
    <definedName name="LÇJSLDFJ" localSheetId="2" hidden="1">{#N/A,#N/A,FALSE,"Plan1";#N/A,#N/A,FALSE,"Plan2"}</definedName>
    <definedName name="LÇJSLDFJ" localSheetId="5">{#N/A,#N/A,FALSE,"Plan1";#N/A,#N/A,FALSE,"Plan2"}</definedName>
    <definedName name="LÇJSLDFJ" localSheetId="6" hidden="1">{#N/A,#N/A,FALSE,"Plan1";#N/A,#N/A,FALSE,"Plan2"}</definedName>
    <definedName name="LÇJSLDFJ" localSheetId="1" hidden="1">{#N/A,#N/A,FALSE,"Plan1";#N/A,#N/A,FALSE,"Plan2"}</definedName>
    <definedName name="LÇJSLDFJ" localSheetId="0">{#N/A,#N/A,FALSE,"Plan1";#N/A,#N/A,FALSE,"Plan2"}</definedName>
    <definedName name="LÇJSLDFJ" localSheetId="7" hidden="1">{#N/A,#N/A,FALSE,"Plan1";#N/A,#N/A,FALSE,"Plan2"}</definedName>
    <definedName name="LÇJSLDFJ" localSheetId="8" hidden="1">{#N/A,#N/A,FALSE,"Plan1";#N/A,#N/A,FALSE,"Plan2"}</definedName>
    <definedName name="LÇJSLDFJ" hidden="1">{#N/A,#N/A,FALSE,"Plan1";#N/A,#N/A,FALSE,"Plan2"}</definedName>
    <definedName name="LÇKÇSDRLK" localSheetId="2" hidden="1">{#N/A,#N/A,FALSE,"Plan1";#N/A,#N/A,FALSE,"Plan2"}</definedName>
    <definedName name="LÇKÇSDRLK" localSheetId="5">{#N/A,#N/A,FALSE,"Plan1";#N/A,#N/A,FALSE,"Plan2"}</definedName>
    <definedName name="LÇKÇSDRLK" localSheetId="6" hidden="1">{#N/A,#N/A,FALSE,"Plan1";#N/A,#N/A,FALSE,"Plan2"}</definedName>
    <definedName name="LÇKÇSDRLK" localSheetId="1" hidden="1">{#N/A,#N/A,FALSE,"Plan1";#N/A,#N/A,FALSE,"Plan2"}</definedName>
    <definedName name="LÇKÇSDRLK" localSheetId="0">{#N/A,#N/A,FALSE,"Plan1";#N/A,#N/A,FALSE,"Plan2"}</definedName>
    <definedName name="LÇKÇSDRLK" localSheetId="7" hidden="1">{#N/A,#N/A,FALSE,"Plan1";#N/A,#N/A,FALSE,"Plan2"}</definedName>
    <definedName name="LÇKÇSDRLK" localSheetId="8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2" hidden="1">{#N/A,#N/A,FALSE,"Plan1";#N/A,#N/A,FALSE,"Plan2"}</definedName>
    <definedName name="lçlfklçdglfdgt" localSheetId="5">{#N/A,#N/A,FALSE,"Plan1";#N/A,#N/A,FALSE,"Plan2"}</definedName>
    <definedName name="lçlfklçdglfdgt" localSheetId="6" hidden="1">{#N/A,#N/A,FALSE,"Plan1";#N/A,#N/A,FALSE,"Plan2"}</definedName>
    <definedName name="lçlfklçdglfdgt" localSheetId="1" hidden="1">{#N/A,#N/A,FALSE,"Plan1";#N/A,#N/A,FALSE,"Plan2"}</definedName>
    <definedName name="lçlfklçdglfdgt" localSheetId="0">{#N/A,#N/A,FALSE,"Plan1";#N/A,#N/A,FALSE,"Plan2"}</definedName>
    <definedName name="lçlfklçdglfdgt" localSheetId="7" hidden="1">{#N/A,#N/A,FALSE,"Plan1";#N/A,#N/A,FALSE,"Plan2"}</definedName>
    <definedName name="lçlfklçdglfdgt" localSheetId="8" hidden="1">{#N/A,#N/A,FALSE,"Plan1";#N/A,#N/A,FALSE,"Plan2"}</definedName>
    <definedName name="lçlfklçdglfdgt" hidden="1">{#N/A,#N/A,FALSE,"Plan1";#N/A,#N/A,FALSE,"Plan2"}</definedName>
    <definedName name="lçslrr4r" localSheetId="2" hidden="1">{#N/A,#N/A,FALSE,"Plan1";#N/A,#N/A,FALSE,"Plan2"}</definedName>
    <definedName name="lçslrr4r" localSheetId="5">{#N/A,#N/A,FALSE,"Plan1";#N/A,#N/A,FALSE,"Plan2"}</definedName>
    <definedName name="lçslrr4r" localSheetId="6" hidden="1">{#N/A,#N/A,FALSE,"Plan1";#N/A,#N/A,FALSE,"Plan2"}</definedName>
    <definedName name="lçslrr4r" localSheetId="1" hidden="1">{#N/A,#N/A,FALSE,"Plan1";#N/A,#N/A,FALSE,"Plan2"}</definedName>
    <definedName name="lçslrr4r" localSheetId="0">{#N/A,#N/A,FALSE,"Plan1";#N/A,#N/A,FALSE,"Plan2"}</definedName>
    <definedName name="lçslrr4r" localSheetId="7" hidden="1">{#N/A,#N/A,FALSE,"Plan1";#N/A,#N/A,FALSE,"Plan2"}</definedName>
    <definedName name="lçslrr4r" localSheetId="8" hidden="1">{#N/A,#N/A,FALSE,"Plan1";#N/A,#N/A,FALSE,"Plan2"}</definedName>
    <definedName name="lçslrr4r" hidden="1">{#N/A,#N/A,FALSE,"Plan1";#N/A,#N/A,FALSE,"Plan2"}</definedName>
    <definedName name="ldfjgry" localSheetId="2" hidden="1">{#N/A,#N/A,FALSE,"Plan1";#N/A,#N/A,FALSE,"Plan2"}</definedName>
    <definedName name="ldfjgry" localSheetId="5">{#N/A,#N/A,FALSE,"Plan1";#N/A,#N/A,FALSE,"Plan2"}</definedName>
    <definedName name="ldfjgry" localSheetId="6" hidden="1">{#N/A,#N/A,FALSE,"Plan1";#N/A,#N/A,FALSE,"Plan2"}</definedName>
    <definedName name="ldfjgry" localSheetId="1" hidden="1">{#N/A,#N/A,FALSE,"Plan1";#N/A,#N/A,FALSE,"Plan2"}</definedName>
    <definedName name="ldfjgry" localSheetId="0">{#N/A,#N/A,FALSE,"Plan1";#N/A,#N/A,FALSE,"Plan2"}</definedName>
    <definedName name="ldfjgry" localSheetId="7" hidden="1">{#N/A,#N/A,FALSE,"Plan1";#N/A,#N/A,FALSE,"Plan2"}</definedName>
    <definedName name="ldfjgry" localSheetId="8" hidden="1">{#N/A,#N/A,FALSE,"Plan1";#N/A,#N/A,FALSE,"Plan2"}</definedName>
    <definedName name="ldfjgry" hidden="1">{#N/A,#N/A,FALSE,"Plan1";#N/A,#N/A,FALSE,"Plan2"}</definedName>
    <definedName name="ldfjgtilrf" localSheetId="2" hidden="1">{#N/A,#N/A,FALSE,"Plan1";#N/A,#N/A,FALSE,"Plan2"}</definedName>
    <definedName name="ldfjgtilrf" localSheetId="5">{#N/A,#N/A,FALSE,"Plan1";#N/A,#N/A,FALSE,"Plan2"}</definedName>
    <definedName name="ldfjgtilrf" localSheetId="6" hidden="1">{#N/A,#N/A,FALSE,"Plan1";#N/A,#N/A,FALSE,"Plan2"}</definedName>
    <definedName name="ldfjgtilrf" localSheetId="1" hidden="1">{#N/A,#N/A,FALSE,"Plan1";#N/A,#N/A,FALSE,"Plan2"}</definedName>
    <definedName name="ldfjgtilrf" localSheetId="0">{#N/A,#N/A,FALSE,"Plan1";#N/A,#N/A,FALSE,"Plan2"}</definedName>
    <definedName name="ldfjgtilrf" localSheetId="7" hidden="1">{#N/A,#N/A,FALSE,"Plan1";#N/A,#N/A,FALSE,"Plan2"}</definedName>
    <definedName name="ldfjgtilrf" localSheetId="8" hidden="1">{#N/A,#N/A,FALSE,"Plan1";#N/A,#N/A,FALSE,"Plan2"}</definedName>
    <definedName name="ldfjgtilrf" hidden="1">{#N/A,#N/A,FALSE,"Plan1";#N/A,#N/A,FALSE,"Plan2"}</definedName>
    <definedName name="ldk" localSheetId="2" hidden="1">{#N/A,#N/A,FALSE,"Plan1";#N/A,#N/A,FALSE,"Plan2"}</definedName>
    <definedName name="ldk" localSheetId="5">{#N/A,#N/A,FALSE,"Plan1";#N/A,#N/A,FALSE,"Plan2"}</definedName>
    <definedName name="ldk" localSheetId="6" hidden="1">{#N/A,#N/A,FALSE,"Plan1";#N/A,#N/A,FALSE,"Plan2"}</definedName>
    <definedName name="ldk" localSheetId="1" hidden="1">{#N/A,#N/A,FALSE,"Plan1";#N/A,#N/A,FALSE,"Plan2"}</definedName>
    <definedName name="ldk" localSheetId="0">{#N/A,#N/A,FALSE,"Plan1";#N/A,#N/A,FALSE,"Plan2"}</definedName>
    <definedName name="ldk" localSheetId="7" hidden="1">{#N/A,#N/A,FALSE,"Plan1";#N/A,#N/A,FALSE,"Plan2"}</definedName>
    <definedName name="ldk" localSheetId="8" hidden="1">{#N/A,#N/A,FALSE,"Plan1";#N/A,#N/A,FALSE,"Plan2"}</definedName>
    <definedName name="ldk" hidden="1">{#N/A,#N/A,FALSE,"Plan1";#N/A,#N/A,FALSE,"Plan2"}</definedName>
    <definedName name="ldkgkdfjgkh" localSheetId="2" hidden="1">{#N/A,#N/A,FALSE,"Plan1";#N/A,#N/A,FALSE,"Plan2"}</definedName>
    <definedName name="ldkgkdfjgkh" localSheetId="5">{#N/A,#N/A,FALSE,"Plan1";#N/A,#N/A,FALSE,"Plan2"}</definedName>
    <definedName name="ldkgkdfjgkh" localSheetId="6" hidden="1">{#N/A,#N/A,FALSE,"Plan1";#N/A,#N/A,FALSE,"Plan2"}</definedName>
    <definedName name="ldkgkdfjgkh" localSheetId="1" hidden="1">{#N/A,#N/A,FALSE,"Plan1";#N/A,#N/A,FALSE,"Plan2"}</definedName>
    <definedName name="ldkgkdfjgkh" localSheetId="0">{#N/A,#N/A,FALSE,"Plan1";#N/A,#N/A,FALSE,"Plan2"}</definedName>
    <definedName name="ldkgkdfjgkh" localSheetId="7" hidden="1">{#N/A,#N/A,FALSE,"Plan1";#N/A,#N/A,FALSE,"Plan2"}</definedName>
    <definedName name="ldkgkdfjgkh" localSheetId="8" hidden="1">{#N/A,#N/A,FALSE,"Plan1";#N/A,#N/A,FALSE,"Plan2"}</definedName>
    <definedName name="ldkgkdfjgkh" hidden="1">{#N/A,#N/A,FALSE,"Plan1";#N/A,#N/A,FALSE,"Plan2"}</definedName>
    <definedName name="LDTJGR" localSheetId="2" hidden="1">{#N/A,#N/A,FALSE,"Plan1";#N/A,#N/A,FALSE,"Plan2"}</definedName>
    <definedName name="LDTJGR" localSheetId="5">{#N/A,#N/A,FALSE,"Plan1";#N/A,#N/A,FALSE,"Plan2"}</definedName>
    <definedName name="LDTJGR" localSheetId="6" hidden="1">{#N/A,#N/A,FALSE,"Plan1";#N/A,#N/A,FALSE,"Plan2"}</definedName>
    <definedName name="LDTJGR" localSheetId="1" hidden="1">{#N/A,#N/A,FALSE,"Plan1";#N/A,#N/A,FALSE,"Plan2"}</definedName>
    <definedName name="LDTJGR" localSheetId="0">{#N/A,#N/A,FALSE,"Plan1";#N/A,#N/A,FALSE,"Plan2"}</definedName>
    <definedName name="LDTJGR" localSheetId="7" hidden="1">{#N/A,#N/A,FALSE,"Plan1";#N/A,#N/A,FALSE,"Plan2"}</definedName>
    <definedName name="LDTJGR" localSheetId="8" hidden="1">{#N/A,#N/A,FALSE,"Plan1";#N/A,#N/A,FALSE,"Plan2"}</definedName>
    <definedName name="LDTJGR" hidden="1">{#N/A,#N/A,FALSE,"Plan1";#N/A,#N/A,FALSE,"Plan2"}</definedName>
    <definedName name="Leg" localSheetId="2" hidden="1">#REF!</definedName>
    <definedName name="Leg" localSheetId="5">#REF!</definedName>
    <definedName name="Leg" localSheetId="6" hidden="1">#REF!</definedName>
    <definedName name="Leg" localSheetId="1" hidden="1">#REF!</definedName>
    <definedName name="Leg" localSheetId="0">#REF!</definedName>
    <definedName name="Leg" localSheetId="7" hidden="1">#REF!</definedName>
    <definedName name="Leg" localSheetId="8" hidden="1">#REF!</definedName>
    <definedName name="Leg" hidden="1">#REF!</definedName>
    <definedName name="legr_cdi" localSheetId="2">#REF!</definedName>
    <definedName name="legr_cdi" localSheetId="5">#REF!</definedName>
    <definedName name="legr_cdi" localSheetId="6">#REF!</definedName>
    <definedName name="legr_cdi" localSheetId="0">#REF!</definedName>
    <definedName name="legr_cdi" localSheetId="7">#REF!</definedName>
    <definedName name="legr_cdi" localSheetId="8">#REF!</definedName>
    <definedName name="legr_cdi">#REF!</definedName>
    <definedName name="legr_hist" localSheetId="2">#REF!</definedName>
    <definedName name="legr_hist" localSheetId="5">#REF!</definedName>
    <definedName name="legr_hist" localSheetId="6">#REF!</definedName>
    <definedName name="legr_hist" localSheetId="0">#REF!</definedName>
    <definedName name="legr_hist" localSheetId="7">#REF!</definedName>
    <definedName name="legr_hist" localSheetId="8">#REF!</definedName>
    <definedName name="legr_hist">#REF!</definedName>
    <definedName name="legr_uss" localSheetId="2">#REF!</definedName>
    <definedName name="legr_uss" localSheetId="6">#REF!</definedName>
    <definedName name="legr_uss" localSheetId="7">#REF!</definedName>
    <definedName name="legr_uss" localSheetId="8">#REF!</definedName>
    <definedName name="legr_uss">#REF!</definedName>
    <definedName name="LEK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2">#REF!</definedName>
    <definedName name="LEVANTAMENTO" localSheetId="5">#REF!</definedName>
    <definedName name="LEVANTAMENTO" localSheetId="6">#REF!</definedName>
    <definedName name="LEVANTAMENTO" localSheetId="0">#REF!</definedName>
    <definedName name="LEVANTAMENTO" localSheetId="7">#REF!</definedName>
    <definedName name="LEVANTAMENTO" localSheetId="8">#REF!</definedName>
    <definedName name="LEVANTAMENTO">#REF!</definedName>
    <definedName name="lfjdjrt" localSheetId="2" hidden="1">{#N/A,#N/A,FALSE,"Plan1";#N/A,#N/A,FALSE,"Plan2"}</definedName>
    <definedName name="lfjdjrt" localSheetId="5">{#N/A,#N/A,FALSE,"Plan1";#N/A,#N/A,FALSE,"Plan2"}</definedName>
    <definedName name="lfjdjrt" localSheetId="6" hidden="1">{#N/A,#N/A,FALSE,"Plan1";#N/A,#N/A,FALSE,"Plan2"}</definedName>
    <definedName name="lfjdjrt" localSheetId="1" hidden="1">{#N/A,#N/A,FALSE,"Plan1";#N/A,#N/A,FALSE,"Plan2"}</definedName>
    <definedName name="lfjdjrt" localSheetId="0">{#N/A,#N/A,FALSE,"Plan1";#N/A,#N/A,FALSE,"Plan2"}</definedName>
    <definedName name="lfjdjrt" localSheetId="7" hidden="1">{#N/A,#N/A,FALSE,"Plan1";#N/A,#N/A,FALSE,"Plan2"}</definedName>
    <definedName name="lfjdjrt" localSheetId="8" hidden="1">{#N/A,#N/A,FALSE,"Plan1";#N/A,#N/A,FALSE,"Plan2"}</definedName>
    <definedName name="lfjdjrt" hidden="1">{#N/A,#N/A,FALSE,"Plan1";#N/A,#N/A,FALSE,"Plan2"}</definedName>
    <definedName name="LI" localSheetId="2">#REF!</definedName>
    <definedName name="LI" localSheetId="5">#REF!</definedName>
    <definedName name="LI" localSheetId="6">#REF!</definedName>
    <definedName name="LI" localSheetId="0">#REF!</definedName>
    <definedName name="LI" localSheetId="7">#REF!</definedName>
    <definedName name="LI" localSheetId="8">#REF!</definedName>
    <definedName name="LI">#REF!</definedName>
    <definedName name="LIDER_OPER" localSheetId="2">#REF!</definedName>
    <definedName name="LIDER_OPER" localSheetId="5">#REF!</definedName>
    <definedName name="LIDER_OPER" localSheetId="6">#REF!</definedName>
    <definedName name="LIDER_OPER" localSheetId="0">#REF!</definedName>
    <definedName name="LIDER_OPER" localSheetId="7">#REF!</definedName>
    <definedName name="LIDER_OPER" localSheetId="8">#REF!</definedName>
    <definedName name="LIDER_OPER">#REF!</definedName>
    <definedName name="lidfjgklruf" localSheetId="2" hidden="1">{#N/A,#N/A,FALSE,"Plan1";#N/A,#N/A,FALSE,"Plan2"}</definedName>
    <definedName name="lidfjgklruf" localSheetId="5">{#N/A,#N/A,FALSE,"Plan1";#N/A,#N/A,FALSE,"Plan2"}</definedName>
    <definedName name="lidfjgklruf" localSheetId="6" hidden="1">{#N/A,#N/A,FALSE,"Plan1";#N/A,#N/A,FALSE,"Plan2"}</definedName>
    <definedName name="lidfjgklruf" localSheetId="1" hidden="1">{#N/A,#N/A,FALSE,"Plan1";#N/A,#N/A,FALSE,"Plan2"}</definedName>
    <definedName name="lidfjgklruf" localSheetId="0">{#N/A,#N/A,FALSE,"Plan1";#N/A,#N/A,FALSE,"Plan2"}</definedName>
    <definedName name="lidfjgklruf" localSheetId="7" hidden="1">{#N/A,#N/A,FALSE,"Plan1";#N/A,#N/A,FALSE,"Plan2"}</definedName>
    <definedName name="lidfjgklruf" localSheetId="8" hidden="1">{#N/A,#N/A,FALSE,"Plan1";#N/A,#N/A,FALSE,"Plan2"}</definedName>
    <definedName name="lidfjgklruf" hidden="1">{#N/A,#N/A,FALSE,"Plan1";#N/A,#N/A,FALSE,"Plan2"}</definedName>
    <definedName name="LII" localSheetId="2">#REF!</definedName>
    <definedName name="LII" localSheetId="5">#REF!</definedName>
    <definedName name="LII" localSheetId="6">#REF!</definedName>
    <definedName name="LII" localSheetId="0">#REF!</definedName>
    <definedName name="LII" localSheetId="7">#REF!</definedName>
    <definedName name="LII" localSheetId="8">#REF!</definedName>
    <definedName name="LII">#REF!</definedName>
    <definedName name="LIII" localSheetId="2">#REF!</definedName>
    <definedName name="LIII" localSheetId="5">#REF!</definedName>
    <definedName name="LIII" localSheetId="6">#REF!</definedName>
    <definedName name="LIII" localSheetId="0">#REF!</definedName>
    <definedName name="LIII" localSheetId="7">#REF!</definedName>
    <definedName name="LIII" localSheetId="8">#REF!</definedName>
    <definedName name="LIII">#REF!</definedName>
    <definedName name="LIMBO" localSheetId="2">#REF!</definedName>
    <definedName name="LIMBO" localSheetId="5">#REF!</definedName>
    <definedName name="LIMBO" localSheetId="6">#REF!</definedName>
    <definedName name="LIMBO" localSheetId="0">#REF!</definedName>
    <definedName name="LIMBO" localSheetId="7">#REF!</definedName>
    <definedName name="LIMBO" localSheetId="8">#REF!</definedName>
    <definedName name="LIMBO">#REF!</definedName>
    <definedName name="limcount" hidden="1">3</definedName>
    <definedName name="LIN" localSheetId="2">#REF!</definedName>
    <definedName name="LIN" localSheetId="5">#REF!</definedName>
    <definedName name="LIN" localSheetId="6">#REF!</definedName>
    <definedName name="LIN" localSheetId="0">#REF!</definedName>
    <definedName name="LIN" localSheetId="7">#REF!</definedName>
    <definedName name="LIN" localSheetId="8">#REF!</definedName>
    <definedName name="LIN">#REF!</definedName>
    <definedName name="list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2">#REF!</definedName>
    <definedName name="LISTA" localSheetId="5">#REF!</definedName>
    <definedName name="LISTA" localSheetId="6">#REF!</definedName>
    <definedName name="LISTA" localSheetId="0">#REF!</definedName>
    <definedName name="LISTA" localSheetId="7">#REF!</definedName>
    <definedName name="LISTA" localSheetId="8">#REF!</definedName>
    <definedName name="LISTA">#REF!</definedName>
    <definedName name="LISTA_CONTAS" localSheetId="2">#REF!</definedName>
    <definedName name="LISTA_CONTAS" localSheetId="5">#REF!</definedName>
    <definedName name="LISTA_CONTAS" localSheetId="6">#REF!</definedName>
    <definedName name="LISTA_CONTAS" localSheetId="0">#REF!</definedName>
    <definedName name="LISTA_CONTAS" localSheetId="7">#REF!</definedName>
    <definedName name="LISTA_CONTAS" localSheetId="8">#REF!</definedName>
    <definedName name="LISTA_CONTAS">#REF!</definedName>
    <definedName name="lista_empresa" localSheetId="2">OFFSET(INDEX(#REF!,MATCH(#REF!,#REF!,0)),1,0,COUNTA(#REF!)-1)</definedName>
    <definedName name="lista_empresa" localSheetId="5">OFFSET(INDEX(#REF!,MATCH(#REF!,#REF!,0)),1,0,COUNTA(#REF!)-1)</definedName>
    <definedName name="lista_empresa" localSheetId="6">OFFSET(INDEX(#REF!,MATCH(#REF!,#REF!,0)),1,0,COUNTA(#REF!)-1)</definedName>
    <definedName name="lista_empresa" localSheetId="0">OFFSET(INDEX(#REF!,MATCH(#REF!,#REF!,0)),1,0,COUNTA(#REF!)-1)</definedName>
    <definedName name="lista_empresa" localSheetId="7">OFFSET(INDEX(#REF!,MATCH(#REF!,#REF!,0)),1,0,COUNTA(#REF!)-1)</definedName>
    <definedName name="lista_empresa" localSheetId="8">OFFSET(INDEX(#REF!,MATCH(#REF!,#REF!,0)),1,0,COUNTA(#REF!)-1)</definedName>
    <definedName name="lista_empresa">OFFSET(INDEX(#REF!,MATCH(#REF!,#REF!,0)),1,0,COUNTA(#REF!)-1)</definedName>
    <definedName name="LISTA_FORNECEDORES" localSheetId="2">#REF!</definedName>
    <definedName name="LISTA_FORNECEDORES" localSheetId="5">#REF!</definedName>
    <definedName name="LISTA_FORNECEDORES" localSheetId="6">#REF!</definedName>
    <definedName name="LISTA_FORNECEDORES" localSheetId="0">#REF!</definedName>
    <definedName name="LISTA_FORNECEDORES" localSheetId="7">#REF!</definedName>
    <definedName name="LISTA_FORNECEDORES" localSheetId="8">#REF!</definedName>
    <definedName name="LISTA_FORNECEDORES">#REF!</definedName>
    <definedName name="LISTSEL" localSheetId="2">#REF!</definedName>
    <definedName name="LISTSEL" localSheetId="5">#REF!</definedName>
    <definedName name="LISTSEL" localSheetId="6">#REF!</definedName>
    <definedName name="LISTSEL" localSheetId="0">#REF!</definedName>
    <definedName name="LISTSEL" localSheetId="7">#REF!</definedName>
    <definedName name="LISTSEL" localSheetId="8">#REF!</definedName>
    <definedName name="LISTSEL">#REF!</definedName>
    <definedName name="listt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2">#REF!</definedName>
    <definedName name="LIV" localSheetId="5">#REF!</definedName>
    <definedName name="LIV" localSheetId="6">#REF!</definedName>
    <definedName name="LIV" localSheetId="0">#REF!</definedName>
    <definedName name="LIV" localSheetId="7">#REF!</definedName>
    <definedName name="LIV" localSheetId="8">#REF!</definedName>
    <definedName name="LIV">#REF!</definedName>
    <definedName name="LIX" localSheetId="2">#REF!</definedName>
    <definedName name="LIX" localSheetId="5">#REF!</definedName>
    <definedName name="LIX" localSheetId="6">#REF!</definedName>
    <definedName name="LIX" localSheetId="0">#REF!</definedName>
    <definedName name="LIX" localSheetId="7">#REF!</definedName>
    <definedName name="LIX" localSheetId="8">#REF!</definedName>
    <definedName name="LIX">#REF!</definedName>
    <definedName name="ljdfkgyt" localSheetId="2" hidden="1">{#N/A,#N/A,FALSE,"Plan1";#N/A,#N/A,FALSE,"Plan2"}</definedName>
    <definedName name="ljdfkgyt" localSheetId="5">{#N/A,#N/A,FALSE,"Plan1";#N/A,#N/A,FALSE,"Plan2"}</definedName>
    <definedName name="ljdfkgyt" localSheetId="6" hidden="1">{#N/A,#N/A,FALSE,"Plan1";#N/A,#N/A,FALSE,"Plan2"}</definedName>
    <definedName name="ljdfkgyt" localSheetId="1" hidden="1">{#N/A,#N/A,FALSE,"Plan1";#N/A,#N/A,FALSE,"Plan2"}</definedName>
    <definedName name="ljdfkgyt" localSheetId="0">{#N/A,#N/A,FALSE,"Plan1";#N/A,#N/A,FALSE,"Plan2"}</definedName>
    <definedName name="ljdfkgyt" localSheetId="7" hidden="1">{#N/A,#N/A,FALSE,"Plan1";#N/A,#N/A,FALSE,"Plan2"}</definedName>
    <definedName name="ljdfkgyt" localSheetId="8" hidden="1">{#N/A,#N/A,FALSE,"Plan1";#N/A,#N/A,FALSE,"Plan2"}</definedName>
    <definedName name="ljdfkgyt" hidden="1">{#N/A,#N/A,FALSE,"Plan1";#N/A,#N/A,FALSE,"Plan2"}</definedName>
    <definedName name="LJDFLJRL" localSheetId="2" hidden="1">{#N/A,#N/A,FALSE,"Plan1";#N/A,#N/A,FALSE,"Plan2"}</definedName>
    <definedName name="LJDFLJRL" localSheetId="5">{#N/A,#N/A,FALSE,"Plan1";#N/A,#N/A,FALSE,"Plan2"}</definedName>
    <definedName name="LJDFLJRL" localSheetId="6" hidden="1">{#N/A,#N/A,FALSE,"Plan1";#N/A,#N/A,FALSE,"Plan2"}</definedName>
    <definedName name="LJDFLJRL" localSheetId="1" hidden="1">{#N/A,#N/A,FALSE,"Plan1";#N/A,#N/A,FALSE,"Plan2"}</definedName>
    <definedName name="LJDFLJRL" localSheetId="0">{#N/A,#N/A,FALSE,"Plan1";#N/A,#N/A,FALSE,"Plan2"}</definedName>
    <definedName name="LJDFLJRL" localSheetId="7" hidden="1">{#N/A,#N/A,FALSE,"Plan1";#N/A,#N/A,FALSE,"Plan2"}</definedName>
    <definedName name="LJDFLJRL" localSheetId="8" hidden="1">{#N/A,#N/A,FALSE,"Plan1";#N/A,#N/A,FALSE,"Plan2"}</definedName>
    <definedName name="LJDFLJRL" hidden="1">{#N/A,#N/A,FALSE,"Plan1";#N/A,#N/A,FALSE,"Plan2"}</definedName>
    <definedName name="ljsdfrd" localSheetId="2" hidden="1">{#N/A,#N/A,FALSE,"Plan1";#N/A,#N/A,FALSE,"Plan2"}</definedName>
    <definedName name="ljsdfrd" localSheetId="5">{#N/A,#N/A,FALSE,"Plan1";#N/A,#N/A,FALSE,"Plan2"}</definedName>
    <definedName name="ljsdfrd" localSheetId="6" hidden="1">{#N/A,#N/A,FALSE,"Plan1";#N/A,#N/A,FALSE,"Plan2"}</definedName>
    <definedName name="ljsdfrd" localSheetId="1" hidden="1">{#N/A,#N/A,FALSE,"Plan1";#N/A,#N/A,FALSE,"Plan2"}</definedName>
    <definedName name="ljsdfrd" localSheetId="0">{#N/A,#N/A,FALSE,"Plan1";#N/A,#N/A,FALSE,"Plan2"}</definedName>
    <definedName name="ljsdfrd" localSheetId="7" hidden="1">{#N/A,#N/A,FALSE,"Plan1";#N/A,#N/A,FALSE,"Plan2"}</definedName>
    <definedName name="ljsdfrd" localSheetId="8" hidden="1">{#N/A,#N/A,FALSE,"Plan1";#N/A,#N/A,FALSE,"Plan2"}</definedName>
    <definedName name="ljsdfrd" hidden="1">{#N/A,#N/A,FALSE,"Plan1";#N/A,#N/A,FALSE,"Plan2"}</definedName>
    <definedName name="LJSFLDJDLKFJG" localSheetId="2" hidden="1">#REF!</definedName>
    <definedName name="LJSFLDJDLKFJG" localSheetId="5">#REF!</definedName>
    <definedName name="LJSFLDJDLKFJG" localSheetId="6" hidden="1">#REF!</definedName>
    <definedName name="LJSFLDJDLKFJG" localSheetId="1" hidden="1">#REF!</definedName>
    <definedName name="LJSFLDJDLKFJG" localSheetId="0">#REF!</definedName>
    <definedName name="LJSFLDJDLKFJG" localSheetId="7" hidden="1">#REF!</definedName>
    <definedName name="LJSFLDJDLKFJG" localSheetId="8" hidden="1">#REF!</definedName>
    <definedName name="LJSFLDJDLKFJG" hidden="1">#REF!</definedName>
    <definedName name="LK" localSheetId="2" hidden="1">{#N/A,#N/A,TRUE,"Quinzena 01 à 15-04-98 "}</definedName>
    <definedName name="LK" localSheetId="5">{#N/A,#N/A,TRUE,"Quinzena 01 à 15-04-98 "}</definedName>
    <definedName name="LK" localSheetId="6" hidden="1">{#N/A,#N/A,TRUE,"Quinzena 01 à 15-04-98 "}</definedName>
    <definedName name="LK" localSheetId="1" hidden="1">{#N/A,#N/A,TRUE,"Quinzena 01 à 15-04-98 "}</definedName>
    <definedName name="LK" localSheetId="0">{#N/A,#N/A,TRUE,"Quinzena 01 à 15-04-98 "}</definedName>
    <definedName name="LK" localSheetId="7" hidden="1">{#N/A,#N/A,TRUE,"Quinzena 01 à 15-04-98 "}</definedName>
    <definedName name="LK" localSheetId="8" hidden="1">{#N/A,#N/A,TRUE,"Quinzena 01 à 15-04-98 "}</definedName>
    <definedName name="LK" hidden="1">{#N/A,#N/A,TRUE,"Quinzena 01 à 15-04-98 "}</definedName>
    <definedName name="lkasdkeo" localSheetId="2" hidden="1">{#N/A,#N/A,FALSE,"Plan1";#N/A,#N/A,FALSE,"Plan2"}</definedName>
    <definedName name="lkasdkeo" localSheetId="5">{#N/A,#N/A,FALSE,"Plan1";#N/A,#N/A,FALSE,"Plan2"}</definedName>
    <definedName name="lkasdkeo" localSheetId="6" hidden="1">{#N/A,#N/A,FALSE,"Plan1";#N/A,#N/A,FALSE,"Plan2"}</definedName>
    <definedName name="lkasdkeo" localSheetId="1" hidden="1">{#N/A,#N/A,FALSE,"Plan1";#N/A,#N/A,FALSE,"Plan2"}</definedName>
    <definedName name="lkasdkeo" localSheetId="0">{#N/A,#N/A,FALSE,"Plan1";#N/A,#N/A,FALSE,"Plan2"}</definedName>
    <definedName name="lkasdkeo" localSheetId="7" hidden="1">{#N/A,#N/A,FALSE,"Plan1";#N/A,#N/A,FALSE,"Plan2"}</definedName>
    <definedName name="lkasdkeo" localSheetId="8" hidden="1">{#N/A,#N/A,FALSE,"Plan1";#N/A,#N/A,FALSE,"Plan2"}</definedName>
    <definedName name="lkasdkeo" hidden="1">{#N/A,#N/A,FALSE,"Plan1";#N/A,#N/A,FALSE,"Plan2"}</definedName>
    <definedName name="lkdeas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2" hidden="1">{#N/A,#N/A,FALSE,"Plan1";#N/A,#N/A,FALSE,"Plan2"}</definedName>
    <definedName name="lkdzxfsdrf" localSheetId="5">{#N/A,#N/A,FALSE,"Plan1";#N/A,#N/A,FALSE,"Plan2"}</definedName>
    <definedName name="lkdzxfsdrf" localSheetId="6" hidden="1">{#N/A,#N/A,FALSE,"Plan1";#N/A,#N/A,FALSE,"Plan2"}</definedName>
    <definedName name="lkdzxfsdrf" localSheetId="1" hidden="1">{#N/A,#N/A,FALSE,"Plan1";#N/A,#N/A,FALSE,"Plan2"}</definedName>
    <definedName name="lkdzxfsdrf" localSheetId="0">{#N/A,#N/A,FALSE,"Plan1";#N/A,#N/A,FALSE,"Plan2"}</definedName>
    <definedName name="lkdzxfsdrf" localSheetId="7" hidden="1">{#N/A,#N/A,FALSE,"Plan1";#N/A,#N/A,FALSE,"Plan2"}</definedName>
    <definedName name="lkdzxfsdrf" localSheetId="8" hidden="1">{#N/A,#N/A,FALSE,"Plan1";#N/A,#N/A,FALSE,"Plan2"}</definedName>
    <definedName name="lkdzxfsdrf" hidden="1">{#N/A,#N/A,FALSE,"Plan1";#N/A,#N/A,FALSE,"Plan2"}</definedName>
    <definedName name="lkfdkçtktr" localSheetId="2" hidden="1">{#N/A,#N/A,FALSE,"Plan1";#N/A,#N/A,FALSE,"Plan2"}</definedName>
    <definedName name="lkfdkçtktr" localSheetId="5">{#N/A,#N/A,FALSE,"Plan1";#N/A,#N/A,FALSE,"Plan2"}</definedName>
    <definedName name="lkfdkçtktr" localSheetId="6" hidden="1">{#N/A,#N/A,FALSE,"Plan1";#N/A,#N/A,FALSE,"Plan2"}</definedName>
    <definedName name="lkfdkçtktr" localSheetId="1" hidden="1">{#N/A,#N/A,FALSE,"Plan1";#N/A,#N/A,FALSE,"Plan2"}</definedName>
    <definedName name="lkfdkçtktr" localSheetId="0">{#N/A,#N/A,FALSE,"Plan1";#N/A,#N/A,FALSE,"Plan2"}</definedName>
    <definedName name="lkfdkçtktr" localSheetId="7" hidden="1">{#N/A,#N/A,FALSE,"Plan1";#N/A,#N/A,FALSE,"Plan2"}</definedName>
    <definedName name="lkfdkçtktr" localSheetId="8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2" hidden="1">{#N/A,#N/A,FALSE,"Plan1";#N/A,#N/A,FALSE,"Plan2"}</definedName>
    <definedName name="LKSSDKÇ\E" localSheetId="6" hidden="1">{#N/A,#N/A,FALSE,"Plan1";#N/A,#N/A,FALSE,"Plan2"}</definedName>
    <definedName name="LKSSDKÇ\E" localSheetId="1" hidden="1">{#N/A,#N/A,FALSE,"Plan1";#N/A,#N/A,FALSE,"Plan2"}</definedName>
    <definedName name="LKSSDKÇ\E" localSheetId="0" hidden="1">{#N/A,#N/A,FALSE,"Plan1";#N/A,#N/A,FALSE,"Plan2"}</definedName>
    <definedName name="LKSSDKÇ\E" localSheetId="7" hidden="1">{#N/A,#N/A,FALSE,"Plan1";#N/A,#N/A,FALSE,"Plan2"}</definedName>
    <definedName name="LKSSDKÇ\E" localSheetId="8" hidden="1">{#N/A,#N/A,FALSE,"Plan1";#N/A,#N/A,FALSE,"Plan2"}</definedName>
    <definedName name="LKSSDKÇ\E" hidden="1">{#N/A,#N/A,FALSE,"Plan1";#N/A,#N/A,FALSE,"Plan2"}</definedName>
    <definedName name="lkt" localSheetId="2" hidden="1">{#N/A,#N/A,FALSE,"Plan1";#N/A,#N/A,FALSE,"Plan2"}</definedName>
    <definedName name="lkt" localSheetId="5">{#N/A,#N/A,FALSE,"Plan1";#N/A,#N/A,FALSE,"Plan2"}</definedName>
    <definedName name="lkt" localSheetId="6" hidden="1">{#N/A,#N/A,FALSE,"Plan1";#N/A,#N/A,FALSE,"Plan2"}</definedName>
    <definedName name="lkt" localSheetId="1" hidden="1">{#N/A,#N/A,FALSE,"Plan1";#N/A,#N/A,FALSE,"Plan2"}</definedName>
    <definedName name="lkt" localSheetId="0">{#N/A,#N/A,FALSE,"Plan1";#N/A,#N/A,FALSE,"Plan2"}</definedName>
    <definedName name="lkt" localSheetId="7" hidden="1">{#N/A,#N/A,FALSE,"Plan1";#N/A,#N/A,FALSE,"Plan2"}</definedName>
    <definedName name="lkt" localSheetId="8" hidden="1">{#N/A,#N/A,FALSE,"Plan1";#N/A,#N/A,FALSE,"Plan2"}</definedName>
    <definedName name="lkt" hidden="1">{#N/A,#N/A,FALSE,"Plan1";#N/A,#N/A,FALSE,"Plan2"}</definedName>
    <definedName name="lktlyklt" localSheetId="2" hidden="1">{#N/A,#N/A,FALSE,"Plan1";#N/A,#N/A,FALSE,"Plan2"}</definedName>
    <definedName name="lktlyklt" localSheetId="5">{#N/A,#N/A,FALSE,"Plan1";#N/A,#N/A,FALSE,"Plan2"}</definedName>
    <definedName name="lktlyklt" localSheetId="6" hidden="1">{#N/A,#N/A,FALSE,"Plan1";#N/A,#N/A,FALSE,"Plan2"}</definedName>
    <definedName name="lktlyklt" localSheetId="1" hidden="1">{#N/A,#N/A,FALSE,"Plan1";#N/A,#N/A,FALSE,"Plan2"}</definedName>
    <definedName name="lktlyklt" localSheetId="0">{#N/A,#N/A,FALSE,"Plan1";#N/A,#N/A,FALSE,"Plan2"}</definedName>
    <definedName name="lktlyklt" localSheetId="7" hidden="1">{#N/A,#N/A,FALSE,"Plan1";#N/A,#N/A,FALSE,"Plan2"}</definedName>
    <definedName name="lktlyklt" localSheetId="8" hidden="1">{#N/A,#N/A,FALSE,"Plan1";#N/A,#N/A,FALSE,"Plan2"}</definedName>
    <definedName name="lktlyklt" hidden="1">{#N/A,#N/A,FALSE,"Plan1";#N/A,#N/A,FALSE,"Plan2"}</definedName>
    <definedName name="LKTTYT" localSheetId="2" hidden="1">{#N/A,#N/A,FALSE,"Plan1";#N/A,#N/A,FALSE,"Plan2"}</definedName>
    <definedName name="LKTTYT" localSheetId="5">{#N/A,#N/A,FALSE,"Plan1";#N/A,#N/A,FALSE,"Plan2"}</definedName>
    <definedName name="LKTTYT" localSheetId="6" hidden="1">{#N/A,#N/A,FALSE,"Plan1";#N/A,#N/A,FALSE,"Plan2"}</definedName>
    <definedName name="LKTTYT" localSheetId="1" hidden="1">{#N/A,#N/A,FALSE,"Plan1";#N/A,#N/A,FALSE,"Plan2"}</definedName>
    <definedName name="LKTTYT" localSheetId="0">{#N/A,#N/A,FALSE,"Plan1";#N/A,#N/A,FALSE,"Plan2"}</definedName>
    <definedName name="LKTTYT" localSheetId="7" hidden="1">{#N/A,#N/A,FALSE,"Plan1";#N/A,#N/A,FALSE,"Plan2"}</definedName>
    <definedName name="LKTTYT" localSheetId="8" hidden="1">{#N/A,#N/A,FALSE,"Plan1";#N/A,#N/A,FALSE,"Plan2"}</definedName>
    <definedName name="LKTTYT" hidden="1">{#N/A,#N/A,FALSE,"Plan1";#N/A,#N/A,FALSE,"Plan2"}</definedName>
    <definedName name="llgg" localSheetId="2" hidden="1">{#N/A,#N/A,FALSE,"Plan1";#N/A,#N/A,FALSE,"Plan2"}</definedName>
    <definedName name="llgg" localSheetId="5">{#N/A,#N/A,FALSE,"Plan1";#N/A,#N/A,FALSE,"Plan2"}</definedName>
    <definedName name="llgg" localSheetId="6" hidden="1">{#N/A,#N/A,FALSE,"Plan1";#N/A,#N/A,FALSE,"Plan2"}</definedName>
    <definedName name="llgg" localSheetId="1" hidden="1">{#N/A,#N/A,FALSE,"Plan1";#N/A,#N/A,FALSE,"Plan2"}</definedName>
    <definedName name="llgg" localSheetId="0">{#N/A,#N/A,FALSE,"Plan1";#N/A,#N/A,FALSE,"Plan2"}</definedName>
    <definedName name="llgg" localSheetId="7" hidden="1">{#N/A,#N/A,FALSE,"Plan1";#N/A,#N/A,FALSE,"Plan2"}</definedName>
    <definedName name="llgg" localSheetId="8" hidden="1">{#N/A,#N/A,FALSE,"Plan1";#N/A,#N/A,FALSE,"Plan2"}</definedName>
    <definedName name="llgg" hidden="1">{#N/A,#N/A,FALSE,"Plan1";#N/A,#N/A,FALSE,"Plan2"}</definedName>
    <definedName name="LLL" localSheetId="2" hidden="1">{#N/A,#N/A,FALSE,"Plan1";#N/A,#N/A,FALSE,"Plan2"}</definedName>
    <definedName name="LLL" localSheetId="5">{#N/A,#N/A,FALSE,"Plan1";#N/A,#N/A,FALSE,"Plan2"}</definedName>
    <definedName name="LLL" localSheetId="6" hidden="1">{#N/A,#N/A,FALSE,"Plan1";#N/A,#N/A,FALSE,"Plan2"}</definedName>
    <definedName name="LLL" localSheetId="1" hidden="1">{#N/A,#N/A,FALSE,"Plan1";#N/A,#N/A,FALSE,"Plan2"}</definedName>
    <definedName name="LLL" localSheetId="0">{#N/A,#N/A,FALSE,"Plan1";#N/A,#N/A,FALSE,"Plan2"}</definedName>
    <definedName name="LLL" localSheetId="7" hidden="1">{#N/A,#N/A,FALSE,"Plan1";#N/A,#N/A,FALSE,"Plan2"}</definedName>
    <definedName name="LLL" localSheetId="8" hidden="1">{#N/A,#N/A,FALSE,"Plan1";#N/A,#N/A,FALSE,"Plan2"}</definedName>
    <definedName name="LLL" hidden="1">{#N/A,#N/A,FALSE,"Plan1";#N/A,#N/A,FALSE,"Plan2"}</definedName>
    <definedName name="LM_AR" localSheetId="2" hidden="1">{#N/A,#N/A,FALSE,"F-01"}</definedName>
    <definedName name="LM_AR" localSheetId="5">{#N/A,#N/A,FALSE,"F-01"}</definedName>
    <definedName name="LM_AR" localSheetId="6" hidden="1">{#N/A,#N/A,FALSE,"F-01"}</definedName>
    <definedName name="LM_AR" localSheetId="1" hidden="1">{#N/A,#N/A,FALSE,"F-01"}</definedName>
    <definedName name="LM_AR" localSheetId="0">{#N/A,#N/A,FALSE,"F-01"}</definedName>
    <definedName name="LM_AR" localSheetId="7" hidden="1">{#N/A,#N/A,FALSE,"F-01"}</definedName>
    <definedName name="LM_AR" localSheetId="8" hidden="1">{#N/A,#N/A,FALSE,"F-01"}</definedName>
    <definedName name="LM_AR" hidden="1">{#N/A,#N/A,FALSE,"F-01"}</definedName>
    <definedName name="LM_AT" localSheetId="2" hidden="1">{#N/A,#N/A,FALSE,"F-01"}</definedName>
    <definedName name="LM_AT" localSheetId="5">{#N/A,#N/A,FALSE,"F-01"}</definedName>
    <definedName name="LM_AT" localSheetId="6" hidden="1">{#N/A,#N/A,FALSE,"F-01"}</definedName>
    <definedName name="LM_AT" localSheetId="1" hidden="1">{#N/A,#N/A,FALSE,"F-01"}</definedName>
    <definedName name="LM_AT" localSheetId="0">{#N/A,#N/A,FALSE,"F-01"}</definedName>
    <definedName name="LM_AT" localSheetId="7" hidden="1">{#N/A,#N/A,FALSE,"F-01"}</definedName>
    <definedName name="LM_AT" localSheetId="8" hidden="1">{#N/A,#N/A,FALSE,"F-01"}</definedName>
    <definedName name="LM_AT" hidden="1">{#N/A,#N/A,FALSE,"F-01"}</definedName>
    <definedName name="LM_INC" localSheetId="2" hidden="1">{#N/A,#N/A,FALSE,"F-01"}</definedName>
    <definedName name="LM_INC" localSheetId="5">{#N/A,#N/A,FALSE,"F-01"}</definedName>
    <definedName name="LM_INC" localSheetId="6" hidden="1">{#N/A,#N/A,FALSE,"F-01"}</definedName>
    <definedName name="LM_INC" localSheetId="1" hidden="1">{#N/A,#N/A,FALSE,"F-01"}</definedName>
    <definedName name="LM_INC" localSheetId="0">{#N/A,#N/A,FALSE,"F-01"}</definedName>
    <definedName name="LM_INC" localSheetId="7" hidden="1">{#N/A,#N/A,FALSE,"F-01"}</definedName>
    <definedName name="LM_INC" localSheetId="8" hidden="1">{#N/A,#N/A,FALSE,"F-01"}</definedName>
    <definedName name="LM_INC" hidden="1">{#N/A,#N/A,FALSE,"F-01"}</definedName>
    <definedName name="LMPAS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2">#REF!</definedName>
    <definedName name="LOCALMENU" localSheetId="5">#REF!</definedName>
    <definedName name="LOCALMENU" localSheetId="6">#REF!</definedName>
    <definedName name="LOCALMENU" localSheetId="0">#REF!</definedName>
    <definedName name="LOCALMENU" localSheetId="7">#REF!</definedName>
    <definedName name="LOCALMENU" localSheetId="8">#REF!</definedName>
    <definedName name="LOCALMENU">#REF!</definedName>
    <definedName name="LOCALOBRA" localSheetId="2">#REF!</definedName>
    <definedName name="LOCALOBRA" localSheetId="5">#REF!</definedName>
    <definedName name="LOCALOBRA" localSheetId="6">#REF!</definedName>
    <definedName name="LOCALOBRA" localSheetId="0">#REF!</definedName>
    <definedName name="LOCALOBRA" localSheetId="7">#REF!</definedName>
    <definedName name="LOCALOBRA" localSheetId="8">#REF!</definedName>
    <definedName name="LOCALOBRA">#REF!</definedName>
    <definedName name="LS" localSheetId="2">'[1]M.O.'!#REF!</definedName>
    <definedName name="LS" localSheetId="5">'[1]M.O.'!#REF!</definedName>
    <definedName name="LS" localSheetId="6">'[1]M.O.'!#REF!</definedName>
    <definedName name="LS" localSheetId="1">'[1]M.O.'!#REF!</definedName>
    <definedName name="LS" localSheetId="0">'[1]M.O.'!#REF!</definedName>
    <definedName name="LS" localSheetId="7">'[1]M.O.'!#REF!</definedName>
    <definedName name="LS" localSheetId="8">'[1]M.O.'!#REF!</definedName>
    <definedName name="LS">'[1]M.O.'!#REF!</definedName>
    <definedName name="LSDFKLDKFTR" localSheetId="2" hidden="1">{#N/A,#N/A,FALSE,"Plan1";#N/A,#N/A,FALSE,"Plan2"}</definedName>
    <definedName name="LSDFKLDKFTR" localSheetId="5">{#N/A,#N/A,FALSE,"Plan1";#N/A,#N/A,FALSE,"Plan2"}</definedName>
    <definedName name="LSDFKLDKFTR" localSheetId="6" hidden="1">{#N/A,#N/A,FALSE,"Plan1";#N/A,#N/A,FALSE,"Plan2"}</definedName>
    <definedName name="LSDFKLDKFTR" localSheetId="1" hidden="1">{#N/A,#N/A,FALSE,"Plan1";#N/A,#N/A,FALSE,"Plan2"}</definedName>
    <definedName name="LSDFKLDKFTR" localSheetId="0">{#N/A,#N/A,FALSE,"Plan1";#N/A,#N/A,FALSE,"Plan2"}</definedName>
    <definedName name="LSDFKLDKFTR" localSheetId="7" hidden="1">{#N/A,#N/A,FALSE,"Plan1";#N/A,#N/A,FALSE,"Plan2"}</definedName>
    <definedName name="LSDFKLDKFTR" localSheetId="8" hidden="1">{#N/A,#N/A,FALSE,"Plan1";#N/A,#N/A,FALSE,"Plan2"}</definedName>
    <definedName name="LSDFKLDKFTR" hidden="1">{#N/A,#N/A,FALSE,"Plan1";#N/A,#N/A,FALSE,"Plan2"}</definedName>
    <definedName name="lsdjs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2" hidden="1">{#N/A,#N/A,FALSE,"Plan1";#N/A,#N/A,FALSE,"Plan2"}</definedName>
    <definedName name="lsdkljfkg" localSheetId="5">{#N/A,#N/A,FALSE,"Plan1";#N/A,#N/A,FALSE,"Plan2"}</definedName>
    <definedName name="lsdkljfkg" localSheetId="6" hidden="1">{#N/A,#N/A,FALSE,"Plan1";#N/A,#N/A,FALSE,"Plan2"}</definedName>
    <definedName name="lsdkljfkg" localSheetId="1" hidden="1">{#N/A,#N/A,FALSE,"Plan1";#N/A,#N/A,FALSE,"Plan2"}</definedName>
    <definedName name="lsdkljfkg" localSheetId="0">{#N/A,#N/A,FALSE,"Plan1";#N/A,#N/A,FALSE,"Plan2"}</definedName>
    <definedName name="lsdkljfkg" localSheetId="7" hidden="1">{#N/A,#N/A,FALSE,"Plan1";#N/A,#N/A,FALSE,"Plan2"}</definedName>
    <definedName name="lsdkljfkg" localSheetId="8" hidden="1">{#N/A,#N/A,FALSE,"Plan1";#N/A,#N/A,FALSE,"Plan2"}</definedName>
    <definedName name="lsdkljfkg" hidden="1">{#N/A,#N/A,FALSE,"Plan1";#N/A,#N/A,FALSE,"Plan2"}</definedName>
    <definedName name="lsdsder" localSheetId="2" hidden="1">{#N/A,#N/A,FALSE,"Plan1";#N/A,#N/A,FALSE,"Plan2"}</definedName>
    <definedName name="lsdsder" localSheetId="5">{#N/A,#N/A,FALSE,"Plan1";#N/A,#N/A,FALSE,"Plan2"}</definedName>
    <definedName name="lsdsder" localSheetId="6" hidden="1">{#N/A,#N/A,FALSE,"Plan1";#N/A,#N/A,FALSE,"Plan2"}</definedName>
    <definedName name="lsdsder" localSheetId="1" hidden="1">{#N/A,#N/A,FALSE,"Plan1";#N/A,#N/A,FALSE,"Plan2"}</definedName>
    <definedName name="lsdsder" localSheetId="0">{#N/A,#N/A,FALSE,"Plan1";#N/A,#N/A,FALSE,"Plan2"}</definedName>
    <definedName name="lsdsder" localSheetId="7" hidden="1">{#N/A,#N/A,FALSE,"Plan1";#N/A,#N/A,FALSE,"Plan2"}</definedName>
    <definedName name="lsdsder" localSheetId="8" hidden="1">{#N/A,#N/A,FALSE,"Plan1";#N/A,#N/A,FALSE,"Plan2"}</definedName>
    <definedName name="lsdsder" hidden="1">{#N/A,#N/A,FALSE,"Plan1";#N/A,#N/A,FALSE,"Plan2"}</definedName>
    <definedName name="ltj6ljyhdjhngças" localSheetId="2" hidden="1">{#N/A,#N/A,FALSE,"Plan1";#N/A,#N/A,FALSE,"Plan2"}</definedName>
    <definedName name="ltj6ljyhdjhngças" localSheetId="5">{#N/A,#N/A,FALSE,"Plan1";#N/A,#N/A,FALSE,"Plan2"}</definedName>
    <definedName name="ltj6ljyhdjhngças" localSheetId="6" hidden="1">{#N/A,#N/A,FALSE,"Plan1";#N/A,#N/A,FALSE,"Plan2"}</definedName>
    <definedName name="ltj6ljyhdjhngças" localSheetId="1" hidden="1">{#N/A,#N/A,FALSE,"Plan1";#N/A,#N/A,FALSE,"Plan2"}</definedName>
    <definedName name="ltj6ljyhdjhngças" localSheetId="0">{#N/A,#N/A,FALSE,"Plan1";#N/A,#N/A,FALSE,"Plan2"}</definedName>
    <definedName name="ltj6ljyhdjhngças" localSheetId="7" hidden="1">{#N/A,#N/A,FALSE,"Plan1";#N/A,#N/A,FALSE,"Plan2"}</definedName>
    <definedName name="ltj6ljyhdjhngças" localSheetId="8" hidden="1">{#N/A,#N/A,FALSE,"Plan1";#N/A,#N/A,FALSE,"Plan2"}</definedName>
    <definedName name="ltj6ljyhdjhngças" hidden="1">{#N/A,#N/A,FALSE,"Plan1";#N/A,#N/A,FALSE,"Plan2"}</definedName>
    <definedName name="LUCRO" localSheetId="2">#REF!</definedName>
    <definedName name="LUCRO" localSheetId="5">#REF!</definedName>
    <definedName name="LUCRO" localSheetId="6">#REF!</definedName>
    <definedName name="LUCRO" localSheetId="0">#REF!</definedName>
    <definedName name="LUCRO" localSheetId="7">#REF!</definedName>
    <definedName name="LUCRO" localSheetId="8">#REF!</definedName>
    <definedName name="LUCRO">#REF!</definedName>
    <definedName name="luis_cdi" localSheetId="2">#REF!</definedName>
    <definedName name="luis_cdi" localSheetId="5">#REF!</definedName>
    <definedName name="luis_cdi" localSheetId="6">#REF!</definedName>
    <definedName name="luis_cdi" localSheetId="0">#REF!</definedName>
    <definedName name="luis_cdi" localSheetId="7">#REF!</definedName>
    <definedName name="luis_cdi" localSheetId="8">#REF!</definedName>
    <definedName name="luis_cdi">#REF!</definedName>
    <definedName name="luis_hist" localSheetId="2">#REF!</definedName>
    <definedName name="luis_hist" localSheetId="5">#REF!</definedName>
    <definedName name="luis_hist" localSheetId="6">#REF!</definedName>
    <definedName name="luis_hist" localSheetId="0">#REF!</definedName>
    <definedName name="luis_hist" localSheetId="7">#REF!</definedName>
    <definedName name="luis_hist" localSheetId="8">#REF!</definedName>
    <definedName name="luis_hist">#REF!</definedName>
    <definedName name="luis_uss" localSheetId="2">#REF!</definedName>
    <definedName name="luis_uss" localSheetId="6">#REF!</definedName>
    <definedName name="luis_uss" localSheetId="7">#REF!</definedName>
    <definedName name="luis_uss" localSheetId="8">#REF!</definedName>
    <definedName name="luis_uss">#REF!</definedName>
    <definedName name="LV" localSheetId="2">#REF!</definedName>
    <definedName name="LV" localSheetId="6">#REF!</definedName>
    <definedName name="LV" localSheetId="7">#REF!</definedName>
    <definedName name="LV" localSheetId="8">#REF!</definedName>
    <definedName name="LV">#REF!</definedName>
    <definedName name="LVI" localSheetId="2">#REF!</definedName>
    <definedName name="LVI" localSheetId="6">#REF!</definedName>
    <definedName name="LVI" localSheetId="7">#REF!</definedName>
    <definedName name="LVI" localSheetId="8">#REF!</definedName>
    <definedName name="LVI">#REF!</definedName>
    <definedName name="LVII" localSheetId="2">#REF!</definedName>
    <definedName name="LVII" localSheetId="6">#REF!</definedName>
    <definedName name="LVII" localSheetId="7">#REF!</definedName>
    <definedName name="LVII" localSheetId="8">#REF!</definedName>
    <definedName name="LVII">#REF!</definedName>
    <definedName name="LVIII" localSheetId="2">#REF!</definedName>
    <definedName name="LVIII" localSheetId="6">#REF!</definedName>
    <definedName name="LVIII" localSheetId="7">#REF!</definedName>
    <definedName name="LVIII" localSheetId="8">#REF!</definedName>
    <definedName name="LVIII">#REF!</definedName>
    <definedName name="lwaeddew" localSheetId="1" hidden="1">#REF!</definedName>
    <definedName name="lwaeddew" hidden="1">#REF!</definedName>
    <definedName name="LXX" localSheetId="2">#REF!</definedName>
    <definedName name="LXX" localSheetId="6">#REF!</definedName>
    <definedName name="LXX" localSheetId="7">#REF!</definedName>
    <definedName name="LXX" localSheetId="8">#REF!</definedName>
    <definedName name="LXX">#REF!</definedName>
    <definedName name="LXXI" localSheetId="2">#REF!</definedName>
    <definedName name="LXXI" localSheetId="6">#REF!</definedName>
    <definedName name="LXXI" localSheetId="7">#REF!</definedName>
    <definedName name="LXXI" localSheetId="8">#REF!</definedName>
    <definedName name="LXXI">#REF!</definedName>
    <definedName name="LXXII" localSheetId="2">#REF!</definedName>
    <definedName name="LXXII" localSheetId="6">#REF!</definedName>
    <definedName name="LXXII" localSheetId="7">#REF!</definedName>
    <definedName name="LXXII" localSheetId="8">#REF!</definedName>
    <definedName name="LXXII">#REF!</definedName>
    <definedName name="LXXIII" localSheetId="2">#REF!</definedName>
    <definedName name="LXXIII" localSheetId="6">#REF!</definedName>
    <definedName name="LXXIII" localSheetId="7">#REF!</definedName>
    <definedName name="LXXIII" localSheetId="8">#REF!</definedName>
    <definedName name="LXXIII">#REF!</definedName>
    <definedName name="LXXIV" localSheetId="2">#REF!</definedName>
    <definedName name="LXXIV" localSheetId="6">#REF!</definedName>
    <definedName name="LXXIV" localSheetId="7">#REF!</definedName>
    <definedName name="LXXIV" localSheetId="8">#REF!</definedName>
    <definedName name="LXXIV">#REF!</definedName>
    <definedName name="LXXIX" localSheetId="2">#REF!</definedName>
    <definedName name="LXXIX" localSheetId="6">#REF!</definedName>
    <definedName name="LXXIX" localSheetId="7">#REF!</definedName>
    <definedName name="LXXIX" localSheetId="8">#REF!</definedName>
    <definedName name="LXXIX">#REF!</definedName>
    <definedName name="LXXV" localSheetId="2">#REF!</definedName>
    <definedName name="LXXV" localSheetId="6">#REF!</definedName>
    <definedName name="LXXV" localSheetId="7">#REF!</definedName>
    <definedName name="LXXV" localSheetId="8">#REF!</definedName>
    <definedName name="LXXV">#REF!</definedName>
    <definedName name="LXXVI" localSheetId="2">#REF!</definedName>
    <definedName name="LXXVI" localSheetId="6">#REF!</definedName>
    <definedName name="LXXVI" localSheetId="7">#REF!</definedName>
    <definedName name="LXXVI" localSheetId="8">#REF!</definedName>
    <definedName name="LXXVI">#REF!</definedName>
    <definedName name="LXXVII" localSheetId="2">#REF!</definedName>
    <definedName name="LXXVII" localSheetId="6">#REF!</definedName>
    <definedName name="LXXVII" localSheetId="7">#REF!</definedName>
    <definedName name="LXXVII" localSheetId="8">#REF!</definedName>
    <definedName name="LXXVII">#REF!</definedName>
    <definedName name="LXXVIII" localSheetId="2">#REF!</definedName>
    <definedName name="LXXVIII" localSheetId="6">#REF!</definedName>
    <definedName name="LXXVIII" localSheetId="7">#REF!</definedName>
    <definedName name="LXXVIII" localSheetId="8">#REF!</definedName>
    <definedName name="LXXVIII">#REF!</definedName>
    <definedName name="LXXX" localSheetId="2">#REF!</definedName>
    <definedName name="LXXX" localSheetId="6">#REF!</definedName>
    <definedName name="LXXX" localSheetId="7">#REF!</definedName>
    <definedName name="LXXX" localSheetId="8">#REF!</definedName>
    <definedName name="LXXX">#REF!</definedName>
    <definedName name="LXXXI" localSheetId="2">#REF!</definedName>
    <definedName name="LXXXI" localSheetId="6">#REF!</definedName>
    <definedName name="LXXXI" localSheetId="7">#REF!</definedName>
    <definedName name="LXXXI" localSheetId="8">#REF!</definedName>
    <definedName name="LXXXI">#REF!</definedName>
    <definedName name="LXXXII" localSheetId="2">#REF!</definedName>
    <definedName name="LXXXII" localSheetId="6">#REF!</definedName>
    <definedName name="LXXXII" localSheetId="7">#REF!</definedName>
    <definedName name="LXXXII" localSheetId="8">#REF!</definedName>
    <definedName name="LXXXII">#REF!</definedName>
    <definedName name="LXXXIII" localSheetId="2">#REF!</definedName>
    <definedName name="LXXXIII" localSheetId="6">#REF!</definedName>
    <definedName name="LXXXIII" localSheetId="7">#REF!</definedName>
    <definedName name="LXXXIII" localSheetId="8">#REF!</definedName>
    <definedName name="LXXXIII">#REF!</definedName>
    <definedName name="LXXXIV" localSheetId="2">#REF!</definedName>
    <definedName name="LXXXIV" localSheetId="6">#REF!</definedName>
    <definedName name="LXXXIV" localSheetId="7">#REF!</definedName>
    <definedName name="LXXXIV" localSheetId="8">#REF!</definedName>
    <definedName name="LXXXIV">#REF!</definedName>
    <definedName name="LXXXV" localSheetId="2">#REF!</definedName>
    <definedName name="LXXXV" localSheetId="6">#REF!</definedName>
    <definedName name="LXXXV" localSheetId="7">#REF!</definedName>
    <definedName name="LXXXV" localSheetId="8">#REF!</definedName>
    <definedName name="LXXXV">#REF!</definedName>
    <definedName name="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2">#REF!</definedName>
    <definedName name="MADRI" localSheetId="5">#REF!</definedName>
    <definedName name="MADRI" localSheetId="6">#REF!</definedName>
    <definedName name="MADRI" localSheetId="0">#REF!</definedName>
    <definedName name="MADRI" localSheetId="7">#REF!</definedName>
    <definedName name="MADRI" localSheetId="8">#REF!</definedName>
    <definedName name="MADRI">#REF!</definedName>
    <definedName name="mai17RJ" localSheetId="2">#REF!</definedName>
    <definedName name="mai17RJ" localSheetId="5">#REF!</definedName>
    <definedName name="mai17RJ" localSheetId="6">#REF!</definedName>
    <definedName name="mai17RJ" localSheetId="0">#REF!</definedName>
    <definedName name="mai17RJ" localSheetId="7">#REF!</definedName>
    <definedName name="mai17RJ" localSheetId="8">#REF!</definedName>
    <definedName name="mai17RJ">#REF!</definedName>
    <definedName name="MAIO" localSheetId="2">#REF!</definedName>
    <definedName name="MAIO" localSheetId="5">#REF!</definedName>
    <definedName name="MAIO" localSheetId="6">#REF!</definedName>
    <definedName name="MAIO" localSheetId="0">#REF!</definedName>
    <definedName name="MAIO" localSheetId="7">#REF!</definedName>
    <definedName name="MAIO" localSheetId="8">#REF!</definedName>
    <definedName name="MAIO">#REF!</definedName>
    <definedName name="MAIO2001" localSheetId="2">#REF!</definedName>
    <definedName name="MAIO2001" localSheetId="6">#REF!</definedName>
    <definedName name="MAIO2001" localSheetId="7">#REF!</definedName>
    <definedName name="MAIO2001" localSheetId="8">#REF!</definedName>
    <definedName name="MAIO2001">#REF!</definedName>
    <definedName name="MAISAP" localSheetId="2" hidden="1">{#N/A,#N/A,FALSE,"Plan1";#N/A,#N/A,FALSE,"Plan2"}</definedName>
    <definedName name="MAISAP" localSheetId="5">{#N/A,#N/A,FALSE,"Plan1";#N/A,#N/A,FALSE,"Plan2"}</definedName>
    <definedName name="MAISAP" localSheetId="6" hidden="1">{#N/A,#N/A,FALSE,"Plan1";#N/A,#N/A,FALSE,"Plan2"}</definedName>
    <definedName name="MAISAP" localSheetId="1" hidden="1">{#N/A,#N/A,FALSE,"Plan1";#N/A,#N/A,FALSE,"Plan2"}</definedName>
    <definedName name="MAISAP" localSheetId="0">{#N/A,#N/A,FALSE,"Plan1";#N/A,#N/A,FALSE,"Plan2"}</definedName>
    <definedName name="MAISAP" localSheetId="7" hidden="1">{#N/A,#N/A,FALSE,"Plan1";#N/A,#N/A,FALSE,"Plan2"}</definedName>
    <definedName name="MAISAP" localSheetId="8" hidden="1">{#N/A,#N/A,FALSE,"Plan1";#N/A,#N/A,FALSE,"Plan2"}</definedName>
    <definedName name="MAISAP" hidden="1">{#N/A,#N/A,FALSE,"Plan1";#N/A,#N/A,FALSE,"Plan2"}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2">#REF!</definedName>
    <definedName name="MAO_DE_OBRA" localSheetId="5">#REF!</definedName>
    <definedName name="MAO_DE_OBRA" localSheetId="6">#REF!</definedName>
    <definedName name="MAO_DE_OBRA" localSheetId="0">#REF!</definedName>
    <definedName name="MAO_DE_OBRA" localSheetId="7">#REF!</definedName>
    <definedName name="MAO_DE_OBRA" localSheetId="8">#REF!</definedName>
    <definedName name="MAO_DE_OBRA">#REF!</definedName>
    <definedName name="mar17RJ" localSheetId="2">#REF!</definedName>
    <definedName name="mar17RJ" localSheetId="5">#REF!</definedName>
    <definedName name="mar17RJ" localSheetId="6">#REF!</definedName>
    <definedName name="mar17RJ" localSheetId="0">#REF!</definedName>
    <definedName name="mar17RJ" localSheetId="7">#REF!</definedName>
    <definedName name="mar17RJ" localSheetId="8">#REF!</definedName>
    <definedName name="mar17RJ">#REF!</definedName>
    <definedName name="MARCAX" localSheetId="2">#REF!</definedName>
    <definedName name="MARCAX" localSheetId="5">#REF!</definedName>
    <definedName name="MARCAX" localSheetId="6">#REF!</definedName>
    <definedName name="MARCAX" localSheetId="0">#REF!</definedName>
    <definedName name="MARCAX" localSheetId="7">#REF!</definedName>
    <definedName name="MARCAX" localSheetId="8">#REF!</definedName>
    <definedName name="MARCAX">#REF!</definedName>
    <definedName name="MARÇO" localSheetId="2">#REF!</definedName>
    <definedName name="MARÇO" localSheetId="6">#REF!</definedName>
    <definedName name="MARÇO" localSheetId="7">#REF!</definedName>
    <definedName name="MARÇO" localSheetId="8">#REF!</definedName>
    <definedName name="MARÇO">#REF!</definedName>
    <definedName name="MARÇO2001" localSheetId="2">#REF!</definedName>
    <definedName name="MARÇO2001" localSheetId="6">#REF!</definedName>
    <definedName name="MARÇO2001" localSheetId="7">#REF!</definedName>
    <definedName name="MARÇO2001" localSheetId="8">#REF!</definedName>
    <definedName name="MARÇO2001">#REF!</definedName>
    <definedName name="martha" localSheetId="2">#REF!</definedName>
    <definedName name="martha" localSheetId="6">#REF!</definedName>
    <definedName name="martha" localSheetId="7">#REF!</definedName>
    <definedName name="martha" localSheetId="8">#REF!</definedName>
    <definedName name="martha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2">#REF!</definedName>
    <definedName name="MATERIAL" localSheetId="5">#REF!</definedName>
    <definedName name="MATERIAL" localSheetId="6">#REF!</definedName>
    <definedName name="MATERIAL" localSheetId="0">#REF!</definedName>
    <definedName name="MATERIAL" localSheetId="7">#REF!</definedName>
    <definedName name="MATERIAL" localSheetId="8">#REF!</definedName>
    <definedName name="MATERIAL">#REF!</definedName>
    <definedName name="mattubcu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2" hidden="1">{#N/A,#N/A,FALSE,"Plan1";#N/A,#N/A,FALSE,"Plan2"}</definedName>
    <definedName name="MAURILIO" localSheetId="5">{#N/A,#N/A,FALSE,"Plan1";#N/A,#N/A,FALSE,"Plan2"}</definedName>
    <definedName name="MAURILIO" localSheetId="6" hidden="1">{#N/A,#N/A,FALSE,"Plan1";#N/A,#N/A,FALSE,"Plan2"}</definedName>
    <definedName name="MAURILIO" localSheetId="1" hidden="1">{#N/A,#N/A,FALSE,"Plan1";#N/A,#N/A,FALSE,"Plan2"}</definedName>
    <definedName name="MAURILIO" localSheetId="0">{#N/A,#N/A,FALSE,"Plan1";#N/A,#N/A,FALSE,"Plan2"}</definedName>
    <definedName name="MAURILIO" localSheetId="7" hidden="1">{#N/A,#N/A,FALSE,"Plan1";#N/A,#N/A,FALSE,"Plan2"}</definedName>
    <definedName name="MAURILIO" localSheetId="8" hidden="1">{#N/A,#N/A,FALSE,"Plan1";#N/A,#N/A,FALSE,"Plan2"}</definedName>
    <definedName name="MAURILIO" hidden="1">{#N/A,#N/A,FALSE,"Plan1";#N/A,#N/A,FALSE,"Plan2"}</definedName>
    <definedName name="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2">#REF!</definedName>
    <definedName name="MCMV" localSheetId="5">#REF!</definedName>
    <definedName name="MCMV" localSheetId="6">#REF!</definedName>
    <definedName name="MCMV" localSheetId="0">#REF!</definedName>
    <definedName name="MCMV" localSheetId="7">#REF!</definedName>
    <definedName name="MCMV" localSheetId="8">#REF!</definedName>
    <definedName name="MCMV">#REF!</definedName>
    <definedName name="mdfgtr" localSheetId="2" hidden="1">{#N/A,#N/A,FALSE,"Plan1";#N/A,#N/A,FALSE,"Plan2"}</definedName>
    <definedName name="mdfgtr" localSheetId="5">{#N/A,#N/A,FALSE,"Plan1";#N/A,#N/A,FALSE,"Plan2"}</definedName>
    <definedName name="mdfgtr" localSheetId="6" hidden="1">{#N/A,#N/A,FALSE,"Plan1";#N/A,#N/A,FALSE,"Plan2"}</definedName>
    <definedName name="mdfgtr" localSheetId="1" hidden="1">{#N/A,#N/A,FALSE,"Plan1";#N/A,#N/A,FALSE,"Plan2"}</definedName>
    <definedName name="mdfgtr" localSheetId="0">{#N/A,#N/A,FALSE,"Plan1";#N/A,#N/A,FALSE,"Plan2"}</definedName>
    <definedName name="mdfgtr" localSheetId="7" hidden="1">{#N/A,#N/A,FALSE,"Plan1";#N/A,#N/A,FALSE,"Plan2"}</definedName>
    <definedName name="mdfgtr" localSheetId="8" hidden="1">{#N/A,#N/A,FALSE,"Plan1";#N/A,#N/A,FALSE,"Plan2"}</definedName>
    <definedName name="mdfgtr" hidden="1">{#N/A,#N/A,FALSE,"Plan1";#N/A,#N/A,FALSE,"Plan2"}</definedName>
    <definedName name="MDSÇLFJKJSD" localSheetId="2" hidden="1">{#N/A,#N/A,FALSE,"Plan1";#N/A,#N/A,FALSE,"Plan2"}</definedName>
    <definedName name="MDSÇLFJKJSD" localSheetId="5">{#N/A,#N/A,FALSE,"Plan1";#N/A,#N/A,FALSE,"Plan2"}</definedName>
    <definedName name="MDSÇLFJKJSD" localSheetId="6" hidden="1">{#N/A,#N/A,FALSE,"Plan1";#N/A,#N/A,FALSE,"Plan2"}</definedName>
    <definedName name="MDSÇLFJKJSD" localSheetId="1" hidden="1">{#N/A,#N/A,FALSE,"Plan1";#N/A,#N/A,FALSE,"Plan2"}</definedName>
    <definedName name="MDSÇLFJKJSD" localSheetId="0">{#N/A,#N/A,FALSE,"Plan1";#N/A,#N/A,FALSE,"Plan2"}</definedName>
    <definedName name="MDSÇLFJKJSD" localSheetId="7" hidden="1">{#N/A,#N/A,FALSE,"Plan1";#N/A,#N/A,FALSE,"Plan2"}</definedName>
    <definedName name="MDSÇLFJKJSD" localSheetId="8" hidden="1">{#N/A,#N/A,FALSE,"Plan1";#N/A,#N/A,FALSE,"Plan2"}</definedName>
    <definedName name="MDSÇLFJKJSD" hidden="1">{#N/A,#N/A,FALSE,"Plan1";#N/A,#N/A,FALSE,"Plan2"}</definedName>
    <definedName name="ME" localSheetId="2" hidden="1">{"HW",#N/A,FALSE,"1998"}</definedName>
    <definedName name="ME" localSheetId="5">{"HW",#N/A,FALSE,"1998"}</definedName>
    <definedName name="ME" localSheetId="6" hidden="1">{"HW",#N/A,FALSE,"1998"}</definedName>
    <definedName name="ME" localSheetId="1" hidden="1">{"HW",#N/A,FALSE,"1998"}</definedName>
    <definedName name="ME" localSheetId="0">{"HW",#N/A,FALSE,"1998"}</definedName>
    <definedName name="ME" localSheetId="7" hidden="1">{"HW",#N/A,FALSE,"1998"}</definedName>
    <definedName name="ME" localSheetId="8" hidden="1">{"HW",#N/A,FALSE,"1998"}</definedName>
    <definedName name="ME" hidden="1">{"HW",#N/A,FALSE,"1998"}</definedName>
    <definedName name="Medido_Fin_Medições" localSheetId="2">#REF!</definedName>
    <definedName name="Medido_Fin_Medições" localSheetId="5">#REF!</definedName>
    <definedName name="Medido_Fin_Medições" localSheetId="6">#REF!</definedName>
    <definedName name="Medido_Fin_Medições" localSheetId="0">#REF!</definedName>
    <definedName name="Medido_Fin_Medições" localSheetId="7">#REF!</definedName>
    <definedName name="Medido_Fin_Medições" localSheetId="8">#REF!</definedName>
    <definedName name="Medido_Fin_Medições">#REF!</definedName>
    <definedName name="melo_cdi" localSheetId="2">#REF!</definedName>
    <definedName name="melo_cdi" localSheetId="5">#REF!</definedName>
    <definedName name="melo_cdi" localSheetId="6">#REF!</definedName>
    <definedName name="melo_cdi" localSheetId="0">#REF!</definedName>
    <definedName name="melo_cdi" localSheetId="7">#REF!</definedName>
    <definedName name="melo_cdi" localSheetId="8">#REF!</definedName>
    <definedName name="melo_cdi">#REF!</definedName>
    <definedName name="melo_hist" localSheetId="2">#REF!</definedName>
    <definedName name="melo_hist" localSheetId="5">#REF!</definedName>
    <definedName name="melo_hist" localSheetId="6">#REF!</definedName>
    <definedName name="melo_hist" localSheetId="0">#REF!</definedName>
    <definedName name="melo_hist" localSheetId="7">#REF!</definedName>
    <definedName name="melo_hist" localSheetId="8">#REF!</definedName>
    <definedName name="melo_hist">#REF!</definedName>
    <definedName name="melo_uss" localSheetId="2">#REF!</definedName>
    <definedName name="melo_uss" localSheetId="6">#REF!</definedName>
    <definedName name="melo_uss" localSheetId="7">#REF!</definedName>
    <definedName name="melo_uss" localSheetId="8">#REF!</definedName>
    <definedName name="melo_uss">#REF!</definedName>
    <definedName name="MEMÓRIA" localSheetId="2">#REF!</definedName>
    <definedName name="MEMÓRIA" localSheetId="6">#REF!</definedName>
    <definedName name="MEMÓRIA" localSheetId="7">#REF!</definedName>
    <definedName name="MEMÓRIA" localSheetId="8">#REF!</definedName>
    <definedName name="MEMÓRIA">#REF!</definedName>
    <definedName name="memória2" localSheetId="2">#REF!</definedName>
    <definedName name="memória2" localSheetId="6">#REF!</definedName>
    <definedName name="memória2" localSheetId="7">#REF!</definedName>
    <definedName name="memória2" localSheetId="8">#REF!</definedName>
    <definedName name="memória2">#REF!</definedName>
    <definedName name="mensal" localSheetId="2">#REF!</definedName>
    <definedName name="mensal" localSheetId="6">#REF!</definedName>
    <definedName name="mensal" localSheetId="7">#REF!</definedName>
    <definedName name="mensal" localSheetId="8">#REF!</definedName>
    <definedName name="mensal">#REF!</definedName>
    <definedName name="MENU" localSheetId="2">#REF!</definedName>
    <definedName name="MENU" localSheetId="6">#REF!</definedName>
    <definedName name="MENU" localSheetId="1">#REF!</definedName>
    <definedName name="MENU" localSheetId="7">#REF!</definedName>
    <definedName name="MENU" localSheetId="8">#REF!</definedName>
    <definedName name="MENU">#REF!</definedName>
    <definedName name="MENU1" localSheetId="2">#REF!</definedName>
    <definedName name="MENU1" localSheetId="6">#REF!</definedName>
    <definedName name="MENU1" localSheetId="1">#REF!</definedName>
    <definedName name="MENU1" localSheetId="7">#REF!</definedName>
    <definedName name="MENU1" localSheetId="8">#REF!</definedName>
    <definedName name="MENU1">#REF!</definedName>
    <definedName name="MENU2" localSheetId="2">#REF!</definedName>
    <definedName name="MENU2" localSheetId="6">#REF!</definedName>
    <definedName name="MENU2" localSheetId="1">#REF!</definedName>
    <definedName name="MENU2" localSheetId="7">#REF!</definedName>
    <definedName name="MENU2" localSheetId="8">#REF!</definedName>
    <definedName name="MENU2">#REF!</definedName>
    <definedName name="MENU3" localSheetId="2">#REF!</definedName>
    <definedName name="MENU3" localSheetId="6">#REF!</definedName>
    <definedName name="MENU3" localSheetId="1">#REF!</definedName>
    <definedName name="MENU3" localSheetId="7">#REF!</definedName>
    <definedName name="MENU3" localSheetId="8">#REF!</definedName>
    <definedName name="MENU3">#REF!</definedName>
    <definedName name="MENU4" localSheetId="2">#REF!</definedName>
    <definedName name="MENU4" localSheetId="6">#REF!</definedName>
    <definedName name="MENU4" localSheetId="1">#REF!</definedName>
    <definedName name="MENU4" localSheetId="7">#REF!</definedName>
    <definedName name="MENU4" localSheetId="8">#REF!</definedName>
    <definedName name="MENU4">#REF!</definedName>
    <definedName name="MENU5" localSheetId="2">#REF!</definedName>
    <definedName name="MENU5" localSheetId="6">#REF!</definedName>
    <definedName name="MENU5" localSheetId="1">#REF!</definedName>
    <definedName name="MENU5" localSheetId="7">#REF!</definedName>
    <definedName name="MENU5" localSheetId="8">#REF!</definedName>
    <definedName name="MENU5">#REF!</definedName>
    <definedName name="MENU6" localSheetId="2">#REF!</definedName>
    <definedName name="MENU6" localSheetId="6">#REF!</definedName>
    <definedName name="MENU6" localSheetId="1">#REF!</definedName>
    <definedName name="MENU6" localSheetId="7">#REF!</definedName>
    <definedName name="MENU6" localSheetId="8">#REF!</definedName>
    <definedName name="MENU6">#REF!</definedName>
    <definedName name="MENUBOM" localSheetId="2">#REF!</definedName>
    <definedName name="MENUBOM" localSheetId="6">#REF!</definedName>
    <definedName name="MENUBOM" localSheetId="7">#REF!</definedName>
    <definedName name="MENUBOM" localSheetId="8">#REF!</definedName>
    <definedName name="MENUBOM">#REF!</definedName>
    <definedName name="MENUEQP" localSheetId="2">#REF!</definedName>
    <definedName name="MENUEQP" localSheetId="6">#REF!</definedName>
    <definedName name="MENUEQP" localSheetId="7">#REF!</definedName>
    <definedName name="MENUEQP" localSheetId="8">#REF!</definedName>
    <definedName name="MENUEQP">#REF!</definedName>
    <definedName name="MENUFIM" localSheetId="2">#REF!</definedName>
    <definedName name="MENUFIM" localSheetId="6">#REF!</definedName>
    <definedName name="MENUFIM" localSheetId="7">#REF!</definedName>
    <definedName name="MENUFIM" localSheetId="8">#REF!</definedName>
    <definedName name="MENUFIM">#REF!</definedName>
    <definedName name="MENUMED" localSheetId="2">#REF!</definedName>
    <definedName name="MENUMED" localSheetId="6">#REF!</definedName>
    <definedName name="MENUMED" localSheetId="7">#REF!</definedName>
    <definedName name="MENUMED" localSheetId="8">#REF!</definedName>
    <definedName name="MENUMED">#REF!</definedName>
    <definedName name="MENUOBRA" localSheetId="2">#REF!</definedName>
    <definedName name="MENUOBRA" localSheetId="6">#REF!</definedName>
    <definedName name="MENUOBRA" localSheetId="7">#REF!</definedName>
    <definedName name="MENUOBRA" localSheetId="8">#REF!</definedName>
    <definedName name="MENUOBRA">#REF!</definedName>
    <definedName name="MENUOUT" localSheetId="2">#REF!</definedName>
    <definedName name="MENUOUT" localSheetId="6">#REF!</definedName>
    <definedName name="MENUOUT" localSheetId="7">#REF!</definedName>
    <definedName name="MENUOUT" localSheetId="8">#REF!</definedName>
    <definedName name="MENUOUT">#REF!</definedName>
    <definedName name="MENUOUTRO" localSheetId="2">#REF!</definedName>
    <definedName name="MENUOUTRO" localSheetId="6">#REF!</definedName>
    <definedName name="MENUOUTRO" localSheetId="7">#REF!</definedName>
    <definedName name="MENUOUTRO" localSheetId="8">#REF!</definedName>
    <definedName name="MENUOUTRO">#REF!</definedName>
    <definedName name="menures" localSheetId="2">#REF!</definedName>
    <definedName name="menures" localSheetId="6">#REF!</definedName>
    <definedName name="menures" localSheetId="7">#REF!</definedName>
    <definedName name="menures" localSheetId="8">#REF!</definedName>
    <definedName name="menures">#REF!</definedName>
    <definedName name="Mês_data_base" localSheetId="2">#REF!</definedName>
    <definedName name="Mês_data_base" localSheetId="6">#REF!</definedName>
    <definedName name="Mês_data_base" localSheetId="7">#REF!</definedName>
    <definedName name="Mês_data_base" localSheetId="8">#REF!</definedName>
    <definedName name="Mês_data_base">#REF!</definedName>
    <definedName name="Mês_Medição_Fin_Medições" localSheetId="2">#REF!</definedName>
    <definedName name="Mês_Medição_Fin_Medições" localSheetId="6">#REF!</definedName>
    <definedName name="Mês_Medição_Fin_Medições" localSheetId="7">#REF!</definedName>
    <definedName name="Mês_Medição_Fin_Medições" localSheetId="8">#REF!</definedName>
    <definedName name="Mês_Medição_Fin_Medições">#REF!</definedName>
    <definedName name="mes_relatorio" localSheetId="2">#REF!</definedName>
    <definedName name="mes_relatorio" localSheetId="6">#REF!</definedName>
    <definedName name="mes_relatorio" localSheetId="7">#REF!</definedName>
    <definedName name="mes_relatorio" localSheetId="8">#REF!</definedName>
    <definedName name="mes_relatorio">#REF!</definedName>
    <definedName name="Meses" localSheetId="2">#REF!</definedName>
    <definedName name="Meses" localSheetId="6">#REF!</definedName>
    <definedName name="Meses" localSheetId="7">#REF!</definedName>
    <definedName name="Meses" localSheetId="8">#REF!</definedName>
    <definedName name="Meses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2">#REF!</definedName>
    <definedName name="meta_venda" localSheetId="5">#REF!</definedName>
    <definedName name="meta_venda" localSheetId="6">#REF!</definedName>
    <definedName name="meta_venda" localSheetId="0">#REF!</definedName>
    <definedName name="meta_venda" localSheetId="7">#REF!</definedName>
    <definedName name="meta_venda" localSheetId="8">#REF!</definedName>
    <definedName name="meta_venda">#REF!</definedName>
    <definedName name="MetaBP" localSheetId="2">#REF!</definedName>
    <definedName name="MetaBP" localSheetId="5">#REF!</definedName>
    <definedName name="MetaBP" localSheetId="6">#REF!</definedName>
    <definedName name="MetaBP" localSheetId="0">#REF!</definedName>
    <definedName name="MetaBP" localSheetId="7">#REF!</definedName>
    <definedName name="MetaBP" localSheetId="8">#REF!</definedName>
    <definedName name="MetaBP">#REF!</definedName>
    <definedName name="MILENA" localSheetId="5">#REF!</definedName>
    <definedName name="MILENA" localSheetId="6" hidden="1">#REF!</definedName>
    <definedName name="MILENA" localSheetId="1" hidden="1">#REF!</definedName>
    <definedName name="MILENA" localSheetId="0">#REF!</definedName>
    <definedName name="MILENA" localSheetId="7" hidden="1">#REF!</definedName>
    <definedName name="MILENA" localSheetId="8" hidden="1">#REF!</definedName>
    <definedName name="MILENA" hidden="1">#REF!</definedName>
    <definedName name="Minha_Casa_Minha_Vida" localSheetId="2">#REF!</definedName>
    <definedName name="Minha_Casa_Minha_Vida" localSheetId="6">#REF!</definedName>
    <definedName name="Minha_Casa_Minha_Vida" localSheetId="7">#REF!</definedName>
    <definedName name="Minha_Casa_Minha_Vida" localSheetId="8">#REF!</definedName>
    <definedName name="Minha_Casa_Minha_Vida">#REF!</definedName>
    <definedName name="MLMÇLKJKI" localSheetId="2" hidden="1">{#N/A,#N/A,FALSE,"Plan1";#N/A,#N/A,FALSE,"Plan2"}</definedName>
    <definedName name="MLMÇLKJKI" localSheetId="5">{#N/A,#N/A,FALSE,"Plan1";#N/A,#N/A,FALSE,"Plan2"}</definedName>
    <definedName name="MLMÇLKJKI" localSheetId="6" hidden="1">{#N/A,#N/A,FALSE,"Plan1";#N/A,#N/A,FALSE,"Plan2"}</definedName>
    <definedName name="MLMÇLKJKI" localSheetId="1" hidden="1">{#N/A,#N/A,FALSE,"Plan1";#N/A,#N/A,FALSE,"Plan2"}</definedName>
    <definedName name="MLMÇLKJKI" localSheetId="0">{#N/A,#N/A,FALSE,"Plan1";#N/A,#N/A,FALSE,"Plan2"}</definedName>
    <definedName name="MLMÇLKJKI" localSheetId="7" hidden="1">{#N/A,#N/A,FALSE,"Plan1";#N/A,#N/A,FALSE,"Plan2"}</definedName>
    <definedName name="MLMÇLKJKI" localSheetId="8" hidden="1">{#N/A,#N/A,FALSE,"Plan1";#N/A,#N/A,FALSE,"Plan2"}</definedName>
    <definedName name="MLMÇLKJKI" hidden="1">{#N/A,#N/A,FALSE,"Plan1";#N/A,#N/A,FALSE,"Plan2"}</definedName>
    <definedName name="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2" hidden="1">{"tabela",#N/A,FALSE,"Tabela";"decoração",#N/A,FALSE,"Decor.";"Informações",#N/A,FALSE,"Inform."}</definedName>
    <definedName name="mmmmm" localSheetId="5">{"tabela",#N/A,FALSE,"Tabela";"decoração",#N/A,FALSE,"Decor.";"Informações",#N/A,FALSE,"Inform."}</definedName>
    <definedName name="mmmmm" localSheetId="6" hidden="1">{"tabela",#N/A,FALSE,"Tabela";"decoração",#N/A,FALSE,"Decor.";"Informações",#N/A,FALSE,"Inform."}</definedName>
    <definedName name="mmmmm" localSheetId="1" hidden="1">{"tabela",#N/A,FALSE,"Tabela";"decoração",#N/A,FALSE,"Decor.";"Informações",#N/A,FALSE,"Inform."}</definedName>
    <definedName name="mmmmm" localSheetId="0">{"tabela",#N/A,FALSE,"Tabela";"decoração",#N/A,FALSE,"Decor.";"Informações",#N/A,FALSE,"Inform."}</definedName>
    <definedName name="mmmmm" localSheetId="7" hidden="1">{"tabela",#N/A,FALSE,"Tabela";"decoração",#N/A,FALSE,"Decor.";"Informações",#N/A,FALSE,"Inform."}</definedName>
    <definedName name="mmmmm" localSheetId="8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8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2" hidden="1">{#N/A,#N/A,FALSE,"Plan1";#N/A,#N/A,FALSE,"Plan2"}</definedName>
    <definedName name="MNBXFKGS" localSheetId="5">{#N/A,#N/A,FALSE,"Plan1";#N/A,#N/A,FALSE,"Plan2"}</definedName>
    <definedName name="MNBXFKGS" localSheetId="6" hidden="1">{#N/A,#N/A,FALSE,"Plan1";#N/A,#N/A,FALSE,"Plan2"}</definedName>
    <definedName name="MNBXFKGS" localSheetId="1" hidden="1">{#N/A,#N/A,FALSE,"Plan1";#N/A,#N/A,FALSE,"Plan2"}</definedName>
    <definedName name="MNBXFKGS" localSheetId="0">{#N/A,#N/A,FALSE,"Plan1";#N/A,#N/A,FALSE,"Plan2"}</definedName>
    <definedName name="MNBXFKGS" localSheetId="7" hidden="1">{#N/A,#N/A,FALSE,"Plan1";#N/A,#N/A,FALSE,"Plan2"}</definedName>
    <definedName name="MNBXFKGS" localSheetId="8" hidden="1">{#N/A,#N/A,FALSE,"Plan1";#N/A,#N/A,FALSE,"Plan2"}</definedName>
    <definedName name="MNBXFKGS" hidden="1">{#N/A,#N/A,FALSE,"Plan1";#N/A,#N/A,FALSE,"Plan2"}</definedName>
    <definedName name="mncvbgcvmc" localSheetId="2" hidden="1">{#N/A,#N/A,FALSE,"Plan1";#N/A,#N/A,FALSE,"Plan2"}</definedName>
    <definedName name="mncvbgcvmc" localSheetId="5">{#N/A,#N/A,FALSE,"Plan1";#N/A,#N/A,FALSE,"Plan2"}</definedName>
    <definedName name="mncvbgcvmc" localSheetId="6" hidden="1">{#N/A,#N/A,FALSE,"Plan1";#N/A,#N/A,FALSE,"Plan2"}</definedName>
    <definedName name="mncvbgcvmc" localSheetId="1" hidden="1">{#N/A,#N/A,FALSE,"Plan1";#N/A,#N/A,FALSE,"Plan2"}</definedName>
    <definedName name="mncvbgcvmc" localSheetId="0">{#N/A,#N/A,FALSE,"Plan1";#N/A,#N/A,FALSE,"Plan2"}</definedName>
    <definedName name="mncvbgcvmc" localSheetId="7" hidden="1">{#N/A,#N/A,FALSE,"Plan1";#N/A,#N/A,FALSE,"Plan2"}</definedName>
    <definedName name="mncvbgcvmc" localSheetId="8" hidden="1">{#N/A,#N/A,FALSE,"Plan1";#N/A,#N/A,FALSE,"Plan2"}</definedName>
    <definedName name="mncvbgcvmc" hidden="1">{#N/A,#N/A,FALSE,"Plan1";#N/A,#N/A,FALSE,"Plan2"}</definedName>
    <definedName name="MNDKZSFNCEA" localSheetId="2" hidden="1">{#N/A,#N/A,FALSE,"Plan1";#N/A,#N/A,FALSE,"Plan2"}</definedName>
    <definedName name="MNDKZSFNCEA" localSheetId="5">{#N/A,#N/A,FALSE,"Plan1";#N/A,#N/A,FALSE,"Plan2"}</definedName>
    <definedName name="MNDKZSFNCEA" localSheetId="6" hidden="1">{#N/A,#N/A,FALSE,"Plan1";#N/A,#N/A,FALSE,"Plan2"}</definedName>
    <definedName name="MNDKZSFNCEA" localSheetId="1" hidden="1">{#N/A,#N/A,FALSE,"Plan1";#N/A,#N/A,FALSE,"Plan2"}</definedName>
    <definedName name="MNDKZSFNCEA" localSheetId="0">{#N/A,#N/A,FALSE,"Plan1";#N/A,#N/A,FALSE,"Plan2"}</definedName>
    <definedName name="MNDKZSFNCEA" localSheetId="7" hidden="1">{#N/A,#N/A,FALSE,"Plan1";#N/A,#N/A,FALSE,"Plan2"}</definedName>
    <definedName name="MNDKZSFNCEA" localSheetId="8" hidden="1">{#N/A,#N/A,FALSE,"Plan1";#N/A,#N/A,FALSE,"Plan2"}</definedName>
    <definedName name="MNDKZSFNCEA" hidden="1">{#N/A,#N/A,FALSE,"Plan1";#N/A,#N/A,FALSE,"Plan2"}</definedName>
    <definedName name="mnhdshfgfhd" localSheetId="2" hidden="1">{#N/A,#N/A,FALSE,"Plan1";#N/A,#N/A,FALSE,"Plan2"}</definedName>
    <definedName name="mnhdshfgfhd" localSheetId="5">{#N/A,#N/A,FALSE,"Plan1";#N/A,#N/A,FALSE,"Plan2"}</definedName>
    <definedName name="mnhdshfgfhd" localSheetId="6" hidden="1">{#N/A,#N/A,FALSE,"Plan1";#N/A,#N/A,FALSE,"Plan2"}</definedName>
    <definedName name="mnhdshfgfhd" localSheetId="1" hidden="1">{#N/A,#N/A,FALSE,"Plan1";#N/A,#N/A,FALSE,"Plan2"}</definedName>
    <definedName name="mnhdshfgfhd" localSheetId="0">{#N/A,#N/A,FALSE,"Plan1";#N/A,#N/A,FALSE,"Plan2"}</definedName>
    <definedName name="mnhdshfgfhd" localSheetId="7" hidden="1">{#N/A,#N/A,FALSE,"Plan1";#N/A,#N/A,FALSE,"Plan2"}</definedName>
    <definedName name="mnhdshfgfhd" localSheetId="8" hidden="1">{#N/A,#N/A,FALSE,"Plan1";#N/A,#N/A,FALSE,"Plan2"}</definedName>
    <definedName name="mnhdshfgfhd" hidden="1">{#N/A,#N/A,FALSE,"Plan1";#N/A,#N/A,FALSE,"Plan2"}</definedName>
    <definedName name="mo" localSheetId="2">#REF!</definedName>
    <definedName name="mo" localSheetId="5">#REF!</definedName>
    <definedName name="mo" localSheetId="6">#REF!</definedName>
    <definedName name="mo" localSheetId="1">#REF!</definedName>
    <definedName name="mo" localSheetId="0">#REF!</definedName>
    <definedName name="mo" localSheetId="7">#REF!</definedName>
    <definedName name="mo" localSheetId="8">#REF!</definedName>
    <definedName name="mo">#REF!</definedName>
    <definedName name="mobr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2" hidden="1">{#N/A,#N/A,FALSE,"cdi";#N/A,#N/A,FALSE,"debent";#N/A,#N/A,FALSE,"fdos";#N/A,#N/A,FALSE,"resumo"}</definedName>
    <definedName name="Modelo1" localSheetId="5">{#N/A,#N/A,FALSE,"cdi";#N/A,#N/A,FALSE,"debent";#N/A,#N/A,FALSE,"fdos";#N/A,#N/A,FALSE,"resumo"}</definedName>
    <definedName name="Modelo1" localSheetId="6" hidden="1">{#N/A,#N/A,FALSE,"cdi";#N/A,#N/A,FALSE,"debent";#N/A,#N/A,FALSE,"fdos";#N/A,#N/A,FALSE,"resumo"}</definedName>
    <definedName name="Modelo1" localSheetId="1" hidden="1">{#N/A,#N/A,FALSE,"cdi";#N/A,#N/A,FALSE,"debent";#N/A,#N/A,FALSE,"fdos";#N/A,#N/A,FALSE,"resumo"}</definedName>
    <definedName name="Modelo1" localSheetId="0">{#N/A,#N/A,FALSE,"cdi";#N/A,#N/A,FALSE,"debent";#N/A,#N/A,FALSE,"fdos";#N/A,#N/A,FALSE,"resumo"}</definedName>
    <definedName name="Modelo1" localSheetId="7" hidden="1">{#N/A,#N/A,FALSE,"cdi";#N/A,#N/A,FALSE,"debent";#N/A,#N/A,FALSE,"fdos";#N/A,#N/A,FALSE,"resumo"}</definedName>
    <definedName name="Modelo1" localSheetId="8" hidden="1">{#N/A,#N/A,FALSE,"cdi";#N/A,#N/A,FALSE,"debent";#N/A,#N/A,FALSE,"fdos";#N/A,#N/A,FALSE,"resumo"}</definedName>
    <definedName name="Modelo1" hidden="1">{#N/A,#N/A,FALSE,"cdi";#N/A,#N/A,FALSE,"debent";#N/A,#N/A,FALSE,"fdos";#N/A,#N/A,FALSE,"resumo"}</definedName>
    <definedName name="Modelo1a" localSheetId="2" hidden="1">{#N/A,#N/A,FALSE,"cdi";#N/A,#N/A,FALSE,"debent";#N/A,#N/A,FALSE,"fdos";#N/A,#N/A,FALSE,"resumo"}</definedName>
    <definedName name="Modelo1a" localSheetId="5">{#N/A,#N/A,FALSE,"cdi";#N/A,#N/A,FALSE,"debent";#N/A,#N/A,FALSE,"fdos";#N/A,#N/A,FALSE,"resumo"}</definedName>
    <definedName name="Modelo1a" localSheetId="6" hidden="1">{#N/A,#N/A,FALSE,"cdi";#N/A,#N/A,FALSE,"debent";#N/A,#N/A,FALSE,"fdos";#N/A,#N/A,FALSE,"resumo"}</definedName>
    <definedName name="Modelo1a" localSheetId="1" hidden="1">{#N/A,#N/A,FALSE,"cdi";#N/A,#N/A,FALSE,"debent";#N/A,#N/A,FALSE,"fdos";#N/A,#N/A,FALSE,"resumo"}</definedName>
    <definedName name="Modelo1a" localSheetId="0">{#N/A,#N/A,FALSE,"cdi";#N/A,#N/A,FALSE,"debent";#N/A,#N/A,FALSE,"fdos";#N/A,#N/A,FALSE,"resumo"}</definedName>
    <definedName name="Modelo1a" localSheetId="7" hidden="1">{#N/A,#N/A,FALSE,"cdi";#N/A,#N/A,FALSE,"debent";#N/A,#N/A,FALSE,"fdos";#N/A,#N/A,FALSE,"resumo"}</definedName>
    <definedName name="Modelo1a" localSheetId="8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8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2">#REF!</definedName>
    <definedName name="módulo" localSheetId="5">#REF!</definedName>
    <definedName name="módulo" localSheetId="6">#REF!</definedName>
    <definedName name="módulo" localSheetId="0">#REF!</definedName>
    <definedName name="módulo" localSheetId="7">#REF!</definedName>
    <definedName name="módulo" localSheetId="8">#REF!</definedName>
    <definedName name="módulo">#REF!</definedName>
    <definedName name="mond_cdi" localSheetId="2">#REF!</definedName>
    <definedName name="mond_cdi" localSheetId="5">#REF!</definedName>
    <definedName name="mond_cdi" localSheetId="6">#REF!</definedName>
    <definedName name="mond_cdi" localSheetId="0">#REF!</definedName>
    <definedName name="mond_cdi" localSheetId="7">#REF!</definedName>
    <definedName name="mond_cdi" localSheetId="8">#REF!</definedName>
    <definedName name="mond_cdi">#REF!</definedName>
    <definedName name="mond_hist" localSheetId="2">#REF!</definedName>
    <definedName name="mond_hist" localSheetId="5">#REF!</definedName>
    <definedName name="mond_hist" localSheetId="6">#REF!</definedName>
    <definedName name="mond_hist" localSheetId="0">#REF!</definedName>
    <definedName name="mond_hist" localSheetId="7">#REF!</definedName>
    <definedName name="mond_hist" localSheetId="8">#REF!</definedName>
    <definedName name="mond_hist">#REF!</definedName>
    <definedName name="mond_uss" localSheetId="2">#REF!</definedName>
    <definedName name="mond_uss" localSheetId="6">#REF!</definedName>
    <definedName name="mond_uss" localSheetId="7">#REF!</definedName>
    <definedName name="mond_uss" localSheetId="8">#REF!</definedName>
    <definedName name="mond_uss">#REF!</definedName>
    <definedName name="MP" localSheetId="2" hidden="1">{#N/A,#N/A,FALSE,"CCTV"}</definedName>
    <definedName name="MP" localSheetId="5">{#N/A,#N/A,FALSE,"CCTV"}</definedName>
    <definedName name="MP" localSheetId="6" hidden="1">{#N/A,#N/A,FALSE,"CCTV"}</definedName>
    <definedName name="MP" localSheetId="1" hidden="1">{#N/A,#N/A,FALSE,"CCTV"}</definedName>
    <definedName name="MP" localSheetId="0">{#N/A,#N/A,FALSE,"CCTV"}</definedName>
    <definedName name="MP" localSheetId="7" hidden="1">{#N/A,#N/A,FALSE,"CCTV"}</definedName>
    <definedName name="MP" localSheetId="8" hidden="1">{#N/A,#N/A,FALSE,"CCTV"}</definedName>
    <definedName name="MP" hidden="1">{#N/A,#N/A,FALSE,"CCTV"}</definedName>
    <definedName name="MSDFJKDT" hidden="1">25</definedName>
    <definedName name="MSDRFSWER" localSheetId="2" hidden="1">{"Econ Consolidado",#N/A,FALSE,"Econ Consol";"Fluxo de Caixa",#N/A,FALSE,"Fluxo Caixa";"Investimentos",#N/A,FALSE,"Investimentos"}</definedName>
    <definedName name="MSDRFSWER" localSheetId="5">{"Econ Consolidado",#N/A,FALSE,"Econ Consol";"Fluxo de Caixa",#N/A,FALSE,"Fluxo Caixa";"Investimentos",#N/A,FALSE,"Investimentos"}</definedName>
    <definedName name="MSDRFSWER" localSheetId="6" hidden="1">{"Econ Consolidado",#N/A,FALSE,"Econ Consol";"Fluxo de Caixa",#N/A,FALSE,"Fluxo Caixa";"Investimentos",#N/A,FALSE,"Investimentos"}</definedName>
    <definedName name="MSDRFSWER" localSheetId="1" hidden="1">{"Econ Consolidado",#N/A,FALSE,"Econ Consol";"Fluxo de Caixa",#N/A,FALSE,"Fluxo Caixa";"Investimentos",#N/A,FALSE,"Investimentos"}</definedName>
    <definedName name="MSDRFSWER" localSheetId="0">{"Econ Consolidado",#N/A,FALSE,"Econ Consol";"Fluxo de Caixa",#N/A,FALSE,"Fluxo Caixa";"Investimentos",#N/A,FALSE,"Investimentos"}</definedName>
    <definedName name="MSDRFSWER" localSheetId="7" hidden="1">{"Econ Consolidado",#N/A,FALSE,"Econ Consol";"Fluxo de Caixa",#N/A,FALSE,"Fluxo Caixa";"Investimentos",#N/A,FALSE,"Investimentos"}</definedName>
    <definedName name="MSDRFSWER" localSheetId="8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URBOMB" localSheetId="2">#REF!</definedName>
    <definedName name="MURBOMB" localSheetId="5">#REF!</definedName>
    <definedName name="MURBOMB" localSheetId="6">#REF!</definedName>
    <definedName name="MURBOMB" localSheetId="0">#REF!</definedName>
    <definedName name="MURBOMB" localSheetId="7">#REF!</definedName>
    <definedName name="MURBOMB" localSheetId="8">#REF!</definedName>
    <definedName name="MURBOMB">#REF!</definedName>
    <definedName name="mzshdjshjs" localSheetId="2" hidden="1">{#N/A,#N/A,FALSE,"Plan1";#N/A,#N/A,FALSE,"Plan2"}</definedName>
    <definedName name="mzshdjshjs" localSheetId="5">{#N/A,#N/A,FALSE,"Plan1";#N/A,#N/A,FALSE,"Plan2"}</definedName>
    <definedName name="mzshdjshjs" localSheetId="6" hidden="1">{#N/A,#N/A,FALSE,"Plan1";#N/A,#N/A,FALSE,"Plan2"}</definedName>
    <definedName name="mzshdjshjs" localSheetId="1" hidden="1">{#N/A,#N/A,FALSE,"Plan1";#N/A,#N/A,FALSE,"Plan2"}</definedName>
    <definedName name="mzshdjshjs" localSheetId="0">{#N/A,#N/A,FALSE,"Plan1";#N/A,#N/A,FALSE,"Plan2"}</definedName>
    <definedName name="mzshdjshjs" localSheetId="7" hidden="1">{#N/A,#N/A,FALSE,"Plan1";#N/A,#N/A,FALSE,"Plan2"}</definedName>
    <definedName name="mzshdjshjs" localSheetId="8" hidden="1">{#N/A,#N/A,FALSE,"Plan1";#N/A,#N/A,FALSE,"Plan2"}</definedName>
    <definedName name="mzshdjshjs" hidden="1">{#N/A,#N/A,FALSE,"Plan1";#N/A,#N/A,FALSE,"Plan2"}</definedName>
    <definedName name="na" localSheetId="2" hidden="1">{#N/A,#N/A,FALSE,"$170M Cash";#N/A,#N/A,FALSE,"$250M Cash";#N/A,#N/A,FALSE,"$325M Cash"}</definedName>
    <definedName name="na" localSheetId="5">{#N/A,#N/A,FALSE,"$170M Cash";#N/A,#N/A,FALSE,"$250M Cash";#N/A,#N/A,FALSE,"$325M Cash"}</definedName>
    <definedName name="na" localSheetId="6" hidden="1">{#N/A,#N/A,FALSE,"$170M Cash";#N/A,#N/A,FALSE,"$250M Cash";#N/A,#N/A,FALSE,"$325M Cash"}</definedName>
    <definedName name="na" localSheetId="1" hidden="1">{#N/A,#N/A,FALSE,"$170M Cash";#N/A,#N/A,FALSE,"$250M Cash";#N/A,#N/A,FALSE,"$325M Cash"}</definedName>
    <definedName name="na" localSheetId="0">{#N/A,#N/A,FALSE,"$170M Cash";#N/A,#N/A,FALSE,"$250M Cash";#N/A,#N/A,FALSE,"$325M Cash"}</definedName>
    <definedName name="na" localSheetId="7" hidden="1">{#N/A,#N/A,FALSE,"$170M Cash";#N/A,#N/A,FALSE,"$250M Cash";#N/A,#N/A,FALSE,"$325M Cash"}</definedName>
    <definedName name="na" localSheetId="8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cdgrdhrtg" localSheetId="2" hidden="1">{#N/A,#N/A,FALSE,"Plan1";#N/A,#N/A,FALSE,"Plan2"}</definedName>
    <definedName name="ncdgrdhrtg" localSheetId="5">{#N/A,#N/A,FALSE,"Plan1";#N/A,#N/A,FALSE,"Plan2"}</definedName>
    <definedName name="ncdgrdhrtg" localSheetId="6" hidden="1">{#N/A,#N/A,FALSE,"Plan1";#N/A,#N/A,FALSE,"Plan2"}</definedName>
    <definedName name="ncdgrdhrtg" localSheetId="1" hidden="1">{#N/A,#N/A,FALSE,"Plan1";#N/A,#N/A,FALSE,"Plan2"}</definedName>
    <definedName name="ncdgrdhrtg" localSheetId="0">{#N/A,#N/A,FALSE,"Plan1";#N/A,#N/A,FALSE,"Plan2"}</definedName>
    <definedName name="ncdgrdhrtg" localSheetId="7" hidden="1">{#N/A,#N/A,FALSE,"Plan1";#N/A,#N/A,FALSE,"Plan2"}</definedName>
    <definedName name="ncdgrdhrtg" localSheetId="8" hidden="1">{#N/A,#N/A,FALSE,"Plan1";#N/A,#N/A,FALSE,"Plan2"}</definedName>
    <definedName name="ncdgrdhrtg" hidden="1">{#N/A,#N/A,FALSE,"Plan1";#N/A,#N/A,FALSE,"Plan2"}</definedName>
    <definedName name="nchngdfhgdh" localSheetId="2" hidden="1">{#N/A,#N/A,FALSE,"Plan1";#N/A,#N/A,FALSE,"Plan2"}</definedName>
    <definedName name="nchngdfhgdh" localSheetId="5">{#N/A,#N/A,FALSE,"Plan1";#N/A,#N/A,FALSE,"Plan2"}</definedName>
    <definedName name="nchngdfhgdh" localSheetId="6" hidden="1">{#N/A,#N/A,FALSE,"Plan1";#N/A,#N/A,FALSE,"Plan2"}</definedName>
    <definedName name="nchngdfhgdh" localSheetId="1" hidden="1">{#N/A,#N/A,FALSE,"Plan1";#N/A,#N/A,FALSE,"Plan2"}</definedName>
    <definedName name="nchngdfhgdh" localSheetId="0">{#N/A,#N/A,FALSE,"Plan1";#N/A,#N/A,FALSE,"Plan2"}</definedName>
    <definedName name="nchngdfhgdh" localSheetId="7" hidden="1">{#N/A,#N/A,FALSE,"Plan1";#N/A,#N/A,FALSE,"Plan2"}</definedName>
    <definedName name="nchngdfhgdh" localSheetId="8" hidden="1">{#N/A,#N/A,FALSE,"Plan1";#N/A,#N/A,FALSE,"Plan2"}</definedName>
    <definedName name="nchngdfhgdh" hidden="1">{#N/A,#N/A,FALSE,"Plan1";#N/A,#N/A,FALSE,"Plan2"}</definedName>
    <definedName name="NCJFKNGJHF" localSheetId="2" hidden="1">{#N/A,#N/A,FALSE,"Plan1";#N/A,#N/A,FALSE,"Plan2"}</definedName>
    <definedName name="NCJFKNGJHF" localSheetId="5">{#N/A,#N/A,FALSE,"Plan1";#N/A,#N/A,FALSE,"Plan2"}</definedName>
    <definedName name="NCJFKNGJHF" localSheetId="6" hidden="1">{#N/A,#N/A,FALSE,"Plan1";#N/A,#N/A,FALSE,"Plan2"}</definedName>
    <definedName name="NCJFKNGJHF" localSheetId="1" hidden="1">{#N/A,#N/A,FALSE,"Plan1";#N/A,#N/A,FALSE,"Plan2"}</definedName>
    <definedName name="NCJFKNGJHF" localSheetId="0">{#N/A,#N/A,FALSE,"Plan1";#N/A,#N/A,FALSE,"Plan2"}</definedName>
    <definedName name="NCJFKNGJHF" localSheetId="7" hidden="1">{#N/A,#N/A,FALSE,"Plan1";#N/A,#N/A,FALSE,"Plan2"}</definedName>
    <definedName name="NCJFKNGJHF" localSheetId="8" hidden="1">{#N/A,#N/A,FALSE,"Plan1";#N/A,#N/A,FALSE,"Plan2"}</definedName>
    <definedName name="NCJFKNGJHF" hidden="1">{#N/A,#N/A,FALSE,"Plan1";#N/A,#N/A,FALSE,"Plan2"}</definedName>
    <definedName name="NDATA" localSheetId="2">#REF!</definedName>
    <definedName name="NDATA" localSheetId="5">#REF!</definedName>
    <definedName name="NDATA" localSheetId="6">#REF!</definedName>
    <definedName name="NDATA" localSheetId="0">#REF!</definedName>
    <definedName name="NDATA" localSheetId="7">#REF!</definedName>
    <definedName name="NDATA" localSheetId="8">#REF!</definedName>
    <definedName name="NDATA">#REF!</definedName>
    <definedName name="ndcxhgdhf" localSheetId="2" hidden="1">{#N/A,#N/A,FALSE,"Plan1";#N/A,#N/A,FALSE,"Plan2"}</definedName>
    <definedName name="ndcxhgdhf" localSheetId="5">{#N/A,#N/A,FALSE,"Plan1";#N/A,#N/A,FALSE,"Plan2"}</definedName>
    <definedName name="ndcxhgdhf" localSheetId="6" hidden="1">{#N/A,#N/A,FALSE,"Plan1";#N/A,#N/A,FALSE,"Plan2"}</definedName>
    <definedName name="ndcxhgdhf" localSheetId="1" hidden="1">{#N/A,#N/A,FALSE,"Plan1";#N/A,#N/A,FALSE,"Plan2"}</definedName>
    <definedName name="ndcxhgdhf" localSheetId="0">{#N/A,#N/A,FALSE,"Plan1";#N/A,#N/A,FALSE,"Plan2"}</definedName>
    <definedName name="ndcxhgdhf" localSheetId="7" hidden="1">{#N/A,#N/A,FALSE,"Plan1";#N/A,#N/A,FALSE,"Plan2"}</definedName>
    <definedName name="ndcxhgdhf" localSheetId="8" hidden="1">{#N/A,#N/A,FALSE,"Plan1";#N/A,#N/A,FALSE,"Plan2"}</definedName>
    <definedName name="ndcxhgdhf" hidden="1">{#N/A,#N/A,FALSE,"Plan1";#N/A,#N/A,FALSE,"Plan2"}</definedName>
    <definedName name="ndfjnjkrhdgt" localSheetId="2" hidden="1">{#N/A,#N/A,FALSE,"Plan1";#N/A,#N/A,FALSE,"Plan2"}</definedName>
    <definedName name="ndfjnjkrhdgt" localSheetId="5">{#N/A,#N/A,FALSE,"Plan1";#N/A,#N/A,FALSE,"Plan2"}</definedName>
    <definedName name="ndfjnjkrhdgt" localSheetId="6" hidden="1">{#N/A,#N/A,FALSE,"Plan1";#N/A,#N/A,FALSE,"Plan2"}</definedName>
    <definedName name="ndfjnjkrhdgt" localSheetId="1" hidden="1">{#N/A,#N/A,FALSE,"Plan1";#N/A,#N/A,FALSE,"Plan2"}</definedName>
    <definedName name="ndfjnjkrhdgt" localSheetId="0">{#N/A,#N/A,FALSE,"Plan1";#N/A,#N/A,FALSE,"Plan2"}</definedName>
    <definedName name="ndfjnjkrhdgt" localSheetId="7" hidden="1">{#N/A,#N/A,FALSE,"Plan1";#N/A,#N/A,FALSE,"Plan2"}</definedName>
    <definedName name="ndfjnjkrhdgt" localSheetId="8" hidden="1">{#N/A,#N/A,FALSE,"Plan1";#N/A,#N/A,FALSE,"Plan2"}</definedName>
    <definedName name="ndfjnjkrhdgt" hidden="1">{#N/A,#N/A,FALSE,"Plan1";#N/A,#N/A,FALSE,"Plan2"}</definedName>
    <definedName name="ndfkghkjthfyst" localSheetId="2" hidden="1">{#N/A,#N/A,FALSE,"Plan1";#N/A,#N/A,FALSE,"Plan2"}</definedName>
    <definedName name="ndfkghkjthfyst" localSheetId="5">{#N/A,#N/A,FALSE,"Plan1";#N/A,#N/A,FALSE,"Plan2"}</definedName>
    <definedName name="ndfkghkjthfyst" localSheetId="6" hidden="1">{#N/A,#N/A,FALSE,"Plan1";#N/A,#N/A,FALSE,"Plan2"}</definedName>
    <definedName name="ndfkghkjthfyst" localSheetId="1" hidden="1">{#N/A,#N/A,FALSE,"Plan1";#N/A,#N/A,FALSE,"Plan2"}</definedName>
    <definedName name="ndfkghkjthfyst" localSheetId="0">{#N/A,#N/A,FALSE,"Plan1";#N/A,#N/A,FALSE,"Plan2"}</definedName>
    <definedName name="ndfkghkjthfyst" localSheetId="7" hidden="1">{#N/A,#N/A,FALSE,"Plan1";#N/A,#N/A,FALSE,"Plan2"}</definedName>
    <definedName name="ndfkghkjthfyst" localSheetId="8" hidden="1">{#N/A,#N/A,FALSE,"Plan1";#N/A,#N/A,FALSE,"Plan2"}</definedName>
    <definedName name="ndfkghkjthfyst" hidden="1">{#N/A,#N/A,FALSE,"Plan1";#N/A,#N/A,FALSE,"Plan2"}</definedName>
    <definedName name="ndfldslvjnvberugberqubquierbv" localSheetId="2">#REF!</definedName>
    <definedName name="ndfldslvjnvberugberqubquierbv" localSheetId="5">#REF!</definedName>
    <definedName name="ndfldslvjnvberugberqubquierbv" localSheetId="6">#REF!</definedName>
    <definedName name="ndfldslvjnvberugberqubquierbv" localSheetId="0">#REF!</definedName>
    <definedName name="ndfldslvjnvberugberqubquierbv" localSheetId="7">#REF!</definedName>
    <definedName name="ndfldslvjnvberugberqubquierbv" localSheetId="8">#REF!</definedName>
    <definedName name="ndfldslvjnvberugberqubquierbv">#REF!</definedName>
    <definedName name="NDJGKFKGHUFG" localSheetId="2" hidden="1">{#N/A,#N/A,FALSE,"Plan1";#N/A,#N/A,FALSE,"Plan2"}</definedName>
    <definedName name="NDJGKFKGHUFG" localSheetId="5">{#N/A,#N/A,FALSE,"Plan1";#N/A,#N/A,FALSE,"Plan2"}</definedName>
    <definedName name="NDJGKFKGHUFG" localSheetId="6" hidden="1">{#N/A,#N/A,FALSE,"Plan1";#N/A,#N/A,FALSE,"Plan2"}</definedName>
    <definedName name="NDJGKFKGHUFG" localSheetId="1" hidden="1">{#N/A,#N/A,FALSE,"Plan1";#N/A,#N/A,FALSE,"Plan2"}</definedName>
    <definedName name="NDJGKFKGHUFG" localSheetId="0">{#N/A,#N/A,FALSE,"Plan1";#N/A,#N/A,FALSE,"Plan2"}</definedName>
    <definedName name="NDJGKFKGHUFG" localSheetId="7" hidden="1">{#N/A,#N/A,FALSE,"Plan1";#N/A,#N/A,FALSE,"Plan2"}</definedName>
    <definedName name="NDJGKFKGHUFG" localSheetId="8" hidden="1">{#N/A,#N/A,FALSE,"Plan1";#N/A,#N/A,FALSE,"Plan2"}</definedName>
    <definedName name="NDJGKFKGHUFG" hidden="1">{#N/A,#N/A,FALSE,"Plan1";#N/A,#N/A,FALSE,"Plan2"}</definedName>
    <definedName name="ndrjkt" localSheetId="2" hidden="1">{#N/A,#N/A,FALSE,"Plan1";#N/A,#N/A,FALSE,"Plan2"}</definedName>
    <definedName name="ndrjkt" localSheetId="5">{#N/A,#N/A,FALSE,"Plan1";#N/A,#N/A,FALSE,"Plan2"}</definedName>
    <definedName name="ndrjkt" localSheetId="6" hidden="1">{#N/A,#N/A,FALSE,"Plan1";#N/A,#N/A,FALSE,"Plan2"}</definedName>
    <definedName name="ndrjkt" localSheetId="1" hidden="1">{#N/A,#N/A,FALSE,"Plan1";#N/A,#N/A,FALSE,"Plan2"}</definedName>
    <definedName name="ndrjkt" localSheetId="0">{#N/A,#N/A,FALSE,"Plan1";#N/A,#N/A,FALSE,"Plan2"}</definedName>
    <definedName name="ndrjkt" localSheetId="7" hidden="1">{#N/A,#N/A,FALSE,"Plan1";#N/A,#N/A,FALSE,"Plan2"}</definedName>
    <definedName name="ndrjkt" localSheetId="8" hidden="1">{#N/A,#N/A,FALSE,"Plan1";#N/A,#N/A,FALSE,"Plan2"}</definedName>
    <definedName name="ndrjkt" hidden="1">{#N/A,#N/A,FALSE,"Plan1";#N/A,#N/A,FALSE,"Plan2"}</definedName>
    <definedName name="new" localSheetId="2" hidden="1">{#N/A,#N/A,FALSE,"Global by BU";#N/A,#N/A,FALSE,"U.S. by BU";#N/A,#N/A,FALSE,"Canada by BU";#N/A,#N/A,FALSE,"Europe by BU";#N/A,#N/A,FALSE,"Asia by BU";#N/A,#N/A,FALSE,"Cala by BU"}</definedName>
    <definedName name="new" localSheetId="5">{#N/A,#N/A,FALSE,"Global by BU";#N/A,#N/A,FALSE,"U.S. by BU";#N/A,#N/A,FALSE,"Canada by BU";#N/A,#N/A,FALSE,"Europe by BU";#N/A,#N/A,FALSE,"Asia by BU";#N/A,#N/A,FALSE,"Cala by BU"}</definedName>
    <definedName name="new" localSheetId="6" hidden="1">{#N/A,#N/A,FALSE,"Global by BU";#N/A,#N/A,FALSE,"U.S. by BU";#N/A,#N/A,FALSE,"Canada by BU";#N/A,#N/A,FALSE,"Europe by BU";#N/A,#N/A,FALSE,"Asia by BU";#N/A,#N/A,FALSE,"Cala by BU"}</definedName>
    <definedName name="new" localSheetId="1" hidden="1">{#N/A,#N/A,FALSE,"Global by BU";#N/A,#N/A,FALSE,"U.S. by BU";#N/A,#N/A,FALSE,"Canada by BU";#N/A,#N/A,FALSE,"Europe by BU";#N/A,#N/A,FALSE,"Asia by BU";#N/A,#N/A,FALSE,"Cala by BU"}</definedName>
    <definedName name="new" localSheetId="0">{#N/A,#N/A,FALSE,"Global by BU";#N/A,#N/A,FALSE,"U.S. by BU";#N/A,#N/A,FALSE,"Canada by BU";#N/A,#N/A,FALSE,"Europe by BU";#N/A,#N/A,FALSE,"Asia by BU";#N/A,#N/A,FALSE,"Cala by BU"}</definedName>
    <definedName name="new" localSheetId="7" hidden="1">{#N/A,#N/A,FALSE,"Global by BU";#N/A,#N/A,FALSE,"U.S. by BU";#N/A,#N/A,FALSE,"Canada by BU";#N/A,#N/A,FALSE,"Europe by BU";#N/A,#N/A,FALSE,"Asia by BU";#N/A,#N/A,FALSE,"Cala by BU"}</definedName>
    <definedName name="new" localSheetId="8" hidden="1">{#N/A,#N/A,FALSE,"Global by BU";#N/A,#N/A,FALSE,"U.S. by BU";#N/A,#N/A,FALSE,"Canada by BU";#N/A,#N/A,FALSE,"Europe by BU";#N/A,#N/A,FALSE,"Asia by BU";#N/A,#N/A,FALSE,"Cala by BU"}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localSheetId="2" hidden="1">{#N/A,#N/A,FALSE,"CCTV"}</definedName>
    <definedName name="NEWNAME" localSheetId="5">{#N/A,#N/A,FALSE,"CCTV"}</definedName>
    <definedName name="NEWNAME" localSheetId="6" hidden="1">{#N/A,#N/A,FALSE,"CCTV"}</definedName>
    <definedName name="NEWNAME" localSheetId="1" hidden="1">{#N/A,#N/A,FALSE,"CCTV"}</definedName>
    <definedName name="NEWNAME" localSheetId="0">{#N/A,#N/A,FALSE,"CCTV"}</definedName>
    <definedName name="NEWNAME" localSheetId="7" hidden="1">{#N/A,#N/A,FALSE,"CCTV"}</definedName>
    <definedName name="NEWNAME" localSheetId="8" hidden="1">{#N/A,#N/A,FALSE,"CCTV"}</definedName>
    <definedName name="NEWNAME" hidden="1">{#N/A,#N/A,FALSE,"CCTV"}</definedName>
    <definedName name="nfgjkhvhfghn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2" hidden="1">{#N/A,#N/A,FALSE,"Plan1";#N/A,#N/A,FALSE,"Plan2"}</definedName>
    <definedName name="nfkhdjkthde" localSheetId="5">{#N/A,#N/A,FALSE,"Plan1";#N/A,#N/A,FALSE,"Plan2"}</definedName>
    <definedName name="nfkhdjkthde" localSheetId="6" hidden="1">{#N/A,#N/A,FALSE,"Plan1";#N/A,#N/A,FALSE,"Plan2"}</definedName>
    <definedName name="nfkhdjkthde" localSheetId="1" hidden="1">{#N/A,#N/A,FALSE,"Plan1";#N/A,#N/A,FALSE,"Plan2"}</definedName>
    <definedName name="nfkhdjkthde" localSheetId="0">{#N/A,#N/A,FALSE,"Plan1";#N/A,#N/A,FALSE,"Plan2"}</definedName>
    <definedName name="nfkhdjkthde" localSheetId="7" hidden="1">{#N/A,#N/A,FALSE,"Plan1";#N/A,#N/A,FALSE,"Plan2"}</definedName>
    <definedName name="nfkhdjkthde" localSheetId="8" hidden="1">{#N/A,#N/A,FALSE,"Plan1";#N/A,#N/A,FALSE,"Plan2"}</definedName>
    <definedName name="nfkhdjkthde" hidden="1">{#N/A,#N/A,FALSE,"Plan1";#N/A,#N/A,FALSE,"Plan2"}</definedName>
    <definedName name="n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2" hidden="1">{#N/A,#N/A,FALSE,"Plan1";#N/A,#N/A,FALSE,"Plan2"}</definedName>
    <definedName name="NHJHFDSHF" localSheetId="5">{#N/A,#N/A,FALSE,"Plan1";#N/A,#N/A,FALSE,"Plan2"}</definedName>
    <definedName name="NHJHFDSHF" localSheetId="6" hidden="1">{#N/A,#N/A,FALSE,"Plan1";#N/A,#N/A,FALSE,"Plan2"}</definedName>
    <definedName name="NHJHFDSHF" localSheetId="1" hidden="1">{#N/A,#N/A,FALSE,"Plan1";#N/A,#N/A,FALSE,"Plan2"}</definedName>
    <definedName name="NHJHFDSHF" localSheetId="0">{#N/A,#N/A,FALSE,"Plan1";#N/A,#N/A,FALSE,"Plan2"}</definedName>
    <definedName name="NHJHFDSHF" localSheetId="7" hidden="1">{#N/A,#N/A,FALSE,"Plan1";#N/A,#N/A,FALSE,"Plan2"}</definedName>
    <definedName name="NHJHFDSHF" localSheetId="8" hidden="1">{#N/A,#N/A,FALSE,"Plan1";#N/A,#N/A,FALSE,"Plan2"}</definedName>
    <definedName name="NHJHFDSHF" hidden="1">{#N/A,#N/A,FALSE,"Plan1";#N/A,#N/A,FALSE,"Plan2"}</definedName>
    <definedName name="NJSDFHERTG" localSheetId="2" hidden="1">{#N/A,#N/A,FALSE,"Plan1";#N/A,#N/A,FALSE,"Plan2"}</definedName>
    <definedName name="NJSDFHERTG" localSheetId="5">{#N/A,#N/A,FALSE,"Plan1";#N/A,#N/A,FALSE,"Plan2"}</definedName>
    <definedName name="NJSDFHERTG" localSheetId="6" hidden="1">{#N/A,#N/A,FALSE,"Plan1";#N/A,#N/A,FALSE,"Plan2"}</definedName>
    <definedName name="NJSDFHERTG" localSheetId="1" hidden="1">{#N/A,#N/A,FALSE,"Plan1";#N/A,#N/A,FALSE,"Plan2"}</definedName>
    <definedName name="NJSDFHERTG" localSheetId="0">{#N/A,#N/A,FALSE,"Plan1";#N/A,#N/A,FALSE,"Plan2"}</definedName>
    <definedName name="NJSDFHERTG" localSheetId="7" hidden="1">{#N/A,#N/A,FALSE,"Plan1";#N/A,#N/A,FALSE,"Plan2"}</definedName>
    <definedName name="NJSDFHERTG" localSheetId="8" hidden="1">{#N/A,#N/A,FALSE,"Plan1";#N/A,#N/A,FALSE,"Plan2"}</definedName>
    <definedName name="NJSDFHERTG" hidden="1">{#N/A,#N/A,FALSE,"Plan1";#N/A,#N/A,FALSE,"Plan2"}</definedName>
    <definedName name="nkfnsskdn" localSheetId="2" hidden="1">{#N/A,#N/A,FALSE,"Plan1";#N/A,#N/A,FALSE,"Plan2"}</definedName>
    <definedName name="nkfnsskdn" localSheetId="5">{#N/A,#N/A,FALSE,"Plan1";#N/A,#N/A,FALSE,"Plan2"}</definedName>
    <definedName name="nkfnsskdn" localSheetId="6" hidden="1">{#N/A,#N/A,FALSE,"Plan1";#N/A,#N/A,FALSE,"Plan2"}</definedName>
    <definedName name="nkfnsskdn" localSheetId="1" hidden="1">{#N/A,#N/A,FALSE,"Plan1";#N/A,#N/A,FALSE,"Plan2"}</definedName>
    <definedName name="nkfnsskdn" localSheetId="0">{#N/A,#N/A,FALSE,"Plan1";#N/A,#N/A,FALSE,"Plan2"}</definedName>
    <definedName name="nkfnsskdn" localSheetId="7" hidden="1">{#N/A,#N/A,FALSE,"Plan1";#N/A,#N/A,FALSE,"Plan2"}</definedName>
    <definedName name="nkfnsskdn" localSheetId="8" hidden="1">{#N/A,#N/A,FALSE,"Plan1";#N/A,#N/A,FALSE,"Plan2"}</definedName>
    <definedName name="nkfnsskdn" hidden="1">{#N/A,#N/A,FALSE,"Plan1";#N/A,#N/A,FALSE,"Plan2"}</definedName>
    <definedName name="NKJ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2">#REF!</definedName>
    <definedName name="nl" localSheetId="5">#REF!</definedName>
    <definedName name="nl" localSheetId="6">#REF!</definedName>
    <definedName name="nl" localSheetId="0">#REF!</definedName>
    <definedName name="nl" localSheetId="7">#REF!</definedName>
    <definedName name="nl" localSheetId="8">#REF!</definedName>
    <definedName name="nl">#REF!</definedName>
    <definedName name="nlaksjdwe" localSheetId="2" hidden="1">{#N/A,#N/A,FALSE,"Plan1";#N/A,#N/A,FALSE,"Plan2"}</definedName>
    <definedName name="nlaksjdwe" localSheetId="5">{#N/A,#N/A,FALSE,"Plan1";#N/A,#N/A,FALSE,"Plan2"}</definedName>
    <definedName name="nlaksjdwe" localSheetId="6" hidden="1">{#N/A,#N/A,FALSE,"Plan1";#N/A,#N/A,FALSE,"Plan2"}</definedName>
    <definedName name="nlaksjdwe" localSheetId="1" hidden="1">{#N/A,#N/A,FALSE,"Plan1";#N/A,#N/A,FALSE,"Plan2"}</definedName>
    <definedName name="nlaksjdwe" localSheetId="0">{#N/A,#N/A,FALSE,"Plan1";#N/A,#N/A,FALSE,"Plan2"}</definedName>
    <definedName name="nlaksjdwe" localSheetId="7" hidden="1">{#N/A,#N/A,FALSE,"Plan1";#N/A,#N/A,FALSE,"Plan2"}</definedName>
    <definedName name="nlaksjdwe" localSheetId="8" hidden="1">{#N/A,#N/A,FALSE,"Plan1";#N/A,#N/A,FALSE,"Plan2"}</definedName>
    <definedName name="nlaksjdwe" hidden="1">{#N/A,#N/A,FALSE,"Plan1";#N/A,#N/A,FALSE,"Plan2"}</definedName>
    <definedName name="nljsdfljfdsfr" localSheetId="2" hidden="1">{#N/A,#N/A,FALSE,"Plan1";#N/A,#N/A,FALSE,"Plan2"}</definedName>
    <definedName name="nljsdfljfdsfr" localSheetId="5">{#N/A,#N/A,FALSE,"Plan1";#N/A,#N/A,FALSE,"Plan2"}</definedName>
    <definedName name="nljsdfljfdsfr" localSheetId="6" hidden="1">{#N/A,#N/A,FALSE,"Plan1";#N/A,#N/A,FALSE,"Plan2"}</definedName>
    <definedName name="nljsdfljfdsfr" localSheetId="1" hidden="1">{#N/A,#N/A,FALSE,"Plan1";#N/A,#N/A,FALSE,"Plan2"}</definedName>
    <definedName name="nljsdfljfdsfr" localSheetId="0">{#N/A,#N/A,FALSE,"Plan1";#N/A,#N/A,FALSE,"Plan2"}</definedName>
    <definedName name="nljsdfljfdsfr" localSheetId="7" hidden="1">{#N/A,#N/A,FALSE,"Plan1";#N/A,#N/A,FALSE,"Plan2"}</definedName>
    <definedName name="nljsdfljfdsfr" localSheetId="8" hidden="1">{#N/A,#N/A,FALSE,"Plan1";#N/A,#N/A,FALSE,"Plan2"}</definedName>
    <definedName name="nljsdfljfdsfr" hidden="1">{#N/A,#N/A,FALSE,"Plan1";#N/A,#N/A,FALSE,"Plan2"}</definedName>
    <definedName name="nm_k1" localSheetId="2">#REF!</definedName>
    <definedName name="nm_k1" localSheetId="5">#REF!</definedName>
    <definedName name="nm_k1" localSheetId="6">#REF!</definedName>
    <definedName name="nm_k1" localSheetId="0">#REF!</definedName>
    <definedName name="nm_k1" localSheetId="7">#REF!</definedName>
    <definedName name="nm_k1" localSheetId="8">#REF!</definedName>
    <definedName name="nm_k1">#REF!</definedName>
    <definedName name="nm_k2" localSheetId="2">#REF!</definedName>
    <definedName name="nm_k2" localSheetId="5">#REF!</definedName>
    <definedName name="nm_k2" localSheetId="6">#REF!</definedName>
    <definedName name="nm_k2" localSheetId="0">#REF!</definedName>
    <definedName name="nm_k2" localSheetId="7">#REF!</definedName>
    <definedName name="nm_k2" localSheetId="8">#REF!</definedName>
    <definedName name="nm_k2">#REF!</definedName>
    <definedName name="nm_k3" localSheetId="2">#REF!</definedName>
    <definedName name="nm_k3" localSheetId="5">#REF!</definedName>
    <definedName name="nm_k3" localSheetId="6">#REF!</definedName>
    <definedName name="nm_k3" localSheetId="0">#REF!</definedName>
    <definedName name="nm_k3" localSheetId="7">#REF!</definedName>
    <definedName name="nm_k3" localSheetId="8">#REF!</definedName>
    <definedName name="nm_k3">#REF!</definedName>
    <definedName name="nmjdfhxj" localSheetId="2" hidden="1">{#N/A,#N/A,FALSE,"Plan1";#N/A,#N/A,FALSE,"Plan2"}</definedName>
    <definedName name="nmjdfhxj" localSheetId="5">{#N/A,#N/A,FALSE,"Plan1";#N/A,#N/A,FALSE,"Plan2"}</definedName>
    <definedName name="nmjdfhxj" localSheetId="6" hidden="1">{#N/A,#N/A,FALSE,"Plan1";#N/A,#N/A,FALSE,"Plan2"}</definedName>
    <definedName name="nmjdfhxj" localSheetId="1" hidden="1">{#N/A,#N/A,FALSE,"Plan1";#N/A,#N/A,FALSE,"Plan2"}</definedName>
    <definedName name="nmjdfhxj" localSheetId="0">{#N/A,#N/A,FALSE,"Plan1";#N/A,#N/A,FALSE,"Plan2"}</definedName>
    <definedName name="nmjdfhxj" localSheetId="7" hidden="1">{#N/A,#N/A,FALSE,"Plan1";#N/A,#N/A,FALSE,"Plan2"}</definedName>
    <definedName name="nmjdfhxj" localSheetId="8" hidden="1">{#N/A,#N/A,FALSE,"Plan1";#N/A,#N/A,FALSE,"Plan2"}</definedName>
    <definedName name="nmjdfhxj" hidden="1">{#N/A,#N/A,FALSE,"Plan1";#N/A,#N/A,FALSE,"Plan2"}</definedName>
    <definedName name="nnmn" localSheetId="2" hidden="1">{#N/A,#N/A,FALSE,"Plan1";#N/A,#N/A,FALSE,"Plan2"}</definedName>
    <definedName name="nnmn" localSheetId="5">{#N/A,#N/A,FALSE,"Plan1";#N/A,#N/A,FALSE,"Plan2"}</definedName>
    <definedName name="nnmn" localSheetId="6" hidden="1">{#N/A,#N/A,FALSE,"Plan1";#N/A,#N/A,FALSE,"Plan2"}</definedName>
    <definedName name="nnmn" localSheetId="1" hidden="1">{#N/A,#N/A,FALSE,"Plan1";#N/A,#N/A,FALSE,"Plan2"}</definedName>
    <definedName name="nnmn" localSheetId="0">{#N/A,#N/A,FALSE,"Plan1";#N/A,#N/A,FALSE,"Plan2"}</definedName>
    <definedName name="nnmn" localSheetId="7" hidden="1">{#N/A,#N/A,FALSE,"Plan1";#N/A,#N/A,FALSE,"Plan2"}</definedName>
    <definedName name="nnmn" localSheetId="8" hidden="1">{#N/A,#N/A,FALSE,"Plan1";#N/A,#N/A,FALSE,"Plan2"}</definedName>
    <definedName name="nnmn" hidden="1">{#N/A,#N/A,FALSE,"Plan1";#N/A,#N/A,FALSE,"Plan2"}</definedName>
    <definedName name="nnn" localSheetId="2" hidden="1">{#N/A,#N/A,FALSE,"Plan1";#N/A,#N/A,FALSE,"Plan2"}</definedName>
    <definedName name="nnn" localSheetId="5">{#N/A,#N/A,FALSE,"Plan1";#N/A,#N/A,FALSE,"Plan2"}</definedName>
    <definedName name="nnn" localSheetId="6" hidden="1">{#N/A,#N/A,FALSE,"$170M Cash";#N/A,#N/A,FALSE,"$250M Cash";#N/A,#N/A,FALSE,"$325M Cash"}</definedName>
    <definedName name="nnn" localSheetId="1" hidden="1">{#N/A,#N/A,FALSE,"Plan1";#N/A,#N/A,FALSE,"Plan2"}</definedName>
    <definedName name="nnn" localSheetId="0">{#N/A,#N/A,FALSE,"Plan1";#N/A,#N/A,FALSE,"Plan2"}</definedName>
    <definedName name="nnn" localSheetId="7" hidden="1">{#N/A,#N/A,FALSE,"$170M Cash";#N/A,#N/A,FALSE,"$250M Cash";#N/A,#N/A,FALSE,"$325M Cash"}</definedName>
    <definedName name="nnn" localSheetId="8" hidden="1">{#N/A,#N/A,FALSE,"$170M Cash";#N/A,#N/A,FALSE,"$250M Cash";#N/A,#N/A,FALSE,"$325M Cash"}</definedName>
    <definedName name="nnn" hidden="1">{#N/A,#N/A,FALSE,"Plan1";#N/A,#N/A,FALSE,"Plan2"}</definedName>
    <definedName name="nnnnnnnnnnn" localSheetId="2" hidden="1">{"HW",#N/A,FALSE,"1998"}</definedName>
    <definedName name="nnnnnnnnnnn" localSheetId="5">{"HW",#N/A,FALSE,"1998"}</definedName>
    <definedName name="nnnnnnnnnnn" localSheetId="6" hidden="1">{"HW",#N/A,FALSE,"1998"}</definedName>
    <definedName name="nnnnnnnnnnn" localSheetId="1" hidden="1">{"HW",#N/A,FALSE,"1998"}</definedName>
    <definedName name="nnnnnnnnnnn" localSheetId="0">{"HW",#N/A,FALSE,"1998"}</definedName>
    <definedName name="nnnnnnnnnnn" localSheetId="7" hidden="1">{"HW",#N/A,FALSE,"1998"}</definedName>
    <definedName name="nnnnnnnnnnn" localSheetId="8" hidden="1">{"HW",#N/A,FALSE,"1998"}</definedName>
    <definedName name="nnnnnnnnnnn" hidden="1">{"HW",#N/A,FALSE,"1998"}</definedName>
    <definedName name="NNNNNNNNNNNNNNN" localSheetId="2" hidden="1">{#N/A,#N/A,FALSE,"Plan1";#N/A,#N/A,FALSE,"Plan2"}</definedName>
    <definedName name="NNNNNNNNNNNNNNN" localSheetId="5">{#N/A,#N/A,FALSE,"Plan1";#N/A,#N/A,FALSE,"Plan2"}</definedName>
    <definedName name="NNNNNNNNNNNNNNN" localSheetId="6" hidden="1">{#N/A,#N/A,FALSE,"Plan1";#N/A,#N/A,FALSE,"Plan2"}</definedName>
    <definedName name="NNNNNNNNNNNNNNN" localSheetId="1" hidden="1">{#N/A,#N/A,FALSE,"Plan1";#N/A,#N/A,FALSE,"Plan2"}</definedName>
    <definedName name="NNNNNNNNNNNNNNN" localSheetId="0">{#N/A,#N/A,FALSE,"Plan1";#N/A,#N/A,FALSE,"Plan2"}</definedName>
    <definedName name="NNNNNNNNNNNNNNN" localSheetId="7" hidden="1">{#N/A,#N/A,FALSE,"Plan1";#N/A,#N/A,FALSE,"Plan2"}</definedName>
    <definedName name="NNNNNNNNNNNNNNN" localSheetId="8" hidden="1">{#N/A,#N/A,FALSE,"Plan1";#N/A,#N/A,FALSE,"Plan2"}</definedName>
    <definedName name="NNNNNNNNNNNNNNN" hidden="1">{#N/A,#N/A,FALSE,"Plan1";#N/A,#N/A,FALSE,"Plan2"}</definedName>
    <definedName name="nnnnnnnnnnnnnnnnnnnn" localSheetId="2" hidden="1">{#N/A,#N/A,FALSE,"Plan1";#N/A,#N/A,FALSE,"Plan2"}</definedName>
    <definedName name="nnnnnnnnnnnnnnnnnnnn" localSheetId="5">{#N/A,#N/A,FALSE,"Plan1";#N/A,#N/A,FALSE,"Plan2"}</definedName>
    <definedName name="nnnnnnnnnnnnnnnnnnnn" localSheetId="6" hidden="1">{#N/A,#N/A,FALSE,"Plan1";#N/A,#N/A,FALSE,"Plan2"}</definedName>
    <definedName name="nnnnnnnnnnnnnnnnnnnn" localSheetId="1" hidden="1">{#N/A,#N/A,FALSE,"Plan1";#N/A,#N/A,FALSE,"Plan2"}</definedName>
    <definedName name="nnnnnnnnnnnnnnnnnnnn" localSheetId="0">{#N/A,#N/A,FALSE,"Plan1";#N/A,#N/A,FALSE,"Plan2"}</definedName>
    <definedName name="nnnnnnnnnnnnnnnnnnnn" localSheetId="7" hidden="1">{#N/A,#N/A,FALSE,"Plan1";#N/A,#N/A,FALSE,"Plan2"}</definedName>
    <definedName name="nnnnnnnnnnnnnnnnnnnn" localSheetId="8" hidden="1">{#N/A,#N/A,FALSE,"Plan1";#N/A,#N/A,FALSE,"Plan2"}</definedName>
    <definedName name="nnnnnnnnnnnnnnnnnnnn" hidden="1">{#N/A,#N/A,FALSE,"Plan1";#N/A,#N/A,FALSE,"Plan2"}</definedName>
    <definedName name="NNXFT" localSheetId="2" hidden="1">{#N/A,#N/A,FALSE,"Plan1";#N/A,#N/A,FALSE,"Plan2"}</definedName>
    <definedName name="NNXFT" localSheetId="5">{#N/A,#N/A,FALSE,"Plan1";#N/A,#N/A,FALSE,"Plan2"}</definedName>
    <definedName name="NNXFT" localSheetId="6" hidden="1">{#N/A,#N/A,FALSE,"Plan1";#N/A,#N/A,FALSE,"Plan2"}</definedName>
    <definedName name="NNXFT" localSheetId="1" hidden="1">{#N/A,#N/A,FALSE,"Plan1";#N/A,#N/A,FALSE,"Plan2"}</definedName>
    <definedName name="NNXFT" localSheetId="0">{#N/A,#N/A,FALSE,"Plan1";#N/A,#N/A,FALSE,"Plan2"}</definedName>
    <definedName name="NNXFT" localSheetId="7" hidden="1">{#N/A,#N/A,FALSE,"Plan1";#N/A,#N/A,FALSE,"Plan2"}</definedName>
    <definedName name="NNXFT" localSheetId="8" hidden="1">{#N/A,#N/A,FALSE,"Plan1";#N/A,#N/A,FALSE,"Plan2"}</definedName>
    <definedName name="NNXFT" hidden="1">{#N/A,#N/A,FALSE,"Plan1";#N/A,#N/A,FALSE,"Plan2"}</definedName>
    <definedName name="no" localSheetId="2">#REF!</definedName>
    <definedName name="no" localSheetId="5">#REF!</definedName>
    <definedName name="no" localSheetId="6">#REF!</definedName>
    <definedName name="no" localSheetId="0">#REF!</definedName>
    <definedName name="no" localSheetId="7">#REF!</definedName>
    <definedName name="no" localSheetId="8">#REF!</definedName>
    <definedName name="no">#REF!</definedName>
    <definedName name="NOME" localSheetId="2">#REF!</definedName>
    <definedName name="NOME" localSheetId="5">#REF!</definedName>
    <definedName name="NOME" localSheetId="6">#REF!</definedName>
    <definedName name="NOME" localSheetId="0">#REF!</definedName>
    <definedName name="NOME" localSheetId="7">#REF!</definedName>
    <definedName name="NOME" localSheetId="8">#REF!</definedName>
    <definedName name="NOME">#REF!</definedName>
    <definedName name="nome2" localSheetId="2">#REF!</definedName>
    <definedName name="nome2" localSheetId="5">#REF!</definedName>
    <definedName name="nome2" localSheetId="6">#REF!</definedName>
    <definedName name="nome2" localSheetId="0">#REF!</definedName>
    <definedName name="nome2" localSheetId="7">#REF!</definedName>
    <definedName name="nome2" localSheetId="8">#REF!</definedName>
    <definedName name="nome2">#REF!</definedName>
    <definedName name="NOMEITEM" localSheetId="2">#REF!</definedName>
    <definedName name="NOMEITEM" localSheetId="6">#REF!</definedName>
    <definedName name="NOMEITEM" localSheetId="7">#REF!</definedName>
    <definedName name="NOMEITEM" localSheetId="8">#REF!</definedName>
    <definedName name="NOMEITEM">#REF!</definedName>
    <definedName name="NOMEOBRA" localSheetId="2">#REF!</definedName>
    <definedName name="NOMEOBRA" localSheetId="6">#REF!</definedName>
    <definedName name="NOMEOBRA" localSheetId="7">#REF!</definedName>
    <definedName name="NOMEOBRA" localSheetId="8">#REF!</definedName>
    <definedName name="NOMEOBRA">#REF!</definedName>
    <definedName name="nov17RJ" localSheetId="2">#REF!</definedName>
    <definedName name="nov17RJ" localSheetId="6">#REF!</definedName>
    <definedName name="nov17RJ" localSheetId="7">#REF!</definedName>
    <definedName name="nov17RJ" localSheetId="8">#REF!</definedName>
    <definedName name="nov17RJ">#REF!</definedName>
    <definedName name="NOVE" localSheetId="2">#REF!</definedName>
    <definedName name="NOVE" localSheetId="6">#REF!</definedName>
    <definedName name="NOVE" localSheetId="7">#REF!</definedName>
    <definedName name="NOVE" localSheetId="8">#REF!</definedName>
    <definedName name="NOVE">#REF!</definedName>
    <definedName name="NOVEMBRO" localSheetId="2">#REF!</definedName>
    <definedName name="NOVEMBRO" localSheetId="6">#REF!</definedName>
    <definedName name="NOVEMBRO" localSheetId="7">#REF!</definedName>
    <definedName name="NOVEMBRO" localSheetId="8">#REF!</definedName>
    <definedName name="NOVEMBRO">#REF!</definedName>
    <definedName name="nsdkfndgfdnatf" localSheetId="2" hidden="1">{#N/A,#N/A,FALSE,"Plan1";#N/A,#N/A,FALSE,"Plan2"}</definedName>
    <definedName name="nsdkfndgfdnatf" localSheetId="5">{#N/A,#N/A,FALSE,"Plan1";#N/A,#N/A,FALSE,"Plan2"}</definedName>
    <definedName name="nsdkfndgfdnatf" localSheetId="6" hidden="1">{#N/A,#N/A,FALSE,"Plan1";#N/A,#N/A,FALSE,"Plan2"}</definedName>
    <definedName name="nsdkfndgfdnatf" localSheetId="1" hidden="1">{#N/A,#N/A,FALSE,"Plan1";#N/A,#N/A,FALSE,"Plan2"}</definedName>
    <definedName name="nsdkfndgfdnatf" localSheetId="0">{#N/A,#N/A,FALSE,"Plan1";#N/A,#N/A,FALSE,"Plan2"}</definedName>
    <definedName name="nsdkfndgfdnatf" localSheetId="7" hidden="1">{#N/A,#N/A,FALSE,"Plan1";#N/A,#N/A,FALSE,"Plan2"}</definedName>
    <definedName name="nsdkfndgfdnatf" localSheetId="8" hidden="1">{#N/A,#N/A,FALSE,"Plan1";#N/A,#N/A,FALSE,"Plan2"}</definedName>
    <definedName name="nsdkfndgfdnatf" hidden="1">{#N/A,#N/A,FALSE,"Plan1";#N/A,#N/A,FALSE,"Plan2"}</definedName>
    <definedName name="nsfljdiljrf" localSheetId="2" hidden="1">{#N/A,#N/A,FALSE,"Plan1";#N/A,#N/A,FALSE,"Plan2"}</definedName>
    <definedName name="nsfljdiljrf" localSheetId="5">{#N/A,#N/A,FALSE,"Plan1";#N/A,#N/A,FALSE,"Plan2"}</definedName>
    <definedName name="nsfljdiljrf" localSheetId="6" hidden="1">{#N/A,#N/A,FALSE,"Plan1";#N/A,#N/A,FALSE,"Plan2"}</definedName>
    <definedName name="nsfljdiljrf" localSheetId="1" hidden="1">{#N/A,#N/A,FALSE,"Plan1";#N/A,#N/A,FALSE,"Plan2"}</definedName>
    <definedName name="nsfljdiljrf" localSheetId="0">{#N/A,#N/A,FALSE,"Plan1";#N/A,#N/A,FALSE,"Plan2"}</definedName>
    <definedName name="nsfljdiljrf" localSheetId="7" hidden="1">{#N/A,#N/A,FALSE,"Plan1";#N/A,#N/A,FALSE,"Plan2"}</definedName>
    <definedName name="nsfljdiljrf" localSheetId="8" hidden="1">{#N/A,#N/A,FALSE,"Plan1";#N/A,#N/A,FALSE,"Plan2"}</definedName>
    <definedName name="nsfljdiljrf" hidden="1">{#N/A,#N/A,FALSE,"Plan1";#N/A,#N/A,FALSE,"Plan2"}</definedName>
    <definedName name="NUCOPIAS" localSheetId="2">#REF!</definedName>
    <definedName name="NUCOPIAS" localSheetId="5">#REF!</definedName>
    <definedName name="NUCOPIAS" localSheetId="6">#REF!</definedName>
    <definedName name="NUCOPIAS" localSheetId="0">#REF!</definedName>
    <definedName name="NUCOPIAS" localSheetId="7">#REF!</definedName>
    <definedName name="NUCOPIAS" localSheetId="8">#REF!</definedName>
    <definedName name="NUCOPIAS">#REF!</definedName>
    <definedName name="NUMOBRA" localSheetId="2">#REF!</definedName>
    <definedName name="NUMOBRA" localSheetId="5">#REF!</definedName>
    <definedName name="NUMOBRA" localSheetId="6">#REF!</definedName>
    <definedName name="NUMOBRA" localSheetId="0">#REF!</definedName>
    <definedName name="NUMOBRA" localSheetId="7">#REF!</definedName>
    <definedName name="NUMOBRA" localSheetId="8">#REF!</definedName>
    <definedName name="NUMOBRA">#REF!</definedName>
    <definedName name="NutN" localSheetId="2">#REF!</definedName>
    <definedName name="NutN" localSheetId="5">#REF!</definedName>
    <definedName name="NutN" localSheetId="6">#REF!</definedName>
    <definedName name="NutN" localSheetId="0">#REF!</definedName>
    <definedName name="NutN" localSheetId="7">#REF!</definedName>
    <definedName name="NutN" localSheetId="8">#REF!</definedName>
    <definedName name="NutN">#REF!</definedName>
    <definedName name="nzxcnnjkd" localSheetId="2" hidden="1">{#N/A,#N/A,FALSE,"Plan1";#N/A,#N/A,FALSE,"Plan2"}</definedName>
    <definedName name="nzxcnnjkd" localSheetId="5">{#N/A,#N/A,FALSE,"Plan1";#N/A,#N/A,FALSE,"Plan2"}</definedName>
    <definedName name="nzxcnnjkd" localSheetId="6" hidden="1">{#N/A,#N/A,FALSE,"Plan1";#N/A,#N/A,FALSE,"Plan2"}</definedName>
    <definedName name="nzxcnnjkd" localSheetId="1" hidden="1">{#N/A,#N/A,FALSE,"Plan1";#N/A,#N/A,FALSE,"Plan2"}</definedName>
    <definedName name="nzxcnnjkd" localSheetId="0">{#N/A,#N/A,FALSE,"Plan1";#N/A,#N/A,FALSE,"Plan2"}</definedName>
    <definedName name="nzxcnnjkd" localSheetId="7" hidden="1">{#N/A,#N/A,FALSE,"Plan1";#N/A,#N/A,FALSE,"Plan2"}</definedName>
    <definedName name="nzxcnnjkd" localSheetId="8" hidden="1">{#N/A,#N/A,FALSE,"Plan1";#N/A,#N/A,FALSE,"Plan2"}</definedName>
    <definedName name="nzxcnnjkd" hidden="1">{#N/A,#N/A,FALSE,"Plan1";#N/A,#N/A,FALSE,"Plan2"}</definedName>
    <definedName name="OAE" localSheetId="2">#REF!</definedName>
    <definedName name="OAE" localSheetId="5">#REF!</definedName>
    <definedName name="OAE" localSheetId="6">#REF!</definedName>
    <definedName name="OAE" localSheetId="1">#REF!</definedName>
    <definedName name="OAE" localSheetId="0">#REF!</definedName>
    <definedName name="OAE" localSheetId="7">#REF!</definedName>
    <definedName name="OAE" localSheetId="8">#REF!</definedName>
    <definedName name="OAE">#REF!</definedName>
    <definedName name="OBRA" localSheetId="2">#REF!</definedName>
    <definedName name="OBRA" localSheetId="5">#REF!</definedName>
    <definedName name="OBRA" localSheetId="6">#REF!</definedName>
    <definedName name="OBRA" localSheetId="0">#REF!</definedName>
    <definedName name="OBRA" localSheetId="7">#REF!</definedName>
    <definedName name="OBRA" localSheetId="8">#REF!</definedName>
    <definedName name="OBRA">#REF!</definedName>
    <definedName name="Obra_Fin_Medição" localSheetId="2">#REF!</definedName>
    <definedName name="Obra_Fin_Medição" localSheetId="5">#REF!</definedName>
    <definedName name="Obra_Fin_Medição" localSheetId="6">#REF!</definedName>
    <definedName name="Obra_Fin_Medição" localSheetId="0">#REF!</definedName>
    <definedName name="Obra_Fin_Medição" localSheetId="7">#REF!</definedName>
    <definedName name="Obra_Fin_Medição" localSheetId="8">#REF!</definedName>
    <definedName name="Obra_Fin_Medição">#REF!</definedName>
    <definedName name="OBRA_PROJETADO" localSheetId="2">#REF!</definedName>
    <definedName name="OBRA_PROJETADO" localSheetId="6">#REF!</definedName>
    <definedName name="OBRA_PROJETADO" localSheetId="7">#REF!</definedName>
    <definedName name="OBRA_PROJETADO" localSheetId="8">#REF!</definedName>
    <definedName name="OBRA_PROJETADO">#REF!</definedName>
    <definedName name="Obra_Rel_Controladoria" localSheetId="2">#REF!</definedName>
    <definedName name="Obra_Rel_Controladoria" localSheetId="6">#REF!</definedName>
    <definedName name="Obra_Rel_Controladoria" localSheetId="7">#REF!</definedName>
    <definedName name="Obra_Rel_Controladoria" localSheetId="8">#REF!</definedName>
    <definedName name="Obra_Rel_Controladoria">#REF!</definedName>
    <definedName name="Obra_Sienge" localSheetId="2">#REF!</definedName>
    <definedName name="Obra_Sienge" localSheetId="6">#REF!</definedName>
    <definedName name="Obra_Sienge" localSheetId="7">#REF!</definedName>
    <definedName name="Obra_Sienge" localSheetId="8">#REF!</definedName>
    <definedName name="Obra_Sienge">#REF!</definedName>
    <definedName name="Obra2_Fin_Medição" localSheetId="2">#REF!</definedName>
    <definedName name="Obra2_Fin_Medição" localSheetId="6">#REF!</definedName>
    <definedName name="Obra2_Fin_Medição" localSheetId="7">#REF!</definedName>
    <definedName name="Obra2_Fin_Medição" localSheetId="8">#REF!</definedName>
    <definedName name="Obra2_Fin_Medição">#REF!</definedName>
    <definedName name="OBRALOC" localSheetId="2">#REF!</definedName>
    <definedName name="OBRALOC" localSheetId="6">#REF!</definedName>
    <definedName name="OBRALOC" localSheetId="7">#REF!</definedName>
    <definedName name="OBRALOC" localSheetId="8">#REF!</definedName>
    <definedName name="OBRALOC">#REF!</definedName>
    <definedName name="OBRAS" localSheetId="2">#REF!</definedName>
    <definedName name="OBRAS" localSheetId="6">#REF!</definedName>
    <definedName name="OBRAS" localSheetId="7">#REF!</definedName>
    <definedName name="OBRAS" localSheetId="8">#REF!</definedName>
    <definedName name="OBRAS">#REF!</definedName>
    <definedName name="Obras_Apoio_Rel_Controladoria" localSheetId="2">#REF!</definedName>
    <definedName name="Obras_Apoio_Rel_Controladoria" localSheetId="6">#REF!</definedName>
    <definedName name="Obras_Apoio_Rel_Controladoria" localSheetId="7">#REF!</definedName>
    <definedName name="Obras_Apoio_Rel_Controladoria" localSheetId="8">#REF!</definedName>
    <definedName name="Obras_Apoio_Rel_Controladoria">#REF!</definedName>
    <definedName name="OBRAS_REALIZADO" localSheetId="2">#REF!</definedName>
    <definedName name="OBRAS_REALIZADO" localSheetId="6">#REF!</definedName>
    <definedName name="OBRAS_REALIZADO" localSheetId="7">#REF!</definedName>
    <definedName name="OBRAS_REALIZADO" localSheetId="8">#REF!</definedName>
    <definedName name="OBRAS_REALIZADO">#REF!</definedName>
    <definedName name="OBRASEL" localSheetId="2">#REF!</definedName>
    <definedName name="OBRASEL" localSheetId="6">#REF!</definedName>
    <definedName name="OBRASEL" localSheetId="7">#REF!</definedName>
    <definedName name="OBRASEL" localSheetId="8">#REF!</definedName>
    <definedName name="OBRASEL">#REF!</definedName>
    <definedName name="odflgj" hidden="1">25</definedName>
    <definedName name="odfuudor" localSheetId="2" hidden="1">{#N/A,#N/A,FALSE,"Plan1";#N/A,#N/A,FALSE,"Plan2"}</definedName>
    <definedName name="odfuudor" localSheetId="5">{#N/A,#N/A,FALSE,"Plan1";#N/A,#N/A,FALSE,"Plan2"}</definedName>
    <definedName name="odfuudor" localSheetId="6" hidden="1">{#N/A,#N/A,FALSE,"Plan1";#N/A,#N/A,FALSE,"Plan2"}</definedName>
    <definedName name="odfuudor" localSheetId="1" hidden="1">{#N/A,#N/A,FALSE,"Plan1";#N/A,#N/A,FALSE,"Plan2"}</definedName>
    <definedName name="odfuudor" localSheetId="0">{#N/A,#N/A,FALSE,"Plan1";#N/A,#N/A,FALSE,"Plan2"}</definedName>
    <definedName name="odfuudor" localSheetId="7" hidden="1">{#N/A,#N/A,FALSE,"Plan1";#N/A,#N/A,FALSE,"Plan2"}</definedName>
    <definedName name="odfuudor" localSheetId="8" hidden="1">{#N/A,#N/A,FALSE,"Plan1";#N/A,#N/A,FALSE,"Plan2"}</definedName>
    <definedName name="odfuudor" hidden="1">{#N/A,#N/A,FALSE,"Plan1";#N/A,#N/A,FALSE,"Plan2"}</definedName>
    <definedName name="ODH" localSheetId="2" hidden="1">#REF!</definedName>
    <definedName name="ODH" localSheetId="5">#REF!</definedName>
    <definedName name="ODH" localSheetId="6" hidden="1">#REF!</definedName>
    <definedName name="ODH" localSheetId="1" hidden="1">#REF!</definedName>
    <definedName name="ODH" localSheetId="0">#REF!</definedName>
    <definedName name="ODH" localSheetId="7" hidden="1">#REF!</definedName>
    <definedName name="ODH" localSheetId="8" hidden="1">#REF!</definedName>
    <definedName name="ODH" hidden="1">#REF!</definedName>
    <definedName name="oficial_mes" localSheetId="2">#REF!</definedName>
    <definedName name="oficial_mes" localSheetId="5">#REF!</definedName>
    <definedName name="oficial_mes" localSheetId="6">#REF!</definedName>
    <definedName name="oficial_mes" localSheetId="0">#REF!</definedName>
    <definedName name="oficial_mes" localSheetId="7">#REF!</definedName>
    <definedName name="oficial_mes" localSheetId="8">#REF!</definedName>
    <definedName name="oficial_mes">#REF!</definedName>
    <definedName name="oficial2_mes" localSheetId="2">#REF!</definedName>
    <definedName name="oficial2_mes" localSheetId="5">#REF!</definedName>
    <definedName name="oficial2_mes" localSheetId="6">#REF!</definedName>
    <definedName name="oficial2_mes" localSheetId="0">#REF!</definedName>
    <definedName name="oficial2_mes" localSheetId="7">#REF!</definedName>
    <definedName name="oficial2_mes" localSheetId="8">#REF!</definedName>
    <definedName name="oficial2_mes">#REF!</definedName>
    <definedName name="oiditrot" localSheetId="2" hidden="1">{#N/A,#N/A,FALSE,"Plan1";#N/A,#N/A,FALSE,"Plan2"}</definedName>
    <definedName name="oiditrot" localSheetId="5">{#N/A,#N/A,FALSE,"Plan1";#N/A,#N/A,FALSE,"Plan2"}</definedName>
    <definedName name="oiditrot" localSheetId="6" hidden="1">{#N/A,#N/A,FALSE,"Plan1";#N/A,#N/A,FALSE,"Plan2"}</definedName>
    <definedName name="oiditrot" localSheetId="1" hidden="1">{#N/A,#N/A,FALSE,"Plan1";#N/A,#N/A,FALSE,"Plan2"}</definedName>
    <definedName name="oiditrot" localSheetId="0">{#N/A,#N/A,FALSE,"Plan1";#N/A,#N/A,FALSE,"Plan2"}</definedName>
    <definedName name="oiditrot" localSheetId="7" hidden="1">{#N/A,#N/A,FALSE,"Plan1";#N/A,#N/A,FALSE,"Plan2"}</definedName>
    <definedName name="oiditrot" localSheetId="8" hidden="1">{#N/A,#N/A,FALSE,"Plan1";#N/A,#N/A,FALSE,"Plan2"}</definedName>
    <definedName name="oiditrot" hidden="1">{#N/A,#N/A,FALSE,"Plan1";#N/A,#N/A,FALSE,"Plan2"}</definedName>
    <definedName name="oio" localSheetId="2" hidden="1">{#N/A,#N/A,FALSE,"Plan1";#N/A,#N/A,FALSE,"Plan2"}</definedName>
    <definedName name="oio" localSheetId="5">{#N/A,#N/A,FALSE,"Plan1";#N/A,#N/A,FALSE,"Plan2"}</definedName>
    <definedName name="oio" localSheetId="6" hidden="1">{#N/A,#N/A,FALSE,"Plan1";#N/A,#N/A,FALSE,"Plan2"}</definedName>
    <definedName name="oio" localSheetId="1" hidden="1">{#N/A,#N/A,FALSE,"Plan1";#N/A,#N/A,FALSE,"Plan2"}</definedName>
    <definedName name="oio" localSheetId="0">{#N/A,#N/A,FALSE,"Plan1";#N/A,#N/A,FALSE,"Plan2"}</definedName>
    <definedName name="oio" localSheetId="7" hidden="1">{#N/A,#N/A,FALSE,"Plan1";#N/A,#N/A,FALSE,"Plan2"}</definedName>
    <definedName name="oio" localSheetId="8" hidden="1">{#N/A,#N/A,FALSE,"Plan1";#N/A,#N/A,FALSE,"Plan2"}</definedName>
    <definedName name="oio" hidden="1">{#N/A,#N/A,FALSE,"Plan1";#N/A,#N/A,FALSE,"Plan2"}</definedName>
    <definedName name="OITO" localSheetId="2">#REF!</definedName>
    <definedName name="OITO" localSheetId="5">#REF!</definedName>
    <definedName name="OITO" localSheetId="6">#REF!</definedName>
    <definedName name="OITO" localSheetId="0">#REF!</definedName>
    <definedName name="OITO" localSheetId="7">#REF!</definedName>
    <definedName name="OITO" localSheetId="8">#REF!</definedName>
    <definedName name="OITO">#REF!</definedName>
    <definedName name="oiufioorif" localSheetId="5">#REF!</definedName>
    <definedName name="oiufioorif" localSheetId="6" hidden="1">#REF!</definedName>
    <definedName name="oiufioorif" localSheetId="1" hidden="1">#REF!</definedName>
    <definedName name="oiufioorif" localSheetId="0">#REF!</definedName>
    <definedName name="oiufioorif" localSheetId="7" hidden="1">#REF!</definedName>
    <definedName name="oiufioorif" localSheetId="8" hidden="1">#REF!</definedName>
    <definedName name="oiufioorif" hidden="1">#REF!</definedName>
    <definedName name="OJÇLJ" localSheetId="2" hidden="1">{#N/A,#N/A,FALSE,"Plan1";#N/A,#N/A,FALSE,"Plan2"}</definedName>
    <definedName name="OJÇLJ" localSheetId="5">{#N/A,#N/A,FALSE,"Plan1";#N/A,#N/A,FALSE,"Plan2"}</definedName>
    <definedName name="OJÇLJ" localSheetId="6" hidden="1">{#N/A,#N/A,FALSE,"Plan1";#N/A,#N/A,FALSE,"Plan2"}</definedName>
    <definedName name="OJÇLJ" localSheetId="1" hidden="1">{#N/A,#N/A,FALSE,"Plan1";#N/A,#N/A,FALSE,"Plan2"}</definedName>
    <definedName name="OJÇLJ" localSheetId="0">{#N/A,#N/A,FALSE,"Plan1";#N/A,#N/A,FALSE,"Plan2"}</definedName>
    <definedName name="OJÇLJ" localSheetId="7" hidden="1">{#N/A,#N/A,FALSE,"Plan1";#N/A,#N/A,FALSE,"Plan2"}</definedName>
    <definedName name="OJÇLJ" localSheetId="8" hidden="1">{#N/A,#N/A,FALSE,"Plan1";#N/A,#N/A,FALSE,"Plan2"}</definedName>
    <definedName name="OJÇLJ" hidden="1">{#N/A,#N/A,FALSE,"Plan1";#N/A,#N/A,FALSE,"Plan2"}</definedName>
    <definedName name="ojkdfit" localSheetId="2" hidden="1">{#N/A,#N/A,FALSE,"Plan1";#N/A,#N/A,FALSE,"Plan2"}</definedName>
    <definedName name="ojkdfit" localSheetId="5">{#N/A,#N/A,FALSE,"Plan1";#N/A,#N/A,FALSE,"Plan2"}</definedName>
    <definedName name="ojkdfit" localSheetId="6" hidden="1">{#N/A,#N/A,FALSE,"Plan1";#N/A,#N/A,FALSE,"Plan2"}</definedName>
    <definedName name="ojkdfit" localSheetId="1" hidden="1">{#N/A,#N/A,FALSE,"Plan1";#N/A,#N/A,FALSE,"Plan2"}</definedName>
    <definedName name="ojkdfit" localSheetId="0">{#N/A,#N/A,FALSE,"Plan1";#N/A,#N/A,FALSE,"Plan2"}</definedName>
    <definedName name="ojkdfit" localSheetId="7" hidden="1">{#N/A,#N/A,FALSE,"Plan1";#N/A,#N/A,FALSE,"Plan2"}</definedName>
    <definedName name="ojkdfit" localSheetId="8" hidden="1">{#N/A,#N/A,FALSE,"Plan1";#N/A,#N/A,FALSE,"Plan2"}</definedName>
    <definedName name="ojkdfit" hidden="1">{#N/A,#N/A,FALSE,"Plan1";#N/A,#N/A,FALSE,"Plan2"}</definedName>
    <definedName name="oMISSOS" localSheetId="5">#REF!</definedName>
    <definedName name="oMISSOS" localSheetId="6" hidden="1">#REF!</definedName>
    <definedName name="oMISSOS" localSheetId="1" hidden="1">#REF!</definedName>
    <definedName name="oMISSOS" localSheetId="0">#REF!</definedName>
    <definedName name="oMISSOS" localSheetId="7" hidden="1">#REF!</definedName>
    <definedName name="oMISSOS" localSheetId="8" hidden="1">#REF!</definedName>
    <definedName name="oMISSOS" hidden="1">#REF!</definedName>
    <definedName name="ONZE" localSheetId="2">#REF!</definedName>
    <definedName name="ONZE" localSheetId="5">#REF!</definedName>
    <definedName name="ONZE" localSheetId="6">#REF!</definedName>
    <definedName name="ONZE" localSheetId="0">#REF!</definedName>
    <definedName name="ONZE" localSheetId="7">#REF!</definedName>
    <definedName name="ONZE" localSheetId="8">#REF!</definedName>
    <definedName name="ONZE">#REF!</definedName>
    <definedName name="ooo" localSheetId="2" hidden="1">{#N/A,#N/A,FALSE,"Plan1";#N/A,#N/A,FALSE,"Plan2"}</definedName>
    <definedName name="ooo" localSheetId="5">{#N/A,#N/A,FALSE,"Plan1";#N/A,#N/A,FALSE,"Plan2"}</definedName>
    <definedName name="ooo" localSheetId="6" hidden="1">{#N/A,#N/A,FALSE,"Plan1";#N/A,#N/A,FALSE,"Plan2"}</definedName>
    <definedName name="ooo" localSheetId="1" hidden="1">{#N/A,#N/A,FALSE,"Plan1";#N/A,#N/A,FALSE,"Plan2"}</definedName>
    <definedName name="ooo" localSheetId="0">{#N/A,#N/A,FALSE,"Plan1";#N/A,#N/A,FALSE,"Plan2"}</definedName>
    <definedName name="ooo" localSheetId="7" hidden="1">{#N/A,#N/A,FALSE,"Plan1";#N/A,#N/A,FALSE,"Plan2"}</definedName>
    <definedName name="ooo" localSheetId="8" hidden="1">{#N/A,#N/A,FALSE,"Plan1";#N/A,#N/A,FALSE,"Plan2"}</definedName>
    <definedName name="ooo" hidden="1">{#N/A,#N/A,FALSE,"Plan1";#N/A,#N/A,FALSE,"Plan2"}</definedName>
    <definedName name="OPASEDWED" localSheetId="2" hidden="1">{"Econ Consolidado",#N/A,FALSE,"Econ Consol";"Fluxo de Caixa",#N/A,FALSE,"Fluxo Caixa";"Investimentos",#N/A,FALSE,"Investimentos"}</definedName>
    <definedName name="OPASEDWED" localSheetId="5">{"Econ Consolidado",#N/A,FALSE,"Econ Consol";"Fluxo de Caixa",#N/A,FALSE,"Fluxo Caixa";"Investimentos",#N/A,FALSE,"Investimentos"}</definedName>
    <definedName name="OPASEDWED" localSheetId="6" hidden="1">{"Econ Consolidado",#N/A,FALSE,"Econ Consol";"Fluxo de Caixa",#N/A,FALSE,"Fluxo Caixa";"Investimentos",#N/A,FALSE,"Investimentos"}</definedName>
    <definedName name="OPASEDWED" localSheetId="1" hidden="1">{"Econ Consolidado",#N/A,FALSE,"Econ Consol";"Fluxo de Caixa",#N/A,FALSE,"Fluxo Caixa";"Investimentos",#N/A,FALSE,"Investimentos"}</definedName>
    <definedName name="OPASEDWED" localSheetId="0">{"Econ Consolidado",#N/A,FALSE,"Econ Consol";"Fluxo de Caixa",#N/A,FALSE,"Fluxo Caixa";"Investimentos",#N/A,FALSE,"Investimentos"}</definedName>
    <definedName name="OPASEDWED" localSheetId="7" hidden="1">{"Econ Consolidado",#N/A,FALSE,"Econ Consol";"Fluxo de Caixa",#N/A,FALSE,"Fluxo Caixa";"Investimentos",#N/A,FALSE,"Investimentos"}</definedName>
    <definedName name="OPASEDWED" localSheetId="8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cao_taxa_desconto" localSheetId="2">#REF!</definedName>
    <definedName name="opcao_taxa_desconto" localSheetId="5">#REF!</definedName>
    <definedName name="opcao_taxa_desconto" localSheetId="6">#REF!</definedName>
    <definedName name="opcao_taxa_desconto" localSheetId="0">#REF!</definedName>
    <definedName name="opcao_taxa_desconto" localSheetId="7">#REF!</definedName>
    <definedName name="opcao_taxa_desconto" localSheetId="8">#REF!</definedName>
    <definedName name="opcao_taxa_desconto">#REF!</definedName>
    <definedName name="opções" localSheetId="2">#REF!</definedName>
    <definedName name="opções" localSheetId="5">#REF!</definedName>
    <definedName name="opções" localSheetId="6">#REF!</definedName>
    <definedName name="opções" localSheetId="0">#REF!</definedName>
    <definedName name="opções" localSheetId="7">#REF!</definedName>
    <definedName name="opções" localSheetId="8">#REF!</definedName>
    <definedName name="opções">#REF!</definedName>
    <definedName name="opiwre" localSheetId="2" hidden="1">{#N/A,#N/A,FALSE,"Plan1";#N/A,#N/A,FALSE,"Plan2"}</definedName>
    <definedName name="opiwre" localSheetId="5">{#N/A,#N/A,FALSE,"Plan1";#N/A,#N/A,FALSE,"Plan2"}</definedName>
    <definedName name="opiwre" localSheetId="6" hidden="1">{#N/A,#N/A,FALSE,"Plan1";#N/A,#N/A,FALSE,"Plan2"}</definedName>
    <definedName name="opiwre" localSheetId="1" hidden="1">{#N/A,#N/A,FALSE,"Plan1";#N/A,#N/A,FALSE,"Plan2"}</definedName>
    <definedName name="opiwre" localSheetId="0">{#N/A,#N/A,FALSE,"Plan1";#N/A,#N/A,FALSE,"Plan2"}</definedName>
    <definedName name="opiwre" localSheetId="7" hidden="1">{#N/A,#N/A,FALSE,"Plan1";#N/A,#N/A,FALSE,"Plan2"}</definedName>
    <definedName name="opiwre" localSheetId="8" hidden="1">{#N/A,#N/A,FALSE,"Plan1";#N/A,#N/A,FALSE,"Plan2"}</definedName>
    <definedName name="opiwre" hidden="1">{#N/A,#N/A,FALSE,"Plan1";#N/A,#N/A,FALSE,"Plan2"}</definedName>
    <definedName name="ORCAMEN" localSheetId="2">#REF!</definedName>
    <definedName name="ORCAMEN" localSheetId="5">#REF!</definedName>
    <definedName name="ORCAMEN" localSheetId="6">#REF!</definedName>
    <definedName name="ORCAMEN" localSheetId="0">#REF!</definedName>
    <definedName name="ORCAMEN" localSheetId="7">#REF!</definedName>
    <definedName name="ORCAMEN" localSheetId="8">#REF!</definedName>
    <definedName name="ORCAMEN">#REF!</definedName>
    <definedName name="Orcamentistas" localSheetId="2">#REF!</definedName>
    <definedName name="Orcamentistas" localSheetId="5">#REF!</definedName>
    <definedName name="Orcamentistas" localSheetId="6">#REF!</definedName>
    <definedName name="Orcamentistas" localSheetId="0">#REF!</definedName>
    <definedName name="Orcamentistas" localSheetId="7">#REF!</definedName>
    <definedName name="Orcamentistas" localSheetId="8">#REF!</definedName>
    <definedName name="Orcamentistas">#REF!</definedName>
    <definedName name="origem_recebiveis" localSheetId="2">#REF!</definedName>
    <definedName name="origem_recebiveis" localSheetId="5">#REF!</definedName>
    <definedName name="origem_recebiveis" localSheetId="6">#REF!</definedName>
    <definedName name="origem_recebiveis" localSheetId="0">#REF!</definedName>
    <definedName name="origem_recebiveis" localSheetId="7">#REF!</definedName>
    <definedName name="origem_recebiveis" localSheetId="8">#REF!</definedName>
    <definedName name="origem_recebiveis">#REF!</definedName>
    <definedName name="origem_unidades" localSheetId="2">#REF!</definedName>
    <definedName name="origem_unidades" localSheetId="6">#REF!</definedName>
    <definedName name="origem_unidades" localSheetId="7">#REF!</definedName>
    <definedName name="origem_unidades" localSheetId="8">#REF!</definedName>
    <definedName name="origem_unidades">#REF!</definedName>
    <definedName name="Origem2_Recebimento_Fin_Medições" localSheetId="2">#REF!</definedName>
    <definedName name="Origem2_Recebimento_Fin_Medições" localSheetId="6">#REF!</definedName>
    <definedName name="Origem2_Recebimento_Fin_Medições" localSheetId="7">#REF!</definedName>
    <definedName name="Origem2_Recebimento_Fin_Medições" localSheetId="8">#REF!</definedName>
    <definedName name="Origem2_Recebimento_Fin_Medições">#REF!</definedName>
    <definedName name="os" localSheetId="2" hidden="1">{#N/A,#N/A,FALSE,"TABLE"}</definedName>
    <definedName name="os" localSheetId="5">{#N/A,#N/A,FALSE,"TABLE"}</definedName>
    <definedName name="os" localSheetId="6" hidden="1">{#N/A,#N/A,FALSE,"TABLE"}</definedName>
    <definedName name="os" localSheetId="1" hidden="1">{#N/A,#N/A,FALSE,"TABLE"}</definedName>
    <definedName name="os" localSheetId="0">{#N/A,#N/A,FALSE,"TABLE"}</definedName>
    <definedName name="os" localSheetId="7" hidden="1">{#N/A,#N/A,FALSE,"TABLE"}</definedName>
    <definedName name="os" localSheetId="8" hidden="1">{#N/A,#N/A,FALSE,"TABLE"}</definedName>
    <definedName name="os" hidden="1">{#N/A,#N/A,FALSE,"TABLE"}</definedName>
    <definedName name="osca_cdi" localSheetId="2">#REF!</definedName>
    <definedName name="osca_cdi" localSheetId="5">#REF!</definedName>
    <definedName name="osca_cdi" localSheetId="6">#REF!</definedName>
    <definedName name="osca_cdi" localSheetId="0">#REF!</definedName>
    <definedName name="osca_cdi" localSheetId="7">#REF!</definedName>
    <definedName name="osca_cdi" localSheetId="8">#REF!</definedName>
    <definedName name="osca_cdi">#REF!</definedName>
    <definedName name="osca_hist" localSheetId="2">#REF!</definedName>
    <definedName name="osca_hist" localSheetId="5">#REF!</definedName>
    <definedName name="osca_hist" localSheetId="6">#REF!</definedName>
    <definedName name="osca_hist" localSheetId="0">#REF!</definedName>
    <definedName name="osca_hist" localSheetId="7">#REF!</definedName>
    <definedName name="osca_hist" localSheetId="8">#REF!</definedName>
    <definedName name="osca_hist">#REF!</definedName>
    <definedName name="osca_uss" localSheetId="2">#REF!</definedName>
    <definedName name="osca_uss" localSheetId="5">#REF!</definedName>
    <definedName name="osca_uss" localSheetId="6">#REF!</definedName>
    <definedName name="osca_uss" localSheetId="0">#REF!</definedName>
    <definedName name="osca_uss" localSheetId="7">#REF!</definedName>
    <definedName name="osca_uss" localSheetId="8">#REF!</definedName>
    <definedName name="osca_uss">#REF!</definedName>
    <definedName name="otodgkrjglsrd" localSheetId="2" hidden="1">{#N/A,#N/A,FALSE,"Plan1";#N/A,#N/A,FALSE,"Plan2"}</definedName>
    <definedName name="otodgkrjglsrd" localSheetId="5">{#N/A,#N/A,FALSE,"Plan1";#N/A,#N/A,FALSE,"Plan2"}</definedName>
    <definedName name="otodgkrjglsrd" localSheetId="6" hidden="1">{#N/A,#N/A,FALSE,"Plan1";#N/A,#N/A,FALSE,"Plan2"}</definedName>
    <definedName name="otodgkrjglsrd" localSheetId="1" hidden="1">{#N/A,#N/A,FALSE,"Plan1";#N/A,#N/A,FALSE,"Plan2"}</definedName>
    <definedName name="otodgkrjglsrd" localSheetId="0">{#N/A,#N/A,FALSE,"Plan1";#N/A,#N/A,FALSE,"Plan2"}</definedName>
    <definedName name="otodgkrjglsrd" localSheetId="7" hidden="1">{#N/A,#N/A,FALSE,"Plan1";#N/A,#N/A,FALSE,"Plan2"}</definedName>
    <definedName name="otodgkrjglsrd" localSheetId="8" hidden="1">{#N/A,#N/A,FALSE,"Plan1";#N/A,#N/A,FALSE,"Plan2"}</definedName>
    <definedName name="otodgkrjglsrd" hidden="1">{#N/A,#N/A,FALSE,"Plan1";#N/A,#N/A,FALSE,"Plan2"}</definedName>
    <definedName name="OUERWRSR" localSheetId="2" hidden="1">{#N/A,#N/A,FALSE,"Plan1";#N/A,#N/A,FALSE,"Plan2"}</definedName>
    <definedName name="OUERWRSR" localSheetId="5">{#N/A,#N/A,FALSE,"Plan1";#N/A,#N/A,FALSE,"Plan2"}</definedName>
    <definedName name="OUERWRSR" localSheetId="6" hidden="1">{#N/A,#N/A,FALSE,"Plan1";#N/A,#N/A,FALSE,"Plan2"}</definedName>
    <definedName name="OUERWRSR" localSheetId="1" hidden="1">{#N/A,#N/A,FALSE,"Plan1";#N/A,#N/A,FALSE,"Plan2"}</definedName>
    <definedName name="OUERWRSR" localSheetId="0">{#N/A,#N/A,FALSE,"Plan1";#N/A,#N/A,FALSE,"Plan2"}</definedName>
    <definedName name="OUERWRSR" localSheetId="7" hidden="1">{#N/A,#N/A,FALSE,"Plan1";#N/A,#N/A,FALSE,"Plan2"}</definedName>
    <definedName name="OUERWRSR" localSheetId="8" hidden="1">{#N/A,#N/A,FALSE,"Plan1";#N/A,#N/A,FALSE,"Plan2"}</definedName>
    <definedName name="OUERWRSR" hidden="1">{#N/A,#N/A,FALSE,"Plan1";#N/A,#N/A,FALSE,"Plan2"}</definedName>
    <definedName name="out17RJ" localSheetId="2">#REF!</definedName>
    <definedName name="out17RJ" localSheetId="5">#REF!</definedName>
    <definedName name="out17RJ" localSheetId="6">#REF!</definedName>
    <definedName name="out17RJ" localSheetId="0">#REF!</definedName>
    <definedName name="out17RJ" localSheetId="7">#REF!</definedName>
    <definedName name="out17RJ" localSheetId="8">#REF!</definedName>
    <definedName name="out17RJ">#REF!</definedName>
    <definedName name="outro" localSheetId="2" hidden="1">#REF!</definedName>
    <definedName name="outro" localSheetId="5">#REF!</definedName>
    <definedName name="outro" localSheetId="6" hidden="1">#REF!</definedName>
    <definedName name="outro" localSheetId="1" hidden="1">#REF!</definedName>
    <definedName name="outro" localSheetId="0">#REF!</definedName>
    <definedName name="outro" localSheetId="7" hidden="1">#REF!</definedName>
    <definedName name="outro" localSheetId="8" hidden="1">#REF!</definedName>
    <definedName name="outro" hidden="1">#REF!</definedName>
    <definedName name="OUTROS" localSheetId="2">#REF!</definedName>
    <definedName name="OUTROS" localSheetId="5">#REF!</definedName>
    <definedName name="OUTROS" localSheetId="6">#REF!</definedName>
    <definedName name="OUTROS" localSheetId="0">#REF!</definedName>
    <definedName name="OUTROS" localSheetId="7">#REF!</definedName>
    <definedName name="OUTROS" localSheetId="8">#REF!</definedName>
    <definedName name="OUTROS">#REF!</definedName>
    <definedName name="OUTROS_CCUSTO" localSheetId="2">#REF!</definedName>
    <definedName name="OUTROS_CCUSTO" localSheetId="6">#REF!</definedName>
    <definedName name="OUTROS_CCUSTO" localSheetId="7">#REF!</definedName>
    <definedName name="OUTROS_CCUSTO" localSheetId="8">#REF!</definedName>
    <definedName name="OUTROS_CCUSTO">#REF!</definedName>
    <definedName name="Outros_Pisos" localSheetId="2">#REF!</definedName>
    <definedName name="Outros_Pisos" localSheetId="6">#REF!</definedName>
    <definedName name="Outros_Pisos" localSheetId="7">#REF!</definedName>
    <definedName name="Outros_Pisos" localSheetId="8">#REF!</definedName>
    <definedName name="Outros_Pisos">#REF!</definedName>
    <definedName name="Outros1" localSheetId="2">#REF!</definedName>
    <definedName name="Outros1" localSheetId="6">#REF!</definedName>
    <definedName name="Outros1" localSheetId="7">#REF!</definedName>
    <definedName name="Outros1" localSheetId="8">#REF!</definedName>
    <definedName name="Outros1">#REF!</definedName>
    <definedName name="OUTUBRO" localSheetId="2">#REF!</definedName>
    <definedName name="OUTUBRO" localSheetId="6">#REF!</definedName>
    <definedName name="OUTUBRO" localSheetId="7">#REF!</definedName>
    <definedName name="OUTUBRO" localSheetId="8">#REF!</definedName>
    <definedName name="OUTUBRO">#REF!</definedName>
    <definedName name="overhaul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2">#REF!</definedName>
    <definedName name="oxfo_cdi" localSheetId="5">#REF!</definedName>
    <definedName name="oxfo_cdi" localSheetId="6">#REF!</definedName>
    <definedName name="oxfo_cdi" localSheetId="0">#REF!</definedName>
    <definedName name="oxfo_cdi" localSheetId="7">#REF!</definedName>
    <definedName name="oxfo_cdi" localSheetId="8">#REF!</definedName>
    <definedName name="oxfo_cdi">#REF!</definedName>
    <definedName name="oxfo_hist" localSheetId="2">#REF!</definedName>
    <definedName name="oxfo_hist" localSheetId="5">#REF!</definedName>
    <definedName name="oxfo_hist" localSheetId="6">#REF!</definedName>
    <definedName name="oxfo_hist" localSheetId="0">#REF!</definedName>
    <definedName name="oxfo_hist" localSheetId="7">#REF!</definedName>
    <definedName name="oxfo_hist" localSheetId="8">#REF!</definedName>
    <definedName name="oxfo_hist">#REF!</definedName>
    <definedName name="oxfo_uss" localSheetId="2">#REF!</definedName>
    <definedName name="oxfo_uss" localSheetId="5">#REF!</definedName>
    <definedName name="oxfo_uss" localSheetId="6">#REF!</definedName>
    <definedName name="oxfo_uss" localSheetId="0">#REF!</definedName>
    <definedName name="oxfo_uss" localSheetId="7">#REF!</definedName>
    <definedName name="oxfo_uss" localSheetId="8">#REF!</definedName>
    <definedName name="oxfo_uss">#REF!</definedName>
    <definedName name="P" localSheetId="2">#REF!</definedName>
    <definedName name="P" localSheetId="6">#REF!</definedName>
    <definedName name="P" localSheetId="7">#REF!</definedName>
    <definedName name="P" localSheetId="8">#REF!</definedName>
    <definedName name="P">#REF!</definedName>
    <definedName name="PA" localSheetId="2">#REF!</definedName>
    <definedName name="PA" localSheetId="6">#REF!</definedName>
    <definedName name="PA" localSheetId="7">#REF!</definedName>
    <definedName name="PA" localSheetId="8">#REF!</definedName>
    <definedName name="PA">#REF!</definedName>
    <definedName name="Padrao_A" localSheetId="2">#REF!</definedName>
    <definedName name="Padrao_A" localSheetId="6">#REF!</definedName>
    <definedName name="Padrao_A" localSheetId="7">#REF!</definedName>
    <definedName name="Padrao_A" localSheetId="8">#REF!</definedName>
    <definedName name="Padrao_A">#REF!</definedName>
    <definedName name="Padrao_B" localSheetId="2">#REF!</definedName>
    <definedName name="Padrao_B" localSheetId="6">#REF!</definedName>
    <definedName name="Padrao_B" localSheetId="7">#REF!</definedName>
    <definedName name="Padrao_B" localSheetId="8">#REF!</definedName>
    <definedName name="Padrao_B">#REF!</definedName>
    <definedName name="Padrao_C" localSheetId="2">#REF!</definedName>
    <definedName name="Padrao_C" localSheetId="6">#REF!</definedName>
    <definedName name="Padrao_C" localSheetId="7">#REF!</definedName>
    <definedName name="Padrao_C" localSheetId="8">#REF!</definedName>
    <definedName name="Padrao_C">#REF!</definedName>
    <definedName name="Padrao_D" localSheetId="2">#REF!</definedName>
    <definedName name="Padrao_D" localSheetId="6">#REF!</definedName>
    <definedName name="Padrao_D" localSheetId="7">#REF!</definedName>
    <definedName name="Padrao_D" localSheetId="8">#REF!</definedName>
    <definedName name="Padrao_D">#REF!</definedName>
    <definedName name="Padrao_E" localSheetId="2">#REF!</definedName>
    <definedName name="Padrao_E" localSheetId="6">#REF!</definedName>
    <definedName name="Padrao_E" localSheetId="7">#REF!</definedName>
    <definedName name="Padrao_E" localSheetId="8">#REF!</definedName>
    <definedName name="Padrao_E">#REF!</definedName>
    <definedName name="Padrao_F" localSheetId="2">#REF!</definedName>
    <definedName name="Padrao_F" localSheetId="6">#REF!</definedName>
    <definedName name="Padrao_F" localSheetId="7">#REF!</definedName>
    <definedName name="Padrao_F" localSheetId="8">#REF!</definedName>
    <definedName name="Padrao_F">#REF!</definedName>
    <definedName name="Pagamento_Num" localSheetId="2">ROW()-Linha_Cabeçalho</definedName>
    <definedName name="Pagamento_Num" localSheetId="5">ROW()-Linha_Cabeçalho</definedName>
    <definedName name="Pagamento_Num" localSheetId="6">ROW()-Linha_Cabeçalho</definedName>
    <definedName name="Pagamento_Num" localSheetId="1">ROW()-Linha_Cabeçalho</definedName>
    <definedName name="Pagamento_Num" localSheetId="0">ROW()-Linha_Cabeçalho</definedName>
    <definedName name="Pagamento_Num" localSheetId="7">ROW()-Linha_Cabeçalho</definedName>
    <definedName name="Pagamento_Num" localSheetId="8">ROW()-Linha_Cabeçalho</definedName>
    <definedName name="Pagamento_Num">ROW()-Linha_Cabeçalho</definedName>
    <definedName name="Pago_Até_2015_Controladoria" localSheetId="2">#REF!</definedName>
    <definedName name="Pago_Até_2015_Controladoria" localSheetId="5">#REF!</definedName>
    <definedName name="Pago_Até_2015_Controladoria" localSheetId="6">#REF!</definedName>
    <definedName name="Pago_Até_2015_Controladoria" localSheetId="0">#REF!</definedName>
    <definedName name="Pago_Até_2015_Controladoria" localSheetId="7">#REF!</definedName>
    <definedName name="Pago_Até_2015_Controladoria" localSheetId="8">#REF!</definedName>
    <definedName name="Pago_Até_2015_Controladoria">#REF!</definedName>
    <definedName name="Pal_Workbook_GUID" hidden="1">"3HURD34M2XKWJ5V6M4BWCR5Q"</definedName>
    <definedName name="PAP" localSheetId="2">#REF!</definedName>
    <definedName name="PAP" localSheetId="5">#REF!</definedName>
    <definedName name="PAP" localSheetId="6">#REF!</definedName>
    <definedName name="PAP" localSheetId="0">#REF!</definedName>
    <definedName name="PAP" localSheetId="7">#REF!</definedName>
    <definedName name="PAP" localSheetId="8">#REF!</definedName>
    <definedName name="PAP">#REF!</definedName>
    <definedName name="PARAM_FIS_1" localSheetId="2">#REF!</definedName>
    <definedName name="PARAM_FIS_1" localSheetId="5">#REF!</definedName>
    <definedName name="PARAM_FIS_1" localSheetId="6">#REF!</definedName>
    <definedName name="PARAM_FIS_1" localSheetId="0">#REF!</definedName>
    <definedName name="PARAM_FIS_1" localSheetId="7">#REF!</definedName>
    <definedName name="PARAM_FIS_1" localSheetId="8">#REF!</definedName>
    <definedName name="PARAM_FIS_1">#REF!</definedName>
    <definedName name="PARAM_FIS_2" localSheetId="2">#REF!</definedName>
    <definedName name="PARAM_FIS_2" localSheetId="5">#REF!</definedName>
    <definedName name="PARAM_FIS_2" localSheetId="6">#REF!</definedName>
    <definedName name="PARAM_FIS_2" localSheetId="0">#REF!</definedName>
    <definedName name="PARAM_FIS_2" localSheetId="7">#REF!</definedName>
    <definedName name="PARAM_FIS_2" localSheetId="8">#REF!</definedName>
    <definedName name="PARAM_FIS_2">#REF!</definedName>
    <definedName name="ParamValues1" localSheetId="2">#REF!</definedName>
    <definedName name="ParamValues1" localSheetId="5">#REF!</definedName>
    <definedName name="ParamValues1" localSheetId="6">[3]ParamValues!$A$1:$A$39</definedName>
    <definedName name="ParamValues1" localSheetId="1">[3]ParamValues!$A$1:$A$39</definedName>
    <definedName name="ParamValues1" localSheetId="0">#REF!</definedName>
    <definedName name="ParamValues1" localSheetId="7">[3]ParamValues!$A$1:$A$39</definedName>
    <definedName name="ParamValues1" localSheetId="8">[3]ParamValues!$A$1:$A$39</definedName>
    <definedName name="ParamValues1">#REF!</definedName>
    <definedName name="ParamValues2" localSheetId="2">#REF!</definedName>
    <definedName name="ParamValues2" localSheetId="6">#REF!</definedName>
    <definedName name="ParamValues2" localSheetId="7">#REF!</definedName>
    <definedName name="ParamValues2" localSheetId="8">#REF!</definedName>
    <definedName name="ParamValues2">#REF!</definedName>
    <definedName name="Parao_E" localSheetId="2">#REF!</definedName>
    <definedName name="Parao_E" localSheetId="6">#REF!</definedName>
    <definedName name="Parao_E" localSheetId="7">#REF!</definedName>
    <definedName name="Parao_E" localSheetId="8">#REF!</definedName>
    <definedName name="Parao_E">#REF!</definedName>
    <definedName name="Parede1" localSheetId="2">#REF!</definedName>
    <definedName name="Parede1" localSheetId="6">#REF!</definedName>
    <definedName name="Parede1" localSheetId="7">#REF!</definedName>
    <definedName name="Parede1" localSheetId="8">#REF!</definedName>
    <definedName name="Parede1">#REF!</definedName>
    <definedName name="Parede2" localSheetId="2">#REF!</definedName>
    <definedName name="Parede2" localSheetId="6">#REF!</definedName>
    <definedName name="Parede2" localSheetId="7">#REF!</definedName>
    <definedName name="Parede2" localSheetId="8">#REF!</definedName>
    <definedName name="Parede2">#REF!</definedName>
    <definedName name="PAREDES" localSheetId="2">#REF!</definedName>
    <definedName name="PAREDES" localSheetId="6">#REF!</definedName>
    <definedName name="PAREDES" localSheetId="7">#REF!</definedName>
    <definedName name="PAREDES" localSheetId="8">#REF!</definedName>
    <definedName name="PAREDES">#REF!</definedName>
    <definedName name="PAV" localSheetId="2">#REF!</definedName>
    <definedName name="PAV" localSheetId="6">#REF!</definedName>
    <definedName name="PAV" localSheetId="1">#REF!</definedName>
    <definedName name="PAV" localSheetId="7">#REF!</definedName>
    <definedName name="PAV" localSheetId="8">#REF!</definedName>
    <definedName name="PAV">#REF!</definedName>
    <definedName name="PAVILHAO" localSheetId="2">#REF!</definedName>
    <definedName name="PAVILHAO" localSheetId="6">#REF!</definedName>
    <definedName name="PAVILHAO" localSheetId="7">#REF!</definedName>
    <definedName name="PAVILHAO" localSheetId="8">#REF!</definedName>
    <definedName name="PAVILHAO">#REF!</definedName>
    <definedName name="PAVT" localSheetId="2">#REF!</definedName>
    <definedName name="PAVT" localSheetId="6">#REF!</definedName>
    <definedName name="PAVT" localSheetId="7">#REF!</definedName>
    <definedName name="PAVT" localSheetId="8">#REF!</definedName>
    <definedName name="PAVT">#REF!</definedName>
    <definedName name="pçgktr" hidden="1">#REF!</definedName>
    <definedName name="PDER" localSheetId="2">#REF!</definedName>
    <definedName name="PDER" localSheetId="6">#REF!</definedName>
    <definedName name="PDER" localSheetId="7">#REF!</definedName>
    <definedName name="PDER" localSheetId="8">#REF!</definedName>
    <definedName name="PDER">#REF!</definedName>
    <definedName name="PDIVERS" localSheetId="2">#REF!</definedName>
    <definedName name="PDIVERS" localSheetId="6">#REF!</definedName>
    <definedName name="PDIVERS" localSheetId="7">#REF!</definedName>
    <definedName name="PDIVERS" localSheetId="8">#REF!</definedName>
    <definedName name="PDIVERS">#REF!</definedName>
    <definedName name="PE" localSheetId="2">#REF!</definedName>
    <definedName name="PE" localSheetId="6">#REF!</definedName>
    <definedName name="PE" localSheetId="7">#REF!</definedName>
    <definedName name="PE" localSheetId="8">#REF!</definedName>
    <definedName name="PE">#REF!</definedName>
    <definedName name="PEMD" localSheetId="2">#REF!</definedName>
    <definedName name="PEMD" localSheetId="6">#REF!</definedName>
    <definedName name="PEMD" localSheetId="7">#REF!</definedName>
    <definedName name="PEMD" localSheetId="8">#REF!</definedName>
    <definedName name="PEMD">#REF!</definedName>
    <definedName name="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2">#REF!</definedName>
    <definedName name="perfura" localSheetId="5">#REF!</definedName>
    <definedName name="perfura" localSheetId="6">#REF!</definedName>
    <definedName name="perfura" localSheetId="0">#REF!</definedName>
    <definedName name="perfura" localSheetId="7">#REF!</definedName>
    <definedName name="perfura" localSheetId="8">#REF!</definedName>
    <definedName name="perfura">#REF!</definedName>
    <definedName name="Perímetro_lajão" localSheetId="2">#REF!</definedName>
    <definedName name="Perímetro_lajão" localSheetId="5">#REF!</definedName>
    <definedName name="Perímetro_lajão" localSheetId="6">#REF!</definedName>
    <definedName name="Perímetro_lajão" localSheetId="1">#REF!</definedName>
    <definedName name="Perímetro_lajão" localSheetId="0">#REF!</definedName>
    <definedName name="Perímetro_lajão" localSheetId="7">#REF!</definedName>
    <definedName name="Perímetro_lajão" localSheetId="8">#REF!</definedName>
    <definedName name="Perímetro_lajão">#REF!</definedName>
    <definedName name="Perímetro_Terreno" localSheetId="2">#REF!</definedName>
    <definedName name="Perímetro_Terreno" localSheetId="5">#REF!</definedName>
    <definedName name="Perímetro_Terreno" localSheetId="6">#REF!</definedName>
    <definedName name="Perímetro_Terreno" localSheetId="1">#REF!</definedName>
    <definedName name="Perímetro_Terreno" localSheetId="0">#REF!</definedName>
    <definedName name="Perímetro_Terreno" localSheetId="7">#REF!</definedName>
    <definedName name="Perímetro_Terreno" localSheetId="8">#REF!</definedName>
    <definedName name="Perímetro_Terreno">#REF!</definedName>
    <definedName name="Perímetro_torre" localSheetId="2">#REF!</definedName>
    <definedName name="Perímetro_torre" localSheetId="6">#REF!</definedName>
    <definedName name="Perímetro_torre" localSheetId="1">#REF!</definedName>
    <definedName name="Perímetro_torre" localSheetId="7">#REF!</definedName>
    <definedName name="Perímetro_torre" localSheetId="8">#REF!</definedName>
    <definedName name="Perímetro_torre">#REF!</definedName>
    <definedName name="pessoal" localSheetId="2">#REF!</definedName>
    <definedName name="pessoal" localSheetId="6">#REF!</definedName>
    <definedName name="pessoal" localSheetId="7">#REF!</definedName>
    <definedName name="pessoal" localSheetId="8">#REF!</definedName>
    <definedName name="pessoal">#REF!</definedName>
    <definedName name="petro2" hidden="1">#REF!</definedName>
    <definedName name="PhyG" localSheetId="2">#REF!</definedName>
    <definedName name="PhyG" localSheetId="6">#REF!</definedName>
    <definedName name="PhyG" localSheetId="7">#REF!</definedName>
    <definedName name="PhyG" localSheetId="8">#REF!</definedName>
    <definedName name="PhyG">#REF!</definedName>
    <definedName name="PhyGS" localSheetId="2">#REF!</definedName>
    <definedName name="PhyGS" localSheetId="6">#REF!</definedName>
    <definedName name="PhyGS" localSheetId="7">#REF!</definedName>
    <definedName name="PhyGS" localSheetId="8">#REF!</definedName>
    <definedName name="PhyGS">#REF!</definedName>
    <definedName name="PI" localSheetId="2">#REF!</definedName>
    <definedName name="PI" localSheetId="6">#REF!</definedName>
    <definedName name="PI" localSheetId="7">#REF!</definedName>
    <definedName name="PI" localSheetId="8">#REF!</definedName>
    <definedName name="PI">#REF!</definedName>
    <definedName name="piaz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2">#REF!</definedName>
    <definedName name="PIEQUIP" localSheetId="5">#REF!</definedName>
    <definedName name="PIEQUIP" localSheetId="6">#REF!</definedName>
    <definedName name="PIEQUIP" localSheetId="0">#REF!</definedName>
    <definedName name="PIEQUIP" localSheetId="7">#REF!</definedName>
    <definedName name="PIEQUIP" localSheetId="8">#REF!</definedName>
    <definedName name="PIEQUIP">#REF!</definedName>
    <definedName name="Pintura" localSheetId="2">'[1]M.O.'!#REF!</definedName>
    <definedName name="Pintura" localSheetId="6">'[1]M.O.'!#REF!</definedName>
    <definedName name="Pintura" localSheetId="7">'[1]M.O.'!#REF!</definedName>
    <definedName name="Pintura" localSheetId="8">'[1]M.O.'!#REF!</definedName>
    <definedName name="Pintura">'[1]M.O.'!#REF!</definedName>
    <definedName name="PIS_COFINS" localSheetId="2">#REF!</definedName>
    <definedName name="PIS_COFINS" localSheetId="5">#REF!</definedName>
    <definedName name="PIS_COFINS" localSheetId="6">#REF!</definedName>
    <definedName name="PIS_COFINS" localSheetId="0">#REF!</definedName>
    <definedName name="PIS_COFINS" localSheetId="7">#REF!</definedName>
    <definedName name="PIS_COFINS" localSheetId="8">#REF!</definedName>
    <definedName name="PIS_COFINS">#REF!</definedName>
    <definedName name="PisCofins" localSheetId="2">#REF!</definedName>
    <definedName name="PisCofins" localSheetId="5">#REF!</definedName>
    <definedName name="PisCofins" localSheetId="6">#REF!</definedName>
    <definedName name="PisCofins" localSheetId="0">#REF!</definedName>
    <definedName name="PisCofins" localSheetId="7">#REF!</definedName>
    <definedName name="PisCofins" localSheetId="8">#REF!</definedName>
    <definedName name="PisCofins">#REF!</definedName>
    <definedName name="Piso1" localSheetId="2">#REF!</definedName>
    <definedName name="Piso1" localSheetId="5">#REF!</definedName>
    <definedName name="Piso1" localSheetId="6">#REF!</definedName>
    <definedName name="Piso1" localSheetId="0">#REF!</definedName>
    <definedName name="Piso1" localSheetId="7">#REF!</definedName>
    <definedName name="Piso1" localSheetId="8">#REF!</definedName>
    <definedName name="Piso1">#REF!</definedName>
    <definedName name="Piso2" localSheetId="2">#REF!</definedName>
    <definedName name="Piso2" localSheetId="6">#REF!</definedName>
    <definedName name="Piso2" localSheetId="7">#REF!</definedName>
    <definedName name="Piso2" localSheetId="8">#REF!</definedName>
    <definedName name="Piso2">#REF!</definedName>
    <definedName name="PISOS" localSheetId="2">#REF!</definedName>
    <definedName name="PISOS" localSheetId="6">#REF!</definedName>
    <definedName name="PISOS" localSheetId="7">#REF!</definedName>
    <definedName name="PISOS" localSheetId="8">#REF!</definedName>
    <definedName name="PISOS">#REF!</definedName>
    <definedName name="PL" localSheetId="2">#REF!</definedName>
    <definedName name="PL" localSheetId="6">#REF!</definedName>
    <definedName name="PL" localSheetId="7">#REF!</definedName>
    <definedName name="PL" localSheetId="8">#REF!</definedName>
    <definedName name="PL">#REF!</definedName>
    <definedName name="PLACAS" localSheetId="2" hidden="1">{#N/A,#N/A,TRUE,"Quinzena 01 à 15-04-98 "}</definedName>
    <definedName name="PLACAS" localSheetId="5">{#N/A,#N/A,TRUE,"Quinzena 01 à 15-04-98 "}</definedName>
    <definedName name="PLACAS" localSheetId="6" hidden="1">{#N/A,#N/A,TRUE,"Quinzena 01 à 15-04-98 "}</definedName>
    <definedName name="PLACAS" localSheetId="1" hidden="1">{#N/A,#N/A,TRUE,"Quinzena 01 à 15-04-98 "}</definedName>
    <definedName name="PLACAS" localSheetId="0">{#N/A,#N/A,TRUE,"Quinzena 01 à 15-04-98 "}</definedName>
    <definedName name="PLACAS" localSheetId="7" hidden="1">{#N/A,#N/A,TRUE,"Quinzena 01 à 15-04-98 "}</definedName>
    <definedName name="PLACAS" localSheetId="8" hidden="1">{#N/A,#N/A,TRUE,"Quinzena 01 à 15-04-98 "}</definedName>
    <definedName name="PLACAS" hidden="1">{#N/A,#N/A,TRUE,"Quinzena 01 à 15-04-98 "}</definedName>
    <definedName name="Placas_Areas" localSheetId="2" hidden="1">{#N/A,#N/A,TRUE,"Quinzena 01 à 15-04-98 "}</definedName>
    <definedName name="Placas_Areas" localSheetId="5">{#N/A,#N/A,TRUE,"Quinzena 01 à 15-04-98 "}</definedName>
    <definedName name="Placas_Areas" localSheetId="6" hidden="1">{#N/A,#N/A,TRUE,"Quinzena 01 à 15-04-98 "}</definedName>
    <definedName name="Placas_Areas" localSheetId="1" hidden="1">{#N/A,#N/A,TRUE,"Quinzena 01 à 15-04-98 "}</definedName>
    <definedName name="Placas_Areas" localSheetId="0">{#N/A,#N/A,TRUE,"Quinzena 01 à 15-04-98 "}</definedName>
    <definedName name="Placas_Areas" localSheetId="7" hidden="1">{#N/A,#N/A,TRUE,"Quinzena 01 à 15-04-98 "}</definedName>
    <definedName name="Placas_Areas" localSheetId="8" hidden="1">{#N/A,#N/A,TRUE,"Quinzena 01 à 15-04-98 "}</definedName>
    <definedName name="Placas_Areas" hidden="1">{#N/A,#N/A,TRUE,"Quinzena 01 à 15-04-98 "}</definedName>
    <definedName name="PLAN" localSheetId="2">#REF!</definedName>
    <definedName name="PLAN" localSheetId="5">#REF!</definedName>
    <definedName name="plan" localSheetId="6" hidden="1">#REF!</definedName>
    <definedName name="plan" localSheetId="1" hidden="1">#REF!</definedName>
    <definedName name="PLAN" localSheetId="0">#REF!</definedName>
    <definedName name="plan" localSheetId="7" hidden="1">#REF!</definedName>
    <definedName name="plan" localSheetId="8" hidden="1">#REF!</definedName>
    <definedName name="PLAN">#REF!</definedName>
    <definedName name="plan2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2">#REF!</definedName>
    <definedName name="PLANILHA" localSheetId="5">#REF!</definedName>
    <definedName name="PLANILHA" localSheetId="6">#REF!</definedName>
    <definedName name="PLANILHA" localSheetId="0">#REF!</definedName>
    <definedName name="PLANILHA" localSheetId="7">#REF!</definedName>
    <definedName name="PLANILHA" localSheetId="8">#REF!</definedName>
    <definedName name="PLANILHA">#REF!</definedName>
    <definedName name="Planilha2" localSheetId="2">#REF!</definedName>
    <definedName name="Planilha2" localSheetId="5">#REF!</definedName>
    <definedName name="Planilha2" localSheetId="6">#REF!</definedName>
    <definedName name="Planilha2" localSheetId="0">#REF!</definedName>
    <definedName name="Planilha2" localSheetId="7">#REF!</definedName>
    <definedName name="Planilha2" localSheetId="8">#REF!</definedName>
    <definedName name="Planilha2">#REF!</definedName>
    <definedName name="plasçdeaw" localSheetId="2" hidden="1">{#N/A,#N/A,FALSE,"Plan1";#N/A,#N/A,FALSE,"Plan2"}</definedName>
    <definedName name="plasçdeaw" localSheetId="5">{#N/A,#N/A,FALSE,"Plan1";#N/A,#N/A,FALSE,"Plan2"}</definedName>
    <definedName name="plasçdeaw" localSheetId="6" hidden="1">{#N/A,#N/A,FALSE,"Plan1";#N/A,#N/A,FALSE,"Plan2"}</definedName>
    <definedName name="plasçdeaw" localSheetId="1" hidden="1">{#N/A,#N/A,FALSE,"Plan1";#N/A,#N/A,FALSE,"Plan2"}</definedName>
    <definedName name="plasçdeaw" localSheetId="0">{#N/A,#N/A,FALSE,"Plan1";#N/A,#N/A,FALSE,"Plan2"}</definedName>
    <definedName name="plasçdeaw" localSheetId="7" hidden="1">{#N/A,#N/A,FALSE,"Plan1";#N/A,#N/A,FALSE,"Plan2"}</definedName>
    <definedName name="plasçdeaw" localSheetId="8" hidden="1">{#N/A,#N/A,FALSE,"Plan1";#N/A,#N/A,FALSE,"Plan2"}</definedName>
    <definedName name="plasçdeaw" hidden="1">{#N/A,#N/A,FALSE,"Plan1";#N/A,#N/A,FALSE,"Plan2"}</definedName>
    <definedName name="plaslrswe" localSheetId="2" hidden="1">{#N/A,#N/A,FALSE,"Plan1";#N/A,#N/A,FALSE,"Plan2"}</definedName>
    <definedName name="plaslrswe" localSheetId="5">{#N/A,#N/A,FALSE,"Plan1";#N/A,#N/A,FALSE,"Plan2"}</definedName>
    <definedName name="plaslrswe" localSheetId="6" hidden="1">{#N/A,#N/A,FALSE,"Plan1";#N/A,#N/A,FALSE,"Plan2"}</definedName>
    <definedName name="plaslrswe" localSheetId="1" hidden="1">{#N/A,#N/A,FALSE,"Plan1";#N/A,#N/A,FALSE,"Plan2"}</definedName>
    <definedName name="plaslrswe" localSheetId="0">{#N/A,#N/A,FALSE,"Plan1";#N/A,#N/A,FALSE,"Plan2"}</definedName>
    <definedName name="plaslrswe" localSheetId="7" hidden="1">{#N/A,#N/A,FALSE,"Plan1";#N/A,#N/A,FALSE,"Plan2"}</definedName>
    <definedName name="plaslrswe" localSheetId="8" hidden="1">{#N/A,#N/A,FALSE,"Plan1";#N/A,#N/A,FALSE,"Plan2"}</definedName>
    <definedName name="plaslrswe" hidden="1">{#N/A,#N/A,FALSE,"Plan1";#N/A,#N/A,FALSE,"Plan2"}</definedName>
    <definedName name="pls" localSheetId="2" hidden="1">#REF!</definedName>
    <definedName name="pls" localSheetId="5">#REF!</definedName>
    <definedName name="pls" localSheetId="6" hidden="1">#REF!</definedName>
    <definedName name="pls" localSheetId="1" hidden="1">#REF!</definedName>
    <definedName name="pls" localSheetId="0">#REF!</definedName>
    <definedName name="pls" localSheetId="7" hidden="1">#REF!</definedName>
    <definedName name="pls" localSheetId="8" hidden="1">#REF!</definedName>
    <definedName name="pls" hidden="1">#REF!</definedName>
    <definedName name="plsearpef" localSheetId="2" hidden="1">{#N/A,#N/A,FALSE,"Plan1";#N/A,#N/A,FALSE,"Plan2"}</definedName>
    <definedName name="plsearpef" localSheetId="5">{#N/A,#N/A,FALSE,"Plan1";#N/A,#N/A,FALSE,"Plan2"}</definedName>
    <definedName name="plsearpef" localSheetId="6" hidden="1">{#N/A,#N/A,FALSE,"Plan1";#N/A,#N/A,FALSE,"Plan2"}</definedName>
    <definedName name="plsearpef" localSheetId="1" hidden="1">{#N/A,#N/A,FALSE,"Plan1";#N/A,#N/A,FALSE,"Plan2"}</definedName>
    <definedName name="plsearpef" localSheetId="0">{#N/A,#N/A,FALSE,"Plan1";#N/A,#N/A,FALSE,"Plan2"}</definedName>
    <definedName name="plsearpef" localSheetId="7" hidden="1">{#N/A,#N/A,FALSE,"Plan1";#N/A,#N/A,FALSE,"Plan2"}</definedName>
    <definedName name="plsearpef" localSheetId="8" hidden="1">{#N/A,#N/A,FALSE,"Plan1";#N/A,#N/A,FALSE,"Plan2"}</definedName>
    <definedName name="plsearpef" hidden="1">{#N/A,#N/A,FALSE,"Plan1";#N/A,#N/A,FALSE,"Plan2"}</definedName>
    <definedName name="plss" localSheetId="2" hidden="1">{#N/A,#N/A,FALSE,"Plan1";#N/A,#N/A,FALSE,"Plan2"}</definedName>
    <definedName name="plss" localSheetId="5">{#N/A,#N/A,FALSE,"Plan1";#N/A,#N/A,FALSE,"Plan2"}</definedName>
    <definedName name="plss" localSheetId="6" hidden="1">{#N/A,#N/A,FALSE,"Plan1";#N/A,#N/A,FALSE,"Plan2"}</definedName>
    <definedName name="plss" localSheetId="1" hidden="1">{#N/A,#N/A,FALSE,"Plan1";#N/A,#N/A,FALSE,"Plan2"}</definedName>
    <definedName name="plss" localSheetId="0">{#N/A,#N/A,FALSE,"Plan1";#N/A,#N/A,FALSE,"Plan2"}</definedName>
    <definedName name="plss" localSheetId="7" hidden="1">{#N/A,#N/A,FALSE,"Plan1";#N/A,#N/A,FALSE,"Plan2"}</definedName>
    <definedName name="plss" localSheetId="8" hidden="1">{#N/A,#N/A,FALSE,"Plan1";#N/A,#N/A,FALSE,"Plan2"}</definedName>
    <definedName name="plss" hidden="1">{#N/A,#N/A,FALSE,"Plan1";#N/A,#N/A,FALSE,"Plan2"}</definedName>
    <definedName name="PMUR" localSheetId="2">#REF!</definedName>
    <definedName name="PMUR" localSheetId="5">#REF!</definedName>
    <definedName name="PMUR" localSheetId="6">#REF!</definedName>
    <definedName name="PMUR" localSheetId="0">#REF!</definedName>
    <definedName name="PMUR" localSheetId="7">#REF!</definedName>
    <definedName name="PMUR" localSheetId="8">#REF!</definedName>
    <definedName name="PMUR">#REF!</definedName>
    <definedName name="PN2건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2">#REF!</definedName>
    <definedName name="Ponderações" localSheetId="5">#REF!</definedName>
    <definedName name="Ponderações" localSheetId="6">#REF!</definedName>
    <definedName name="Ponderações" localSheetId="0">#REF!</definedName>
    <definedName name="Ponderações" localSheetId="7">#REF!</definedName>
    <definedName name="Ponderações" localSheetId="8">#REF!</definedName>
    <definedName name="Ponderações">#REF!</definedName>
    <definedName name="Pós_Chaves" localSheetId="2">#REF!</definedName>
    <definedName name="Pós_Chaves" localSheetId="5">#REF!</definedName>
    <definedName name="Pós_Chaves" localSheetId="6">#REF!</definedName>
    <definedName name="Pós_Chaves" localSheetId="0">#REF!</definedName>
    <definedName name="Pós_Chaves" localSheetId="7">#REF!</definedName>
    <definedName name="Pós_Chaves" localSheetId="8">#REF!</definedName>
    <definedName name="Pós_Chaves">#REF!</definedName>
    <definedName name="pr" localSheetId="2">#REF!</definedName>
    <definedName name="pr" localSheetId="5">#REF!</definedName>
    <definedName name="pr" localSheetId="6">#REF!</definedName>
    <definedName name="pr" localSheetId="1">#REF!</definedName>
    <definedName name="pr" localSheetId="0">#REF!</definedName>
    <definedName name="pr" localSheetId="7">#REF!</definedName>
    <definedName name="pr" localSheetId="8">#REF!</definedName>
    <definedName name="pr">#REF!</definedName>
    <definedName name="PRAZO" localSheetId="2">#REF!</definedName>
    <definedName name="PRAZO" localSheetId="6">#REF!</definedName>
    <definedName name="PRAZO" localSheetId="7">#REF!</definedName>
    <definedName name="PRAZO" localSheetId="8">#REF!</definedName>
    <definedName name="PRAZO">#REF!</definedName>
    <definedName name="Prazo_da_Estrutura" localSheetId="2">#REF!</definedName>
    <definedName name="Prazo_da_Estrutura" localSheetId="6">#REF!</definedName>
    <definedName name="Prazo_da_Estrutura" localSheetId="1">#REF!</definedName>
    <definedName name="Prazo_da_Estrutura" localSheetId="7">#REF!</definedName>
    <definedName name="Prazo_da_Estrutura" localSheetId="8">#REF!</definedName>
    <definedName name="Prazo_da_Estrutura">#REF!</definedName>
    <definedName name="PRAZO_EDITAL" localSheetId="2">#REF!</definedName>
    <definedName name="PRAZO_EDITAL" localSheetId="6">#REF!</definedName>
    <definedName name="PRAZO_EDITAL" localSheetId="7">#REF!</definedName>
    <definedName name="PRAZO_EDITAL" localSheetId="8">#REF!</definedName>
    <definedName name="PRAZO_EDITAL">#REF!</definedName>
    <definedName name="Prazo_Obra" localSheetId="2">#REF!</definedName>
    <definedName name="Prazo_Obra" localSheetId="6">#REF!</definedName>
    <definedName name="Prazo_Obra" localSheetId="1">#REF!</definedName>
    <definedName name="Prazo_Obra" localSheetId="7">#REF!</definedName>
    <definedName name="Prazo_Obra" localSheetId="8">#REF!</definedName>
    <definedName name="Prazo_Obra">#REF!</definedName>
    <definedName name="PRAZO_ORC" localSheetId="2">#REF!</definedName>
    <definedName name="PRAZO_ORC" localSheetId="6">#REF!</definedName>
    <definedName name="PRAZO_ORC" localSheetId="7">#REF!</definedName>
    <definedName name="PRAZO_ORC" localSheetId="8">#REF!</definedName>
    <definedName name="PRAZO_ORC">#REF!</definedName>
    <definedName name="prazo2" localSheetId="2">#REF!</definedName>
    <definedName name="prazo2" localSheetId="6">#REF!</definedName>
    <definedName name="prazo2" localSheetId="7">#REF!</definedName>
    <definedName name="prazo2" localSheetId="8">#REF!</definedName>
    <definedName name="prazo2">#REF!</definedName>
    <definedName name="PRE" localSheetId="2">#REF!</definedName>
    <definedName name="PRE" localSheetId="6">#REF!</definedName>
    <definedName name="PRE" localSheetId="1">#REF!</definedName>
    <definedName name="PRE" localSheetId="7">#REF!</definedName>
    <definedName name="PRE" localSheetId="8">#REF!</definedName>
    <definedName name="PRE">#REF!</definedName>
    <definedName name="PREÇ" localSheetId="2">OFFSET(#REF!,0,0,COUNTA(#REF!),1)</definedName>
    <definedName name="PREÇ" localSheetId="5">OFFSET(#REF!,0,0,COUNTA(#REF!),1)</definedName>
    <definedName name="PREÇ" localSheetId="6">OFFSET(#REF!,0,0,COUNTA(#REF!),1)</definedName>
    <definedName name="PREÇ" localSheetId="0">OFFSET(#REF!,0,0,COUNTA(#REF!),1)</definedName>
    <definedName name="PREÇ" localSheetId="7">OFFSET(#REF!,0,0,COUNTA(#REF!),1)</definedName>
    <definedName name="PREÇ" localSheetId="8">OFFSET(#REF!,0,0,COUNTA(#REF!),1)</definedName>
    <definedName name="PREÇ">OFFSET(#REF!,0,0,COUNTA(#REF!),1)</definedName>
    <definedName name="Previsão_Inicial_abr_16" localSheetId="2">#REF!</definedName>
    <definedName name="Previsão_Inicial_abr_16" localSheetId="5">#REF!</definedName>
    <definedName name="Previsão_Inicial_abr_16" localSheetId="6">#REF!</definedName>
    <definedName name="Previsão_Inicial_abr_16" localSheetId="0">#REF!</definedName>
    <definedName name="Previsão_Inicial_abr_16" localSheetId="7">#REF!</definedName>
    <definedName name="Previsão_Inicial_abr_16" localSheetId="8">#REF!</definedName>
    <definedName name="Previsão_Inicial_abr_16">#REF!</definedName>
    <definedName name="Previsão_Inicial_ago_16" localSheetId="2">#REF!</definedName>
    <definedName name="Previsão_Inicial_ago_16" localSheetId="5">#REF!</definedName>
    <definedName name="Previsão_Inicial_ago_16" localSheetId="6">#REF!</definedName>
    <definedName name="Previsão_Inicial_ago_16" localSheetId="0">#REF!</definedName>
    <definedName name="Previsão_Inicial_ago_16" localSheetId="7">#REF!</definedName>
    <definedName name="Previsão_Inicial_ago_16" localSheetId="8">#REF!</definedName>
    <definedName name="Previsão_Inicial_ago_16">#REF!</definedName>
    <definedName name="Previsão_Inicial_dez_16" localSheetId="2">#REF!</definedName>
    <definedName name="Previsão_Inicial_dez_16" localSheetId="5">#REF!</definedName>
    <definedName name="Previsão_Inicial_dez_16" localSheetId="6">#REF!</definedName>
    <definedName name="Previsão_Inicial_dez_16" localSheetId="0">#REF!</definedName>
    <definedName name="Previsão_Inicial_dez_16" localSheetId="7">#REF!</definedName>
    <definedName name="Previsão_Inicial_dez_16" localSheetId="8">#REF!</definedName>
    <definedName name="Previsão_Inicial_dez_16">#REF!</definedName>
    <definedName name="Previsão_Inicial_fev_16" localSheetId="2">#REF!</definedName>
    <definedName name="Previsão_Inicial_fev_16" localSheetId="6">#REF!</definedName>
    <definedName name="Previsão_Inicial_fev_16" localSheetId="7">#REF!</definedName>
    <definedName name="Previsão_Inicial_fev_16" localSheetId="8">#REF!</definedName>
    <definedName name="Previsão_Inicial_fev_16">#REF!</definedName>
    <definedName name="Previsão_Inicial_jan_16" localSheetId="2">#REF!</definedName>
    <definedName name="Previsão_Inicial_jan_16" localSheetId="6">#REF!</definedName>
    <definedName name="Previsão_Inicial_jan_16" localSheetId="7">#REF!</definedName>
    <definedName name="Previsão_Inicial_jan_16" localSheetId="8">#REF!</definedName>
    <definedName name="Previsão_Inicial_jan_16">#REF!</definedName>
    <definedName name="Previsão_Inicial_jul_16" localSheetId="2">#REF!</definedName>
    <definedName name="Previsão_Inicial_jul_16" localSheetId="6">#REF!</definedName>
    <definedName name="Previsão_Inicial_jul_16" localSheetId="7">#REF!</definedName>
    <definedName name="Previsão_Inicial_jul_16" localSheetId="8">#REF!</definedName>
    <definedName name="Previsão_Inicial_jul_16">#REF!</definedName>
    <definedName name="Previsão_Inicial_jun_16" localSheetId="2">#REF!</definedName>
    <definedName name="Previsão_Inicial_jun_16" localSheetId="6">#REF!</definedName>
    <definedName name="Previsão_Inicial_jun_16" localSheetId="7">#REF!</definedName>
    <definedName name="Previsão_Inicial_jun_16" localSheetId="8">#REF!</definedName>
    <definedName name="Previsão_Inicial_jun_16">#REF!</definedName>
    <definedName name="Previsão_Inicial_mai_16" localSheetId="2">#REF!</definedName>
    <definedName name="Previsão_Inicial_mai_16" localSheetId="6">#REF!</definedName>
    <definedName name="Previsão_Inicial_mai_16" localSheetId="7">#REF!</definedName>
    <definedName name="Previsão_Inicial_mai_16" localSheetId="8">#REF!</definedName>
    <definedName name="Previsão_Inicial_mai_16">#REF!</definedName>
    <definedName name="Previsão_Inicial_mar_16" localSheetId="2">#REF!</definedName>
    <definedName name="Previsão_Inicial_mar_16" localSheetId="6">#REF!</definedName>
    <definedName name="Previsão_Inicial_mar_16" localSheetId="7">#REF!</definedName>
    <definedName name="Previsão_Inicial_mar_16" localSheetId="8">#REF!</definedName>
    <definedName name="Previsão_Inicial_mar_16">#REF!</definedName>
    <definedName name="Previsão_Inicial_nov_16" localSheetId="2">#REF!</definedName>
    <definedName name="Previsão_Inicial_nov_16" localSheetId="6">#REF!</definedName>
    <definedName name="Previsão_Inicial_nov_16" localSheetId="7">#REF!</definedName>
    <definedName name="Previsão_Inicial_nov_16" localSheetId="8">#REF!</definedName>
    <definedName name="Previsão_Inicial_nov_16">#REF!</definedName>
    <definedName name="Previsão_Inicial_out_16" localSheetId="2">#REF!</definedName>
    <definedName name="Previsão_Inicial_out_16" localSheetId="6">#REF!</definedName>
    <definedName name="Previsão_Inicial_out_16" localSheetId="7">#REF!</definedName>
    <definedName name="Previsão_Inicial_out_16" localSheetId="8">#REF!</definedName>
    <definedName name="Previsão_Inicial_out_16">#REF!</definedName>
    <definedName name="Previsão_Inicial_set_16" localSheetId="2">#REF!</definedName>
    <definedName name="Previsão_Inicial_set_16" localSheetId="6">#REF!</definedName>
    <definedName name="Previsão_Inicial_set_16" localSheetId="7">#REF!</definedName>
    <definedName name="Previsão_Inicial_set_16" localSheetId="8">#REF!</definedName>
    <definedName name="Previsão_Inicial_set_16">#REF!</definedName>
    <definedName name="Previsão_Vento1" localSheetId="2">#REF!</definedName>
    <definedName name="Previsão_Vento1" localSheetId="6">#REF!</definedName>
    <definedName name="Previsão_Vento1" localSheetId="7">#REF!</definedName>
    <definedName name="Previsão_Vento1" localSheetId="8">#REF!</definedName>
    <definedName name="Previsão_Vento1">#REF!</definedName>
    <definedName name="Previsto_a_medir_Fin_Medições" localSheetId="2">#REF!</definedName>
    <definedName name="Previsto_a_medir_Fin_Medições" localSheetId="6">#REF!</definedName>
    <definedName name="Previsto_a_medir_Fin_Medições" localSheetId="7">#REF!</definedName>
    <definedName name="Previsto_a_medir_Fin_Medições" localSheetId="8">#REF!</definedName>
    <definedName name="Previsto_a_medir_Fin_Medições">#REF!</definedName>
    <definedName name="print" localSheetId="2" hidden="1">{#N/A,#N/A,FALSE,"$170M Cash";#N/A,#N/A,FALSE,"$250M Cash";#N/A,#N/A,FALSE,"$325M Cash"}</definedName>
    <definedName name="print" localSheetId="5">{#N/A,#N/A,FALSE,"$170M Cash";#N/A,#N/A,FALSE,"$250M Cash";#N/A,#N/A,FALSE,"$325M Cash"}</definedName>
    <definedName name="print" localSheetId="6" hidden="1">{#N/A,#N/A,FALSE,"$170M Cash";#N/A,#N/A,FALSE,"$250M Cash";#N/A,#N/A,FALSE,"$325M Cash"}</definedName>
    <definedName name="print" localSheetId="1" hidden="1">{#N/A,#N/A,FALSE,"$170M Cash";#N/A,#N/A,FALSE,"$250M Cash";#N/A,#N/A,FALSE,"$325M Cash"}</definedName>
    <definedName name="print" localSheetId="0">{#N/A,#N/A,FALSE,"$170M Cash";#N/A,#N/A,FALSE,"$250M Cash";#N/A,#N/A,FALSE,"$325M Cash"}</definedName>
    <definedName name="print" localSheetId="7" hidden="1">{#N/A,#N/A,FALSE,"$170M Cash";#N/A,#N/A,FALSE,"$250M Cash";#N/A,#N/A,FALSE,"$325M Cash"}</definedName>
    <definedName name="print" localSheetId="8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int_Area" localSheetId="2">#REF!</definedName>
    <definedName name="Print_Area" localSheetId="5">#REF!</definedName>
    <definedName name="Print_Area" localSheetId="6">MOBILIÁRIO!$B$4:$G$422</definedName>
    <definedName name="Print_Area" localSheetId="0">#REF!</definedName>
    <definedName name="Print_Area" localSheetId="7">REVESTIMENTOS!$B$4:$G$155</definedName>
    <definedName name="Print_Area" localSheetId="8">TOTAL!$B$4:$G$25</definedName>
    <definedName name="Print_Area">#REF!</definedName>
    <definedName name="Print_Area_MI" localSheetId="2">#REF!</definedName>
    <definedName name="Print_Area_MI" localSheetId="5">#REF!</definedName>
    <definedName name="Print_Area_MI" localSheetId="6">#REF!</definedName>
    <definedName name="Print_Area_MI" localSheetId="1">#REF!</definedName>
    <definedName name="Print_Area_MI" localSheetId="0">#REF!</definedName>
    <definedName name="Print_Area_MI" localSheetId="7">#REF!</definedName>
    <definedName name="Print_Area_MI" localSheetId="8">#REF!</definedName>
    <definedName name="Print_Area_MI">#REF!</definedName>
    <definedName name="Print_Titles" localSheetId="2">#REF!</definedName>
    <definedName name="Print_Titles" localSheetId="5">#REF!</definedName>
    <definedName name="Print_Titles" localSheetId="6">#REF!</definedName>
    <definedName name="Print_Titles" localSheetId="0">#REF!</definedName>
    <definedName name="Print_Titles" localSheetId="7">#REF!</definedName>
    <definedName name="Print_Titles" localSheetId="8">#REF!</definedName>
    <definedName name="Print_Titles">#REF!</definedName>
    <definedName name="PRINT_TITLES_MI" localSheetId="2">#REF!</definedName>
    <definedName name="PRINT_TITLES_MI" localSheetId="6">#REF!</definedName>
    <definedName name="PRINT_TITLES_MI" localSheetId="7">#REF!</definedName>
    <definedName name="PRINT_TITLES_MI" localSheetId="8">#REF!</definedName>
    <definedName name="PRINT_TITLES_MI">#REF!</definedName>
    <definedName name="programa" localSheetId="2">#REF!</definedName>
    <definedName name="programa" localSheetId="6">#REF!</definedName>
    <definedName name="programa" localSheetId="7">#REF!</definedName>
    <definedName name="programa" localSheetId="8">#REF!</definedName>
    <definedName name="programa">#REF!</definedName>
    <definedName name="Programaa" localSheetId="2">#REF!</definedName>
    <definedName name="Programaa" localSheetId="6">#REF!</definedName>
    <definedName name="Programaa" localSheetId="7">#REF!</definedName>
    <definedName name="Programaa" localSheetId="8">#REF!</definedName>
    <definedName name="Programaa">#REF!</definedName>
    <definedName name="Projeção_torre" localSheetId="2">#REF!</definedName>
    <definedName name="Projeção_torre" localSheetId="6">#REF!</definedName>
    <definedName name="Projeção_torre" localSheetId="1">#REF!</definedName>
    <definedName name="Projeção_torre" localSheetId="7">#REF!</definedName>
    <definedName name="Projeção_torre" localSheetId="8">#REF!</definedName>
    <definedName name="Projeção_torre">#REF!</definedName>
    <definedName name="projeto_nome_com" localSheetId="2">IF((COUNTA(#REF!)-2)&gt;1,"TERRENO "&amp;VLOOKUP(#REF!,#REF!,8,0),VLOOKUP(#REF!,#REF!,3,0))</definedName>
    <definedName name="projeto_nome_com" localSheetId="5">IF((COUNTA(#REF!)-2)&gt;1,"TERRENO "&amp;VLOOKUP(#REF!,#REF!,8,0),VLOOKUP(#REF!,#REF!,3,0))</definedName>
    <definedName name="projeto_nome_com" localSheetId="6">IF((COUNTA(#REF!)-2)&gt;1,"TERRENO "&amp;VLOOKUP(#REF!,#REF!,8,0),VLOOKUP(#REF!,#REF!,3,0))</definedName>
    <definedName name="projeto_nome_com" localSheetId="0">IF((COUNTA(#REF!)-2)&gt;1,"TERRENO "&amp;VLOOKUP(#REF!,#REF!,8,0),VLOOKUP(#REF!,#REF!,3,0))</definedName>
    <definedName name="projeto_nome_com" localSheetId="7">IF((COUNTA(#REF!)-2)&gt;1,"TERRENO "&amp;VLOOKUP(#REF!,#REF!,8,0),VLOOKUP(#REF!,#REF!,3,0))</definedName>
    <definedName name="projeto_nome_com" localSheetId="8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2">#REF!</definedName>
    <definedName name="PROPAGANDA" localSheetId="5">#REF!</definedName>
    <definedName name="PROPAGANDA" localSheetId="6">#REF!</definedName>
    <definedName name="PROPAGANDA" localSheetId="0">#REF!</definedName>
    <definedName name="PROPAGANDA" localSheetId="7">#REF!</definedName>
    <definedName name="PROPAGANDA" localSheetId="8">#REF!</definedName>
    <definedName name="PROPAGANDA">#REF!</definedName>
    <definedName name="ptirigyiotut" localSheetId="2" hidden="1">{#N/A,#N/A,FALSE,"Plan1";#N/A,#N/A,FALSE,"Plan2"}</definedName>
    <definedName name="ptirigyiotut" localSheetId="5">{#N/A,#N/A,FALSE,"Plan1";#N/A,#N/A,FALSE,"Plan2"}</definedName>
    <definedName name="ptirigyiotut" localSheetId="6" hidden="1">{#N/A,#N/A,FALSE,"Plan1";#N/A,#N/A,FALSE,"Plan2"}</definedName>
    <definedName name="ptirigyiotut" localSheetId="1" hidden="1">{#N/A,#N/A,FALSE,"Plan1";#N/A,#N/A,FALSE,"Plan2"}</definedName>
    <definedName name="ptirigyiotut" localSheetId="0">{#N/A,#N/A,FALSE,"Plan1";#N/A,#N/A,FALSE,"Plan2"}</definedName>
    <definedName name="ptirigyiotut" localSheetId="7" hidden="1">{#N/A,#N/A,FALSE,"Plan1";#N/A,#N/A,FALSE,"Plan2"}</definedName>
    <definedName name="ptirigyiotut" localSheetId="8" hidden="1">{#N/A,#N/A,FALSE,"Plan1";#N/A,#N/A,FALSE,"Plan2"}</definedName>
    <definedName name="ptirigyiotut" hidden="1">{#N/A,#N/A,FALSE,"Plan1";#N/A,#N/A,FALSE,"Plan2"}</definedName>
    <definedName name="PWER3" localSheetId="2" hidden="1">{#N/A,#N/A,FALSE,"Plan1";#N/A,#N/A,FALSE,"Plan2"}</definedName>
    <definedName name="PWER3" localSheetId="5">{#N/A,#N/A,FALSE,"Plan1";#N/A,#N/A,FALSE,"Plan2"}</definedName>
    <definedName name="PWER3" localSheetId="6" hidden="1">{#N/A,#N/A,FALSE,"Plan1";#N/A,#N/A,FALSE,"Plan2"}</definedName>
    <definedName name="PWER3" localSheetId="1" hidden="1">{#N/A,#N/A,FALSE,"Plan1";#N/A,#N/A,FALSE,"Plan2"}</definedName>
    <definedName name="PWER3" localSheetId="0">{#N/A,#N/A,FALSE,"Plan1";#N/A,#N/A,FALSE,"Plan2"}</definedName>
    <definedName name="PWER3" localSheetId="7" hidden="1">{#N/A,#N/A,FALSE,"Plan1";#N/A,#N/A,FALSE,"Plan2"}</definedName>
    <definedName name="PWER3" localSheetId="8" hidden="1">{#N/A,#N/A,FALSE,"Plan1";#N/A,#N/A,FALSE,"Plan2"}</definedName>
    <definedName name="PWER3" hidden="1">{#N/A,#N/A,FALSE,"Plan1";#N/A,#N/A,FALSE,"Plan2"}</definedName>
    <definedName name="q" localSheetId="2">#REF!</definedName>
    <definedName name="q" localSheetId="5">#REF!</definedName>
    <definedName name="q" localSheetId="6" hidden="1">#REF!</definedName>
    <definedName name="q" localSheetId="1" hidden="1">#REF!</definedName>
    <definedName name="q" localSheetId="0">#REF!</definedName>
    <definedName name="q" localSheetId="7" hidden="1">#REF!</definedName>
    <definedName name="q" localSheetId="8" hidden="1">#REF!</definedName>
    <definedName name="q">#REF!</definedName>
    <definedName name="QCLIENTE_PCLIENTE" localSheetId="2">#REF!</definedName>
    <definedName name="QCLIENTE_PCLIENTE" localSheetId="5">#REF!</definedName>
    <definedName name="QCLIENTE_PCLIENTE" localSheetId="6">#REF!</definedName>
    <definedName name="QCLIENTE_PCLIENTE" localSheetId="0">#REF!</definedName>
    <definedName name="QCLIENTE_PCLIENTE" localSheetId="7">#REF!</definedName>
    <definedName name="QCLIENTE_PCLIENTE" localSheetId="8">#REF!</definedName>
    <definedName name="QCLIENTE_PCLIENTE">#REF!</definedName>
    <definedName name="QCliente_PCliente1" localSheetId="2">#REF!</definedName>
    <definedName name="QCliente_PCliente1" localSheetId="5">#REF!</definedName>
    <definedName name="QCliente_PCliente1" localSheetId="6">#REF!</definedName>
    <definedName name="QCliente_PCliente1" localSheetId="0">#REF!</definedName>
    <definedName name="QCliente_PCliente1" localSheetId="7">#REF!</definedName>
    <definedName name="QCliente_PCliente1" localSheetId="8">#REF!</definedName>
    <definedName name="QCliente_PCliente1">#REF!</definedName>
    <definedName name="qe" localSheetId="2">#REF!</definedName>
    <definedName name="qe" localSheetId="6">#REF!</definedName>
    <definedName name="qe" localSheetId="1">#REF!</definedName>
    <definedName name="qe" localSheetId="7">#REF!</definedName>
    <definedName name="qe" localSheetId="8">#REF!</definedName>
    <definedName name="qe">#REF!</definedName>
    <definedName name="qee" localSheetId="2">#REF!</definedName>
    <definedName name="qee" localSheetId="6">#REF!</definedName>
    <definedName name="qee" localSheetId="1">#REF!</definedName>
    <definedName name="qee" localSheetId="7">#REF!</definedName>
    <definedName name="qee" localSheetId="8">#REF!</definedName>
    <definedName name="qee">#REF!</definedName>
    <definedName name="qkqh1" localSheetId="2" hidden="1">{#N/A,#N/A,FALSE,"명세표"}</definedName>
    <definedName name="qkqh1" localSheetId="5">{#N/A,#N/A,FALSE,"명세표"}</definedName>
    <definedName name="qkqh1" localSheetId="6" hidden="1">{#N/A,#N/A,FALSE,"명세표"}</definedName>
    <definedName name="qkqh1" localSheetId="1" hidden="1">{#N/A,#N/A,FALSE,"명세표"}</definedName>
    <definedName name="qkqh1" localSheetId="0">{#N/A,#N/A,FALSE,"명세표"}</definedName>
    <definedName name="qkqh1" localSheetId="7" hidden="1">{#N/A,#N/A,FALSE,"명세표"}</definedName>
    <definedName name="qkqh1" localSheetId="8" hidden="1">{#N/A,#N/A,FALSE,"명세표"}</definedName>
    <definedName name="qkqh1" hidden="1">{#N/A,#N/A,FALSE,"명세표"}</definedName>
    <definedName name="QOAS_POAS" localSheetId="2">#REF!</definedName>
    <definedName name="QOAS_POAS" localSheetId="5">#REF!</definedName>
    <definedName name="QOAS_POAS" localSheetId="6">#REF!</definedName>
    <definedName name="QOAS_POAS" localSheetId="0">#REF!</definedName>
    <definedName name="QOAS_POAS" localSheetId="7">#REF!</definedName>
    <definedName name="QOAS_POAS" localSheetId="8">#REF!</definedName>
    <definedName name="QOAS_POAS">#REF!</definedName>
    <definedName name="QQ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2">#REF!:#REF!</definedName>
    <definedName name="QQQ" localSheetId="5">#REF!:#REF!</definedName>
    <definedName name="QQQ" localSheetId="6">#REF!:#REF!</definedName>
    <definedName name="QQQ" localSheetId="0">#REF!:#REF!</definedName>
    <definedName name="QQQ" localSheetId="7">#REF!:#REF!</definedName>
    <definedName name="QQQ" localSheetId="8">#REF!:#REF!</definedName>
    <definedName name="QQQ">#REF!:#REF!</definedName>
    <definedName name="QQQQQQQQ" localSheetId="2" hidden="1">#REF!</definedName>
    <definedName name="QQQQQQQQ" localSheetId="5">#REF!</definedName>
    <definedName name="QQQQQQQQ" localSheetId="6" hidden="1">#REF!</definedName>
    <definedName name="QQQQQQQQ" localSheetId="1" hidden="1">#REF!</definedName>
    <definedName name="QQQQQQQQ" localSheetId="0">#REF!</definedName>
    <definedName name="QQQQQQQQ" localSheetId="7" hidden="1">#REF!</definedName>
    <definedName name="QQQQQQQQ" localSheetId="8" hidden="1">#REF!</definedName>
    <definedName name="QQQQQQQQ" hidden="1">#REF!</definedName>
    <definedName name="QREAL_PCLIENTE" localSheetId="2">#REF!</definedName>
    <definedName name="QREAL_PCLIENTE" localSheetId="5">#REF!</definedName>
    <definedName name="QREAL_PCLIENTE" localSheetId="6">#REF!</definedName>
    <definedName name="QREAL_PCLIENTE" localSheetId="0">#REF!</definedName>
    <definedName name="QREAL_PCLIENTE" localSheetId="7">#REF!</definedName>
    <definedName name="QREAL_PCLIENTE" localSheetId="8">#REF!</definedName>
    <definedName name="QREAL_PCLIENTE">#REF!</definedName>
    <definedName name="QReal_PCliente1" localSheetId="2">#REF!</definedName>
    <definedName name="QReal_PCliente1" localSheetId="5">#REF!</definedName>
    <definedName name="QReal_PCliente1" localSheetId="6">#REF!</definedName>
    <definedName name="QReal_PCliente1" localSheetId="0">#REF!</definedName>
    <definedName name="QReal_PCliente1" localSheetId="7">#REF!</definedName>
    <definedName name="QReal_PCliente1" localSheetId="8">#REF!</definedName>
    <definedName name="QReal_PCliente1">#REF!</definedName>
    <definedName name="QSQWSE" localSheetId="2" hidden="1">{#N/A,#N/A,FALSE,"Plan1";#N/A,#N/A,FALSE,"Plan2"}</definedName>
    <definedName name="QSQWSE" localSheetId="5">{#N/A,#N/A,FALSE,"Plan1";#N/A,#N/A,FALSE,"Plan2"}</definedName>
    <definedName name="QSQWSE" localSheetId="6" hidden="1">{#N/A,#N/A,FALSE,"Plan1";#N/A,#N/A,FALSE,"Plan2"}</definedName>
    <definedName name="QSQWSE" localSheetId="1" hidden="1">{#N/A,#N/A,FALSE,"Plan1";#N/A,#N/A,FALSE,"Plan2"}</definedName>
    <definedName name="QSQWSE" localSheetId="0">{#N/A,#N/A,FALSE,"Plan1";#N/A,#N/A,FALSE,"Plan2"}</definedName>
    <definedName name="QSQWSE" localSheetId="7" hidden="1">{#N/A,#N/A,FALSE,"Plan1";#N/A,#N/A,FALSE,"Plan2"}</definedName>
    <definedName name="QSQWSE" localSheetId="8" hidden="1">{#N/A,#N/A,FALSE,"Plan1";#N/A,#N/A,FALSE,"Plan2"}</definedName>
    <definedName name="QSQWSE" hidden="1">{#N/A,#N/A,FALSE,"Plan1";#N/A,#N/A,FALSE,"Plan2"}</definedName>
    <definedName name="qtd_mensal" localSheetId="2">#REF!</definedName>
    <definedName name="qtd_mensal" localSheetId="5">#REF!</definedName>
    <definedName name="qtd_mensal" localSheetId="6">#REF!</definedName>
    <definedName name="qtd_mensal" localSheetId="0">#REF!</definedName>
    <definedName name="qtd_mensal" localSheetId="7">#REF!</definedName>
    <definedName name="qtd_mensal" localSheetId="8">#REF!</definedName>
    <definedName name="qtd_mensal">#REF!</definedName>
    <definedName name="qtd3esta" localSheetId="2">#REF!</definedName>
    <definedName name="qtd3esta" localSheetId="5">#REF!</definedName>
    <definedName name="qtd3esta" localSheetId="6">#REF!</definedName>
    <definedName name="qtd3esta" localSheetId="0">#REF!</definedName>
    <definedName name="qtd3esta" localSheetId="7">#REF!</definedName>
    <definedName name="qtd3esta" localSheetId="8">#REF!</definedName>
    <definedName name="qtd3esta">#REF!</definedName>
    <definedName name="qtdbase" localSheetId="2">#REF!</definedName>
    <definedName name="qtdbase" localSheetId="5">#REF!</definedName>
    <definedName name="qtdbase" localSheetId="6">#REF!</definedName>
    <definedName name="qtdbase" localSheetId="0">#REF!</definedName>
    <definedName name="qtdbase" localSheetId="7">#REF!</definedName>
    <definedName name="qtdbase" localSheetId="8">#REF!</definedName>
    <definedName name="qtdbase">#REF!</definedName>
    <definedName name="qtdbltub" localSheetId="2">#REF!</definedName>
    <definedName name="qtdbltub" localSheetId="6">#REF!</definedName>
    <definedName name="qtdbltub" localSheetId="7">#REF!</definedName>
    <definedName name="qtdbltub" localSheetId="8">#REF!</definedName>
    <definedName name="qtdbltub">#REF!</definedName>
    <definedName name="qtdestac" localSheetId="2">#REF!</definedName>
    <definedName name="qtdestac" localSheetId="6">#REF!</definedName>
    <definedName name="qtdestac" localSheetId="7">#REF!</definedName>
    <definedName name="qtdestac" localSheetId="8">#REF!</definedName>
    <definedName name="qtdestac">#REF!</definedName>
    <definedName name="qtdsap" localSheetId="2">#REF!</definedName>
    <definedName name="qtdsap" localSheetId="6">#REF!</definedName>
    <definedName name="qtdsap" localSheetId="7">#REF!</definedName>
    <definedName name="qtdsap" localSheetId="8">#REF!</definedName>
    <definedName name="qtdsap">#REF!</definedName>
    <definedName name="qtdtub" localSheetId="2">#REF!</definedName>
    <definedName name="qtdtub" localSheetId="6">#REF!</definedName>
    <definedName name="qtdtub" localSheetId="7">#REF!</definedName>
    <definedName name="qtdtub" localSheetId="8">#REF!</definedName>
    <definedName name="qtdtub">#REF!</definedName>
    <definedName name="QTNULO" localSheetId="2">#REF!</definedName>
    <definedName name="QTNULO" localSheetId="6">#REF!</definedName>
    <definedName name="QTNULO" localSheetId="7">#REF!</definedName>
    <definedName name="QTNULO" localSheetId="8">#REF!</definedName>
    <definedName name="QTNULO">#REF!</definedName>
    <definedName name="QTPADRAO" localSheetId="2">#REF!</definedName>
    <definedName name="QTPADRAO" localSheetId="6">#REF!</definedName>
    <definedName name="QTPADRAO" localSheetId="7">#REF!</definedName>
    <definedName name="QTPADRAO" localSheetId="8">#REF!</definedName>
    <definedName name="QTPADRAO">#REF!</definedName>
    <definedName name="QTRES" localSheetId="2">#REF!</definedName>
    <definedName name="QTRES" localSheetId="6">#REF!</definedName>
    <definedName name="QTRES" localSheetId="7">#REF!</definedName>
    <definedName name="QTRES" localSheetId="8">#REF!</definedName>
    <definedName name="QTRES">#REF!</definedName>
    <definedName name="QuadraE" localSheetId="2">#REF!</definedName>
    <definedName name="QuadraE" localSheetId="6">#REF!</definedName>
    <definedName name="QuadraE" localSheetId="7">#REF!</definedName>
    <definedName name="QuadraE" localSheetId="8">#REF!</definedName>
    <definedName name="QuadraE">#REF!</definedName>
    <definedName name="quadrocompar." localSheetId="2">#REF!</definedName>
    <definedName name="quadrocompar." localSheetId="6">#REF!</definedName>
    <definedName name="quadrocompar." localSheetId="7">#REF!</definedName>
    <definedName name="quadrocompar." localSheetId="8">#REF!</definedName>
    <definedName name="quadrocompar.">#REF!</definedName>
    <definedName name="QUANT" localSheetId="2">#REF!</definedName>
    <definedName name="QUANT" localSheetId="6">#REF!</definedName>
    <definedName name="QUANT" localSheetId="7">#REF!</definedName>
    <definedName name="QUANT" localSheetId="8">#REF!</definedName>
    <definedName name="QUANT">#REF!</definedName>
    <definedName name="Quant_Aptos" localSheetId="2">#REF!</definedName>
    <definedName name="Quant_Aptos" localSheetId="6">#REF!</definedName>
    <definedName name="Quant_Aptos" localSheetId="1">#REF!</definedName>
    <definedName name="Quant_Aptos" localSheetId="7">#REF!</definedName>
    <definedName name="Quant_Aptos" localSheetId="8">#REF!</definedName>
    <definedName name="Quant_Aptos">#REF!</definedName>
    <definedName name="Quant_Cremalheira" localSheetId="2">#REF!</definedName>
    <definedName name="Quant_Cremalheira" localSheetId="6">#REF!</definedName>
    <definedName name="Quant_Cremalheira" localSheetId="1">#REF!</definedName>
    <definedName name="Quant_Cremalheira" localSheetId="7">#REF!</definedName>
    <definedName name="Quant_Cremalheira" localSheetId="8">#REF!</definedName>
    <definedName name="Quant_Cremalheira">#REF!</definedName>
    <definedName name="Quant_grua" localSheetId="2">#REF!</definedName>
    <definedName name="Quant_grua" localSheetId="6">#REF!</definedName>
    <definedName name="Quant_grua" localSheetId="1">#REF!</definedName>
    <definedName name="Quant_grua" localSheetId="7">#REF!</definedName>
    <definedName name="Quant_grua" localSheetId="8">#REF!</definedName>
    <definedName name="Quant_grua">#REF!</definedName>
    <definedName name="Quant_pav_lajão" localSheetId="2">#REF!</definedName>
    <definedName name="Quant_pav_lajão" localSheetId="6">#REF!</definedName>
    <definedName name="Quant_pav_lajão" localSheetId="1">#REF!</definedName>
    <definedName name="Quant_pav_lajão" localSheetId="7">#REF!</definedName>
    <definedName name="Quant_pav_lajão" localSheetId="8">#REF!</definedName>
    <definedName name="Quant_pav_lajão">#REF!</definedName>
    <definedName name="Quant_tipo" localSheetId="2">#REF!</definedName>
    <definedName name="Quant_tipo" localSheetId="6">#REF!</definedName>
    <definedName name="Quant_tipo" localSheetId="1">#REF!</definedName>
    <definedName name="Quant_tipo" localSheetId="7">#REF!</definedName>
    <definedName name="Quant_tipo" localSheetId="8">#REF!</definedName>
    <definedName name="Quant_tipo">#REF!</definedName>
    <definedName name="Quant_torres" localSheetId="2">#REF!</definedName>
    <definedName name="Quant_torres" localSheetId="6">#REF!</definedName>
    <definedName name="Quant_torres" localSheetId="1">#REF!</definedName>
    <definedName name="Quant_torres" localSheetId="7">#REF!</definedName>
    <definedName name="Quant_torres" localSheetId="8">#REF!</definedName>
    <definedName name="Quant_torres">#REF!</definedName>
    <definedName name="Quantidade_Elevadores" localSheetId="2">#REF!</definedName>
    <definedName name="Quantidade_Elevadores" localSheetId="6">#REF!</definedName>
    <definedName name="Quantidade_Elevadores" localSheetId="1">#REF!</definedName>
    <definedName name="Quantidade_Elevadores" localSheetId="7">#REF!</definedName>
    <definedName name="Quantidade_Elevadores" localSheetId="8">#REF!</definedName>
    <definedName name="Quantidade_Elevadores">#REF!</definedName>
    <definedName name="QUANTP" localSheetId="2">#REF!</definedName>
    <definedName name="QUANTP" localSheetId="6">#REF!</definedName>
    <definedName name="QUANTP" localSheetId="7">#REF!</definedName>
    <definedName name="QUANTP" localSheetId="8">#REF!</definedName>
    <definedName name="QUANTP">#REF!</definedName>
    <definedName name="QUATRO" localSheetId="2">#REF!</definedName>
    <definedName name="QUATRO" localSheetId="6">#REF!</definedName>
    <definedName name="QUATRO" localSheetId="7">#REF!</definedName>
    <definedName name="QUATRO" localSheetId="8">#REF!</definedName>
    <definedName name="QUATRO">#REF!</definedName>
    <definedName name="QUINZE" localSheetId="2">#REF!</definedName>
    <definedName name="QUINZE" localSheetId="6">#REF!</definedName>
    <definedName name="QUINZE" localSheetId="7">#REF!</definedName>
    <definedName name="QUINZE" localSheetId="8">#REF!</definedName>
    <definedName name="QUINZE">#REF!</definedName>
    <definedName name="qwdqw" localSheetId="2" hidden="1">{#N/A,#N/A,FALSE,"Plan1";#N/A,#N/A,FALSE,"Plan2"}</definedName>
    <definedName name="qwdqw" localSheetId="5">{#N/A,#N/A,FALSE,"Plan1";#N/A,#N/A,FALSE,"Plan2"}</definedName>
    <definedName name="qwdqw" localSheetId="6" hidden="1">{#N/A,#N/A,FALSE,"Plan1";#N/A,#N/A,FALSE,"Plan2"}</definedName>
    <definedName name="qwdqw" localSheetId="1" hidden="1">{#N/A,#N/A,FALSE,"Plan1";#N/A,#N/A,FALSE,"Plan2"}</definedName>
    <definedName name="qwdqw" localSheetId="0">{#N/A,#N/A,FALSE,"Plan1";#N/A,#N/A,FALSE,"Plan2"}</definedName>
    <definedName name="qwdqw" localSheetId="7" hidden="1">{#N/A,#N/A,FALSE,"Plan1";#N/A,#N/A,FALSE,"Plan2"}</definedName>
    <definedName name="qwdqw" localSheetId="8" hidden="1">{#N/A,#N/A,FALSE,"Plan1";#N/A,#N/A,FALSE,"Plan2"}</definedName>
    <definedName name="qwdqw" hidden="1">{#N/A,#N/A,FALSE,"Plan1";#N/A,#N/A,FALSE,"Plan2"}</definedName>
    <definedName name="qweqwe" localSheetId="2" hidden="1">{#N/A,#N/A,FALSE,"Plan1";#N/A,#N/A,FALSE,"Plan2"}</definedName>
    <definedName name="qweqwe" localSheetId="5">{#N/A,#N/A,FALSE,"Plan1";#N/A,#N/A,FALSE,"Plan2"}</definedName>
    <definedName name="qweqwe" localSheetId="6" hidden="1">{#N/A,#N/A,FALSE,"Plan1";#N/A,#N/A,FALSE,"Plan2"}</definedName>
    <definedName name="qweqwe" localSheetId="1" hidden="1">{#N/A,#N/A,FALSE,"Plan1";#N/A,#N/A,FALSE,"Plan2"}</definedName>
    <definedName name="qweqwe" localSheetId="0">{#N/A,#N/A,FALSE,"Plan1";#N/A,#N/A,FALSE,"Plan2"}</definedName>
    <definedName name="qweqwe" localSheetId="7" hidden="1">{#N/A,#N/A,FALSE,"Plan1";#N/A,#N/A,FALSE,"Plan2"}</definedName>
    <definedName name="qweqwe" localSheetId="8" hidden="1">{#N/A,#N/A,FALSE,"Plan1";#N/A,#N/A,FALSE,"Plan2"}</definedName>
    <definedName name="qweqwe" hidden="1">{#N/A,#N/A,FALSE,"Plan1";#N/A,#N/A,FALSE,"Plan2"}</definedName>
    <definedName name="qweqwe4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2" hidden="1">#REF!</definedName>
    <definedName name="qwewqe" localSheetId="5">#REF!</definedName>
    <definedName name="qwewqe" localSheetId="6" hidden="1">#REF!</definedName>
    <definedName name="qwewqe" localSheetId="1" hidden="1">#REF!</definedName>
    <definedName name="qwewqe" localSheetId="0">#REF!</definedName>
    <definedName name="qwewqe" localSheetId="7" hidden="1">#REF!</definedName>
    <definedName name="qwewqe" localSheetId="8" hidden="1">#REF!</definedName>
    <definedName name="qwewqe" hidden="1">#REF!</definedName>
    <definedName name="qwqw" localSheetId="5">#REF!</definedName>
    <definedName name="qwqw" localSheetId="6" hidden="1">#REF!</definedName>
    <definedName name="qwqw" localSheetId="1" hidden="1">#REF!</definedName>
    <definedName name="qwqw" localSheetId="0">#REF!</definedName>
    <definedName name="qwqw" localSheetId="7" hidden="1">#REF!</definedName>
    <definedName name="qwqw" localSheetId="8" hidden="1">#REF!</definedName>
    <definedName name="qwqw" hidden="1">#REF!</definedName>
    <definedName name="R.imobAtualiz" localSheetId="2">#REF!</definedName>
    <definedName name="R.imobAtualiz" localSheetId="5">#REF!</definedName>
    <definedName name="R.imobAtualiz" localSheetId="6">#REF!</definedName>
    <definedName name="R.imobAtualiz" localSheetId="0">#REF!</definedName>
    <definedName name="R.imobAtualiz" localSheetId="7">#REF!</definedName>
    <definedName name="R.imobAtualiz" localSheetId="8">#REF!</definedName>
    <definedName name="R.imobAtualiz">#REF!</definedName>
    <definedName name="R_CorretAtualiz" localSheetId="2">#REF!</definedName>
    <definedName name="R_CorretAtualiz" localSheetId="6">#REF!</definedName>
    <definedName name="R_CorretAtualiz" localSheetId="7">#REF!</definedName>
    <definedName name="R_CorretAtualiz" localSheetId="8">#REF!</definedName>
    <definedName name="R_CorretAtualiz">#REF!</definedName>
    <definedName name="R_G.Cobr.Atualiz" localSheetId="2">#REF!</definedName>
    <definedName name="R_G.Cobr.Atualiz" localSheetId="6">#REF!</definedName>
    <definedName name="R_G.Cobr.Atualiz" localSheetId="7">#REF!</definedName>
    <definedName name="R_G.Cobr.Atualiz" localSheetId="8">#REF!</definedName>
    <definedName name="R_G.Cobr.Atualiz">#REF!</definedName>
    <definedName name="R_PmaisJAtualiz" localSheetId="2">#REF!</definedName>
    <definedName name="R_PmaisJAtualiz" localSheetId="6">#REF!</definedName>
    <definedName name="R_PmaisJAtualiz" localSheetId="7">#REF!</definedName>
    <definedName name="R_PmaisJAtualiz" localSheetId="8">#REF!</definedName>
    <definedName name="R_PmaisJAtualiz">#REF!</definedName>
    <definedName name="R_Prev.PerdaAtualiz" localSheetId="2">#REF!</definedName>
    <definedName name="R_Prev.PerdaAtualiz" localSheetId="6">#REF!</definedName>
    <definedName name="R_Prev.PerdaAtualiz" localSheetId="7">#REF!</definedName>
    <definedName name="R_Prev.PerdaAtualiz" localSheetId="8">#REF!</definedName>
    <definedName name="R_Prev.PerdaAtualiz">#REF!</definedName>
    <definedName name="RADIO" localSheetId="2" hidden="1">{"HW",#N/A,FALSE,"1998"}</definedName>
    <definedName name="RADIO" localSheetId="5">{"HW",#N/A,FALSE,"1998"}</definedName>
    <definedName name="RADIO" localSheetId="6" hidden="1">{"HW",#N/A,FALSE,"1998"}</definedName>
    <definedName name="RADIO" localSheetId="1" hidden="1">{"HW",#N/A,FALSE,"1998"}</definedName>
    <definedName name="RADIO" localSheetId="0">{"HW",#N/A,FALSE,"1998"}</definedName>
    <definedName name="RADIO" localSheetId="7" hidden="1">{"HW",#N/A,FALSE,"1998"}</definedName>
    <definedName name="RADIO" localSheetId="8" hidden="1">{"HW",#N/A,FALSE,"1998"}</definedName>
    <definedName name="RADIO" hidden="1">{"HW",#N/A,FALSE,"1998"}</definedName>
    <definedName name="RANGE" localSheetId="2">#REF!</definedName>
    <definedName name="RANGE" localSheetId="5">#REF!</definedName>
    <definedName name="RANGE" localSheetId="6">#REF!</definedName>
    <definedName name="RANGE" localSheetId="0">#REF!</definedName>
    <definedName name="RANGE" localSheetId="7">#REF!</definedName>
    <definedName name="RANGE" localSheetId="8">#REF!</definedName>
    <definedName name="RANGE">#REF!</definedName>
    <definedName name="RANGE1" localSheetId="2">#REF!</definedName>
    <definedName name="RANGE1" localSheetId="5">#REF!</definedName>
    <definedName name="RANGE1" localSheetId="6">#REF!</definedName>
    <definedName name="RANGE1" localSheetId="0">#REF!</definedName>
    <definedName name="RANGE1" localSheetId="7">#REF!</definedName>
    <definedName name="RANGE1" localSheetId="8">#REF!</definedName>
    <definedName name="RANGE1">#REF!</definedName>
    <definedName name="RANGE2" localSheetId="2">#REF!</definedName>
    <definedName name="RANGE2" localSheetId="5">#REF!</definedName>
    <definedName name="RANGE2" localSheetId="6">#REF!</definedName>
    <definedName name="RANGE2" localSheetId="0">#REF!</definedName>
    <definedName name="RANGE2" localSheetId="7">#REF!</definedName>
    <definedName name="RANGE2" localSheetId="8">#REF!</definedName>
    <definedName name="RANGE2">#REF!</definedName>
    <definedName name="RARQIMP" localSheetId="2">#REF!</definedName>
    <definedName name="RARQIMP" localSheetId="6">#REF!</definedName>
    <definedName name="RARQIMP" localSheetId="7">#REF!</definedName>
    <definedName name="RARQIMP" localSheetId="8">#REF!</definedName>
    <definedName name="RARQIMP">#REF!</definedName>
    <definedName name="RawData" localSheetId="2">#REF!</definedName>
    <definedName name="RawData" localSheetId="6">#REF!</definedName>
    <definedName name="RawData" localSheetId="7">#REF!</definedName>
    <definedName name="RawData" localSheetId="8">#REF!</definedName>
    <definedName name="RawData">#REF!</definedName>
    <definedName name="RE" localSheetId="2">#REF!</definedName>
    <definedName name="RE" localSheetId="6">#REF!</definedName>
    <definedName name="RE" localSheetId="7">#REF!</definedName>
    <definedName name="RE" localSheetId="8">#REF!</definedName>
    <definedName name="RE">#REF!</definedName>
    <definedName name="RECADUC" localSheetId="2">#REF!</definedName>
    <definedName name="RECADUC" localSheetId="6">#REF!</definedName>
    <definedName name="RECADUC" localSheetId="7">#REF!</definedName>
    <definedName name="RECADUC" localSheetId="8">#REF!</definedName>
    <definedName name="RECADUC">#REF!</definedName>
    <definedName name="Recebido_Acumulado_2015_Controladoria" localSheetId="2">#REF!</definedName>
    <definedName name="Recebido_Acumulado_2015_Controladoria" localSheetId="6">#REF!</definedName>
    <definedName name="Recebido_Acumulado_2015_Controladoria" localSheetId="7">#REF!</definedName>
    <definedName name="Recebido_Acumulado_2015_Controladoria" localSheetId="8">#REF!</definedName>
    <definedName name="Recebido_Acumulado_2015_Controladoria">#REF!</definedName>
    <definedName name="RE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2">#REF!</definedName>
    <definedName name="reforsu" localSheetId="5">#REF!</definedName>
    <definedName name="reforsu" localSheetId="6">#REF!</definedName>
    <definedName name="reforsu" localSheetId="1">#REF!</definedName>
    <definedName name="reforsu" localSheetId="0">#REF!</definedName>
    <definedName name="reforsu" localSheetId="7">#REF!</definedName>
    <definedName name="reforsu" localSheetId="8">#REF!</definedName>
    <definedName name="reforsu">#REF!</definedName>
    <definedName name="REL_RJ" localSheetId="2">#REF!</definedName>
    <definedName name="REL_RJ" localSheetId="5">#REF!</definedName>
    <definedName name="REL_RJ" localSheetId="6">#REF!</definedName>
    <definedName name="REL_RJ" localSheetId="0">#REF!</definedName>
    <definedName name="REL_RJ" localSheetId="7">#REF!</definedName>
    <definedName name="REL_RJ" localSheetId="8">#REF!</definedName>
    <definedName name="REL_RJ">#REF!</definedName>
    <definedName name="REL_SP" localSheetId="2">#REF!</definedName>
    <definedName name="REL_SP" localSheetId="5">#REF!</definedName>
    <definedName name="REL_SP" localSheetId="6">#REF!</definedName>
    <definedName name="REL_SP" localSheetId="0">#REF!</definedName>
    <definedName name="REL_SP" localSheetId="7">#REF!</definedName>
    <definedName name="REL_SP" localSheetId="8">#REF!</definedName>
    <definedName name="REL_SP">#REF!</definedName>
    <definedName name="relat3" localSheetId="2">#REF!</definedName>
    <definedName name="relat3" localSheetId="6">#REF!</definedName>
    <definedName name="relat3" localSheetId="7">#REF!</definedName>
    <definedName name="relat3" localSheetId="8">#REF!</definedName>
    <definedName name="relat3">#REF!</definedName>
    <definedName name="ren" localSheetId="2">#REF!</definedName>
    <definedName name="ren" localSheetId="6">#REF!</definedName>
    <definedName name="ren" localSheetId="1">#REF!</definedName>
    <definedName name="ren" localSheetId="7">#REF!</definedName>
    <definedName name="ren" localSheetId="8">#REF!</definedName>
    <definedName name="ren">#REF!</definedName>
    <definedName name="REPETIÇÃO" localSheetId="2">#REF!</definedName>
    <definedName name="REPETIÇÃO" localSheetId="6">#REF!</definedName>
    <definedName name="REPETIÇÃO" localSheetId="7">#REF!</definedName>
    <definedName name="REPETIÇÃO" localSheetId="8">#REF!</definedName>
    <definedName name="REPETIÇÃO">#REF!</definedName>
    <definedName name="ReqC" localSheetId="2">#REF!</definedName>
    <definedName name="ReqC" localSheetId="6">#REF!</definedName>
    <definedName name="ReqC" localSheetId="7">#REF!</definedName>
    <definedName name="ReqC" localSheetId="8">#REF!</definedName>
    <definedName name="ReqC">#REF!</definedName>
    <definedName name="Responsável_Rel_Controladoria" localSheetId="2">#REF!</definedName>
    <definedName name="Responsável_Rel_Controladoria" localSheetId="6">#REF!</definedName>
    <definedName name="Responsável_Rel_Controladoria" localSheetId="7">#REF!</definedName>
    <definedName name="Responsável_Rel_Controladoria" localSheetId="8">#REF!</definedName>
    <definedName name="Responsável_Rel_Controladoria">#REF!</definedName>
    <definedName name="resum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5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6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2">#REF!</definedName>
    <definedName name="RESUMO" localSheetId="5">#REF!</definedName>
    <definedName name="RESUMO" localSheetId="6">#REF!</definedName>
    <definedName name="RESUMO" localSheetId="0">#REF!</definedName>
    <definedName name="RESUMO" localSheetId="7">#REF!</definedName>
    <definedName name="RESUMO" localSheetId="8">#REF!</definedName>
    <definedName name="RESUMO">#REF!</definedName>
    <definedName name="RESUMO2" localSheetId="2" hidden="1">{#N/A,#N/A,TRUE,"Quinzena 01 à 15-04-98 "}</definedName>
    <definedName name="RESUMO2" localSheetId="5">{#N/A,#N/A,TRUE,"Quinzena 01 à 15-04-98 "}</definedName>
    <definedName name="RESUMO2" localSheetId="6" hidden="1">{#N/A,#N/A,TRUE,"Quinzena 01 à 15-04-98 "}</definedName>
    <definedName name="RESUMO2" localSheetId="1" hidden="1">{#N/A,#N/A,TRUE,"Quinzena 01 à 15-04-98 "}</definedName>
    <definedName name="RESUMO2" localSheetId="0">{#N/A,#N/A,TRUE,"Quinzena 01 à 15-04-98 "}</definedName>
    <definedName name="RESUMO2" localSheetId="7" hidden="1">{#N/A,#N/A,TRUE,"Quinzena 01 à 15-04-98 "}</definedName>
    <definedName name="RESUMO2" localSheetId="8" hidden="1">{#N/A,#N/A,TRUE,"Quinzena 01 à 15-04-98 "}</definedName>
    <definedName name="RESUMO2" hidden="1">{#N/A,#N/A,TRUE,"Quinzena 01 à 15-04-98 "}</definedName>
    <definedName name="REV" localSheetId="2">#REF!</definedName>
    <definedName name="REV" localSheetId="5">#REF!</definedName>
    <definedName name="REV" localSheetId="6">#REF!</definedName>
    <definedName name="REV" localSheetId="1">#REF!</definedName>
    <definedName name="REV" localSheetId="0">#REF!</definedName>
    <definedName name="REV" localSheetId="7">#REF!</definedName>
    <definedName name="REV" localSheetId="8">#REF!</definedName>
    <definedName name="REV">#REF!</definedName>
    <definedName name="RF" localSheetId="2" hidden="1">{#N/A,#N/A,FALSE,"CCTV"}</definedName>
    <definedName name="RF" localSheetId="5">{#N/A,#N/A,FALSE,"CCTV"}</definedName>
    <definedName name="RF" localSheetId="6" hidden="1">{#N/A,#N/A,FALSE,"CCTV"}</definedName>
    <definedName name="RF" localSheetId="1" hidden="1">{#N/A,#N/A,FALSE,"CCTV"}</definedName>
    <definedName name="RF" localSheetId="0">{#N/A,#N/A,FALSE,"CCTV"}</definedName>
    <definedName name="RF" localSheetId="7" hidden="1">{#N/A,#N/A,FALSE,"CCTV"}</definedName>
    <definedName name="RF" localSheetId="8" hidden="1">{#N/A,#N/A,FALSE,"CCTV"}</definedName>
    <definedName name="RF" hidden="1">{#N/A,#N/A,FALSE,"CCTV"}</definedName>
    <definedName name="rgedrfrgfdg" localSheetId="2" hidden="1">{#N/A,#N/A,FALSE,"Plan1";#N/A,#N/A,FALSE,"Plan2"}</definedName>
    <definedName name="rgedrfrgfdg" localSheetId="5">{#N/A,#N/A,FALSE,"Plan1";#N/A,#N/A,FALSE,"Plan2"}</definedName>
    <definedName name="rgedrfrgfdg" localSheetId="6" hidden="1">{#N/A,#N/A,FALSE,"Plan1";#N/A,#N/A,FALSE,"Plan2"}</definedName>
    <definedName name="rgedrfrgfdg" localSheetId="1" hidden="1">{#N/A,#N/A,FALSE,"Plan1";#N/A,#N/A,FALSE,"Plan2"}</definedName>
    <definedName name="rgedrfrgfdg" localSheetId="0">{#N/A,#N/A,FALSE,"Plan1";#N/A,#N/A,FALSE,"Plan2"}</definedName>
    <definedName name="rgedrfrgfdg" localSheetId="7" hidden="1">{#N/A,#N/A,FALSE,"Plan1";#N/A,#N/A,FALSE,"Plan2"}</definedName>
    <definedName name="rgedrfrgfdg" localSheetId="8" hidden="1">{#N/A,#N/A,FALSE,"Plan1";#N/A,#N/A,FALSE,"Plan2"}</definedName>
    <definedName name="rgedrfrgfdg" hidden="1">{#N/A,#N/A,FALSE,"Plan1";#N/A,#N/A,FALSE,"Plan2"}</definedName>
    <definedName name="rhdrmq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2">#REF!</definedName>
    <definedName name="RI" localSheetId="5">#REF!</definedName>
    <definedName name="RI" localSheetId="6">#REF!</definedName>
    <definedName name="RI" localSheetId="0">#REF!</definedName>
    <definedName name="RI" localSheetId="7">#REF!</definedName>
    <definedName name="RI" localSheetId="8">#REF!</definedName>
    <definedName name="RI">#REF!</definedName>
    <definedName name="ridbeb" localSheetId="2">#REF!</definedName>
    <definedName name="ridbeb" localSheetId="5">#REF!</definedName>
    <definedName name="ridbeb" localSheetId="6">#REF!</definedName>
    <definedName name="ridbeb" localSheetId="0">#REF!</definedName>
    <definedName name="ridbeb" localSheetId="7">#REF!</definedName>
    <definedName name="ridbeb" localSheetId="8">#REF!</definedName>
    <definedName name="ridbeb">#REF!</definedName>
    <definedName name="RIDCHAF" localSheetId="2">#REF!</definedName>
    <definedName name="RIDCHAF" localSheetId="5">#REF!</definedName>
    <definedName name="RIDCHAF" localSheetId="6">#REF!</definedName>
    <definedName name="RIDCHAF" localSheetId="0">#REF!</definedName>
    <definedName name="RIDCHAF" localSheetId="7">#REF!</definedName>
    <definedName name="RIDCHAF" localSheetId="8">#REF!</definedName>
    <definedName name="RIDCHAF">#REF!</definedName>
    <definedName name="ridres05" localSheetId="2">#REF!</definedName>
    <definedName name="ridres05" localSheetId="6">#REF!</definedName>
    <definedName name="ridres05" localSheetId="7">#REF!</definedName>
    <definedName name="ridres05" localSheetId="8">#REF!</definedName>
    <definedName name="ridres05">#REF!</definedName>
    <definedName name="RIDRES10" localSheetId="2">#REF!</definedName>
    <definedName name="RIDRES10" localSheetId="6">#REF!</definedName>
    <definedName name="RIDRES10" localSheetId="7">#REF!</definedName>
    <definedName name="RIDRES10" localSheetId="8">#REF!</definedName>
    <definedName name="RIDRES10">#REF!</definedName>
    <definedName name="RIDRES15" localSheetId="2">#REF!</definedName>
    <definedName name="RIDRES15" localSheetId="6">#REF!</definedName>
    <definedName name="RIDRES15" localSheetId="7">#REF!</definedName>
    <definedName name="RIDRES15" localSheetId="8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 localSheetId="2">#REF!</definedName>
    <definedName name="RO" localSheetId="5">#REF!</definedName>
    <definedName name="RO" localSheetId="6">#REF!</definedName>
    <definedName name="RO" localSheetId="0">#REF!</definedName>
    <definedName name="RO" localSheetId="7">#REF!</definedName>
    <definedName name="RO" localSheetId="8">#REF!</definedName>
    <definedName name="RO">#REF!</definedName>
    <definedName name="Rodapé" localSheetId="2">#REF!</definedName>
    <definedName name="Rodapé" localSheetId="5">#REF!</definedName>
    <definedName name="Rodapé" localSheetId="6">#REF!</definedName>
    <definedName name="Rodapé" localSheetId="0">#REF!</definedName>
    <definedName name="Rodapé" localSheetId="7">#REF!</definedName>
    <definedName name="Rodapé" localSheetId="8">#REF!</definedName>
    <definedName name="Rodapé">#REF!</definedName>
    <definedName name="RODAPÉS" localSheetId="2">#REF!</definedName>
    <definedName name="RODAPÉS" localSheetId="5">#REF!</definedName>
    <definedName name="RODAPÉS" localSheetId="6">#REF!</definedName>
    <definedName name="RODAPÉS" localSheetId="0">#REF!</definedName>
    <definedName name="RODAPÉS" localSheetId="7">#REF!</definedName>
    <definedName name="RODAPÉS" localSheetId="8">#REF!</definedName>
    <definedName name="RODAPÉS">#REF!</definedName>
    <definedName name="ROMANO" localSheetId="2">#REF!</definedName>
    <definedName name="ROMANO" localSheetId="6">#REF!</definedName>
    <definedName name="ROMANO" localSheetId="7">#REF!</definedName>
    <definedName name="ROMANO" localSheetId="8">#REF!</definedName>
    <definedName name="ROMANO">#REF!</definedName>
    <definedName name="ROTCOMP" localSheetId="2">#REF!</definedName>
    <definedName name="ROTCOMP" localSheetId="6">#REF!</definedName>
    <definedName name="ROTCOMP" localSheetId="7">#REF!</definedName>
    <definedName name="ROTCOMP" localSheetId="8">#REF!</definedName>
    <definedName name="ROTCOMP">#REF!</definedName>
    <definedName name="ROTIMP" localSheetId="2">#REF!</definedName>
    <definedName name="ROTIMP" localSheetId="6">#REF!</definedName>
    <definedName name="ROTIMP" localSheetId="7">#REF!</definedName>
    <definedName name="ROTIMP" localSheetId="8">#REF!</definedName>
    <definedName name="ROTIMP">#REF!</definedName>
    <definedName name="ROTRES" localSheetId="2">#REF!</definedName>
    <definedName name="ROTRES" localSheetId="6">#REF!</definedName>
    <definedName name="ROTRES" localSheetId="7">#REF!</definedName>
    <definedName name="ROTRES" localSheetId="8">#REF!</definedName>
    <definedName name="ROTRES">#REF!</definedName>
    <definedName name="RQTADUC" localSheetId="2">#REF!</definedName>
    <definedName name="RQTADUC" localSheetId="6">#REF!</definedName>
    <definedName name="RQTADUC" localSheetId="7">#REF!</definedName>
    <definedName name="RQTADUC" localSheetId="8">#REF!</definedName>
    <definedName name="RQTADUC">#REF!</definedName>
    <definedName name="rqtbeb" localSheetId="2">#REF!</definedName>
    <definedName name="rqtbeb" localSheetId="6">#REF!</definedName>
    <definedName name="rqtbeb" localSheetId="7">#REF!</definedName>
    <definedName name="rqtbeb" localSheetId="8">#REF!</definedName>
    <definedName name="rqtbeb">#REF!</definedName>
    <definedName name="RQTCHAF" localSheetId="2">#REF!</definedName>
    <definedName name="RQTCHAF" localSheetId="6">#REF!</definedName>
    <definedName name="RQTCHAF" localSheetId="7">#REF!</definedName>
    <definedName name="RQTCHAF" localSheetId="8">#REF!</definedName>
    <definedName name="RQTCHAF">#REF!</definedName>
    <definedName name="RQTDERV" localSheetId="2">#REF!</definedName>
    <definedName name="RQTDERV" localSheetId="6">#REF!</definedName>
    <definedName name="RQTDERV" localSheetId="7">#REF!</definedName>
    <definedName name="RQTDERV" localSheetId="8">#REF!</definedName>
    <definedName name="RQTDERV">#REF!</definedName>
    <definedName name="rres05" localSheetId="2">#REF!</definedName>
    <definedName name="rres05" localSheetId="6">#REF!</definedName>
    <definedName name="rres05" localSheetId="7">#REF!</definedName>
    <definedName name="rres05" localSheetId="8">#REF!</definedName>
    <definedName name="rres05">#REF!</definedName>
    <definedName name="RRES10" localSheetId="2">#REF!</definedName>
    <definedName name="RRES10" localSheetId="6">#REF!</definedName>
    <definedName name="RRES10" localSheetId="7">#REF!</definedName>
    <definedName name="RRES10" localSheetId="8">#REF!</definedName>
    <definedName name="RRES10">#REF!</definedName>
    <definedName name="RRES15" localSheetId="2">#REF!</definedName>
    <definedName name="RRES15" localSheetId="6">#REF!</definedName>
    <definedName name="RRES15" localSheetId="7">#REF!</definedName>
    <definedName name="RRES15" localSheetId="8">#REF!</definedName>
    <definedName name="RRES15">#REF!</definedName>
    <definedName name="RRES20" localSheetId="2">#REF!</definedName>
    <definedName name="RRES20" localSheetId="6">#REF!</definedName>
    <definedName name="RRES20" localSheetId="7">#REF!</definedName>
    <definedName name="RRES20" localSheetId="8">#REF!</definedName>
    <definedName name="RRES20">#REF!</definedName>
    <definedName name="RRR" localSheetId="1" hidden="1">#REF!</definedName>
    <definedName name="RRR" hidden="1">#REF!</definedName>
    <definedName name="rrrrr" localSheetId="2" hidden="1">{"'장비'!$A$3:$M$12"}</definedName>
    <definedName name="rrrrr" localSheetId="5">{"'장비'!$A$3:$M$12"}</definedName>
    <definedName name="rrrrr" localSheetId="6" hidden="1">{"'장비'!$A$3:$M$12"}</definedName>
    <definedName name="rrrrr" localSheetId="1" hidden="1">{"'장비'!$A$3:$M$12"}</definedName>
    <definedName name="rrrrr" localSheetId="0">{"'장비'!$A$3:$M$12"}</definedName>
    <definedName name="rrrrr" localSheetId="7" hidden="1">{"'장비'!$A$3:$M$12"}</definedName>
    <definedName name="rrrrr" localSheetId="8" hidden="1">{"'장비'!$A$3:$M$12"}</definedName>
    <definedName name="rrrrr" hidden="1">{"'장비'!$A$3:$M$12"}</definedName>
    <definedName name="rrrrrrrr" localSheetId="2" hidden="1">{"'장비'!$A$3:$M$12"}</definedName>
    <definedName name="rrrrrrrr" localSheetId="5">{"'장비'!$A$3:$M$12"}</definedName>
    <definedName name="rrrrrrrr" localSheetId="6" hidden="1">{"'장비'!$A$3:$M$12"}</definedName>
    <definedName name="rrrrrrrr" localSheetId="1" hidden="1">{"'장비'!$A$3:$M$12"}</definedName>
    <definedName name="rrrrrrrr" localSheetId="0">{"'장비'!$A$3:$M$12"}</definedName>
    <definedName name="rrrrrrrr" localSheetId="7" hidden="1">{"'장비'!$A$3:$M$12"}</definedName>
    <definedName name="rrrrrrrr" localSheetId="8" hidden="1">{"'장비'!$A$3:$M$12"}</definedName>
    <definedName name="rrrrrrrr" hidden="1">{"'장비'!$A$3:$M$12"}</definedName>
    <definedName name="rrrrrrrrrrr" localSheetId="2" hidden="1">{#N/A,#N/A,TRUE,"Quinzena 01 à 15-04-98 "}</definedName>
    <definedName name="rrrrrrrrrrr" localSheetId="5">{#N/A,#N/A,TRUE,"Quinzena 01 à 15-04-98 "}</definedName>
    <definedName name="rrrrrrrrrrr" localSheetId="6" hidden="1">{#N/A,#N/A,TRUE,"Quinzena 01 à 15-04-98 "}</definedName>
    <definedName name="rrrrrrrrrrr" localSheetId="1" hidden="1">{#N/A,#N/A,TRUE,"Quinzena 01 à 15-04-98 "}</definedName>
    <definedName name="rrrrrrrrrrr" localSheetId="0">{#N/A,#N/A,TRUE,"Quinzena 01 à 15-04-98 "}</definedName>
    <definedName name="rrrrrrrrrrr" localSheetId="7" hidden="1">{#N/A,#N/A,TRUE,"Quinzena 01 à 15-04-98 "}</definedName>
    <definedName name="rrrrrrrrrrr" localSheetId="8" hidden="1">{#N/A,#N/A,TRUE,"Quinzena 01 à 15-04-98 "}</definedName>
    <definedName name="rrrrrrrrrrr" hidden="1">{#N/A,#N/A,TRUE,"Quinzena 01 à 15-04-98 "}</definedName>
    <definedName name="RSEQ" localSheetId="2">#REF!</definedName>
    <definedName name="RSEQ" localSheetId="5">#REF!</definedName>
    <definedName name="RSEQ" localSheetId="6">#REF!</definedName>
    <definedName name="RSEQ" localSheetId="0">#REF!</definedName>
    <definedName name="RSEQ" localSheetId="7">#REF!</definedName>
    <definedName name="RSEQ" localSheetId="8">#REF!</definedName>
    <definedName name="RSEQ">#REF!</definedName>
    <definedName name="RSUBTOT" localSheetId="2">#REF!</definedName>
    <definedName name="RSUBTOT" localSheetId="5">#REF!</definedName>
    <definedName name="RSUBTOT" localSheetId="6">#REF!</definedName>
    <definedName name="RSUBTOT" localSheetId="0">#REF!</definedName>
    <definedName name="RSUBTOT" localSheetId="7">#REF!</definedName>
    <definedName name="RSUBTOT" localSheetId="8">#REF!</definedName>
    <definedName name="RSUBTOT">#REF!</definedName>
    <definedName name="rtitbeb" localSheetId="2">#REF!</definedName>
    <definedName name="rtitbeb" localSheetId="5">#REF!</definedName>
    <definedName name="rtitbeb" localSheetId="6">#REF!</definedName>
    <definedName name="rtitbeb" localSheetId="0">#REF!</definedName>
    <definedName name="rtitbeb" localSheetId="7">#REF!</definedName>
    <definedName name="rtitbeb" localSheetId="8">#REF!</definedName>
    <definedName name="rtitbeb">#REF!</definedName>
    <definedName name="RTITCHAF" localSheetId="2">#REF!</definedName>
    <definedName name="RTITCHAF" localSheetId="6">#REF!</definedName>
    <definedName name="RTITCHAF" localSheetId="7">#REF!</definedName>
    <definedName name="RTITCHAF" localSheetId="8">#REF!</definedName>
    <definedName name="RTITCHAF">#REF!</definedName>
    <definedName name="rtubos" localSheetId="2">#REF!</definedName>
    <definedName name="rtubos" localSheetId="6">#REF!</definedName>
    <definedName name="rtubos" localSheetId="7">#REF!</definedName>
    <definedName name="rtubos" localSheetId="8">#REF!</definedName>
    <definedName name="rtubos">#REF!</definedName>
    <definedName name="RTYE" localSheetId="2" hidden="1">{"'장비'!$A$3:$M$12"}</definedName>
    <definedName name="RTYE" localSheetId="5">{"'장비'!$A$3:$M$12"}</definedName>
    <definedName name="RTYE" localSheetId="6" hidden="1">{"'장비'!$A$3:$M$12"}</definedName>
    <definedName name="RTYE" localSheetId="1" hidden="1">{"'장비'!$A$3:$M$12"}</definedName>
    <definedName name="RTYE" localSheetId="0">{"'장비'!$A$3:$M$12"}</definedName>
    <definedName name="RTYE" localSheetId="7" hidden="1">{"'장비'!$A$3:$M$12"}</definedName>
    <definedName name="RTYE" localSheetId="8" hidden="1">{"'장비'!$A$3:$M$12"}</definedName>
    <definedName name="RTYE" hidden="1">{"'장비'!$A$3:$M$12"}</definedName>
    <definedName name="s" localSheetId="2">#REF!</definedName>
    <definedName name="s" localSheetId="6">#REF!</definedName>
    <definedName name="s" localSheetId="7">#REF!</definedName>
    <definedName name="s" localSheetId="8">#REF!</definedName>
    <definedName name="s">#REF!</definedName>
    <definedName name="sa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6">#REF!</definedName>
    <definedName name="sa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7">#REF!</definedName>
    <definedName name="sa" localSheetId="8">#REF!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2" hidden="1">{#N/A,#N/A,FALSE,"Plan1";#N/A,#N/A,FALSE,"Plan2"}</definedName>
    <definedName name="sadasd" localSheetId="5">{#N/A,#N/A,FALSE,"Plan1";#N/A,#N/A,FALSE,"Plan2"}</definedName>
    <definedName name="sadasd" localSheetId="6" hidden="1">{#N/A,#N/A,FALSE,"Plan1";#N/A,#N/A,FALSE,"Plan2"}</definedName>
    <definedName name="sadasd" localSheetId="1" hidden="1">{#N/A,#N/A,FALSE,"Plan1";#N/A,#N/A,FALSE,"Plan2"}</definedName>
    <definedName name="sadasd" localSheetId="0">{#N/A,#N/A,FALSE,"Plan1";#N/A,#N/A,FALSE,"Plan2"}</definedName>
    <definedName name="sadasd" localSheetId="7" hidden="1">{#N/A,#N/A,FALSE,"Plan1";#N/A,#N/A,FALSE,"Plan2"}</definedName>
    <definedName name="sadasd" localSheetId="8" hidden="1">{#N/A,#N/A,FALSE,"Plan1";#N/A,#N/A,FALSE,"Plan2"}</definedName>
    <definedName name="sadasd" hidden="1">{#N/A,#N/A,FALSE,"Plan1";#N/A,#N/A,FALSE,"Plan2"}</definedName>
    <definedName name="sadk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2" hidden="1">{#N/A,#N/A,FALSE,"Plan1";#N/A,#N/A,FALSE,"Plan2"}</definedName>
    <definedName name="sadkrjkedft" localSheetId="5">{#N/A,#N/A,FALSE,"Plan1";#N/A,#N/A,FALSE,"Plan2"}</definedName>
    <definedName name="sadkrjkedft" localSheetId="6" hidden="1">{#N/A,#N/A,FALSE,"Plan1";#N/A,#N/A,FALSE,"Plan2"}</definedName>
    <definedName name="sadkrjkedft" localSheetId="1" hidden="1">{#N/A,#N/A,FALSE,"Plan1";#N/A,#N/A,FALSE,"Plan2"}</definedName>
    <definedName name="sadkrjkedft" localSheetId="0">{#N/A,#N/A,FALSE,"Plan1";#N/A,#N/A,FALSE,"Plan2"}</definedName>
    <definedName name="sadkrjkedft" localSheetId="7" hidden="1">{#N/A,#N/A,FALSE,"Plan1";#N/A,#N/A,FALSE,"Plan2"}</definedName>
    <definedName name="sadkrjkedft" localSheetId="8" hidden="1">{#N/A,#N/A,FALSE,"Plan1";#N/A,#N/A,FALSE,"Plan2"}</definedName>
    <definedName name="sadkrjkedft" hidden="1">{#N/A,#N/A,FALSE,"Plan1";#N/A,#N/A,FALSE,"Plan2"}</definedName>
    <definedName name="SADSRTR" localSheetId="2" hidden="1">{#N/A,#N/A,FALSE,"Plan1";#N/A,#N/A,FALSE,"Plan2"}</definedName>
    <definedName name="SADSRTR" localSheetId="5">{#N/A,#N/A,FALSE,"Plan1";#N/A,#N/A,FALSE,"Plan2"}</definedName>
    <definedName name="SADSRTR" localSheetId="6" hidden="1">{#N/A,#N/A,FALSE,"Plan1";#N/A,#N/A,FALSE,"Plan2"}</definedName>
    <definedName name="SADSRTR" localSheetId="1" hidden="1">{#N/A,#N/A,FALSE,"Plan1";#N/A,#N/A,FALSE,"Plan2"}</definedName>
    <definedName name="SADSRTR" localSheetId="0">{#N/A,#N/A,FALSE,"Plan1";#N/A,#N/A,FALSE,"Plan2"}</definedName>
    <definedName name="SADSRTR" localSheetId="7" hidden="1">{#N/A,#N/A,FALSE,"Plan1";#N/A,#N/A,FALSE,"Plan2"}</definedName>
    <definedName name="SADSRTR" localSheetId="8" hidden="1">{#N/A,#N/A,FALSE,"Plan1";#N/A,#N/A,FALSE,"Plan2"}</definedName>
    <definedName name="SADSRTR" hidden="1">{#N/A,#N/A,FALSE,"Plan1";#N/A,#N/A,FALSE,"Plan2"}</definedName>
    <definedName name="sadwde" localSheetId="2" hidden="1">{#N/A,#N/A,FALSE,"Plan1";#N/A,#N/A,FALSE,"Plan2"}</definedName>
    <definedName name="sadwde" localSheetId="5">{#N/A,#N/A,FALSE,"Plan1";#N/A,#N/A,FALSE,"Plan2"}</definedName>
    <definedName name="sadwde" localSheetId="6" hidden="1">{#N/A,#N/A,FALSE,"Plan1";#N/A,#N/A,FALSE,"Plan2"}</definedName>
    <definedName name="sadwde" localSheetId="1" hidden="1">{#N/A,#N/A,FALSE,"Plan1";#N/A,#N/A,FALSE,"Plan2"}</definedName>
    <definedName name="sadwde" localSheetId="0">{#N/A,#N/A,FALSE,"Plan1";#N/A,#N/A,FALSE,"Plan2"}</definedName>
    <definedName name="sadwde" localSheetId="7" hidden="1">{#N/A,#N/A,FALSE,"Plan1";#N/A,#N/A,FALSE,"Plan2"}</definedName>
    <definedName name="sadwde" localSheetId="8" hidden="1">{#N/A,#N/A,FALSE,"Plan1";#N/A,#N/A,FALSE,"Plan2"}</definedName>
    <definedName name="sadwde" hidden="1">{#N/A,#N/A,FALSE,"Plan1";#N/A,#N/A,FALSE,"Plan2"}</definedName>
    <definedName name="Salas" localSheetId="2">#REF!</definedName>
    <definedName name="Salas" localSheetId="5">#REF!</definedName>
    <definedName name="Salas" localSheetId="6">#REF!</definedName>
    <definedName name="Salas" localSheetId="0">#REF!</definedName>
    <definedName name="Salas" localSheetId="7">#REF!</definedName>
    <definedName name="Salas" localSheetId="8">#REF!</definedName>
    <definedName name="Salas">#REF!</definedName>
    <definedName name="sanjay" localSheetId="2" hidden="1">{#N/A,#N/A,FALSE,"TABLE"}</definedName>
    <definedName name="sanjay" localSheetId="5">{#N/A,#N/A,FALSE,"TABLE"}</definedName>
    <definedName name="sanjay" localSheetId="6" hidden="1">{#N/A,#N/A,FALSE,"TABLE"}</definedName>
    <definedName name="sanjay" localSheetId="1" hidden="1">{#N/A,#N/A,FALSE,"TABLE"}</definedName>
    <definedName name="sanjay" localSheetId="0">{#N/A,#N/A,FALSE,"TABLE"}</definedName>
    <definedName name="sanjay" localSheetId="7" hidden="1">{#N/A,#N/A,FALSE,"TABLE"}</definedName>
    <definedName name="sanjay" localSheetId="8" hidden="1">{#N/A,#N/A,FALSE,"TABLE"}</definedName>
    <definedName name="sanjay" hidden="1">{#N/A,#N/A,FALSE,"TABLE"}</definedName>
    <definedName name="sapata" localSheetId="2">#REF!</definedName>
    <definedName name="sapata" localSheetId="5">#REF!</definedName>
    <definedName name="sapata" localSheetId="6">#REF!</definedName>
    <definedName name="sapata" localSheetId="0">#REF!</definedName>
    <definedName name="sapata" localSheetId="7">#REF!</definedName>
    <definedName name="sapata" localSheetId="8">#REF!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localSheetId="2" hidden="1">{#N/A,#N/A,FALSE,"Plan1";#N/A,#N/A,FALSE,"Plan2"}</definedName>
    <definedName name="SAS" localSheetId="5">{#N/A,#N/A,FALSE,"Plan1";#N/A,#N/A,FALSE,"Plan2"}</definedName>
    <definedName name="SAS" localSheetId="6" hidden="1">{#N/A,#N/A,FALSE,"Plan1";#N/A,#N/A,FALSE,"Plan2"}</definedName>
    <definedName name="SAS" localSheetId="1" hidden="1">{#N/A,#N/A,FALSE,"Plan1";#N/A,#N/A,FALSE,"Plan2"}</definedName>
    <definedName name="SAS" localSheetId="0">{#N/A,#N/A,FALSE,"Plan1";#N/A,#N/A,FALSE,"Plan2"}</definedName>
    <definedName name="SAS" localSheetId="7" hidden="1">{#N/A,#N/A,FALSE,"Plan1";#N/A,#N/A,FALSE,"Plan2"}</definedName>
    <definedName name="SAS" localSheetId="8" hidden="1">{#N/A,#N/A,FALSE,"Plan1";#N/A,#N/A,FALSE,"Plan2"}</definedName>
    <definedName name="SAS" hidden="1">{#N/A,#N/A,FALSE,"Plan1";#N/A,#N/A,FALSE,"Plan2"}</definedName>
    <definedName name="sasads" localSheetId="2" hidden="1">{#N/A,#N/A,FALSE,"Plan1";#N/A,#N/A,FALSE,"Plan2"}</definedName>
    <definedName name="sasads" localSheetId="5">{#N/A,#N/A,FALSE,"Plan1";#N/A,#N/A,FALSE,"Plan2"}</definedName>
    <definedName name="sasads" localSheetId="6" hidden="1">{#N/A,#N/A,FALSE,"Plan1";#N/A,#N/A,FALSE,"Plan2"}</definedName>
    <definedName name="sasads" localSheetId="1" hidden="1">{#N/A,#N/A,FALSE,"Plan1";#N/A,#N/A,FALSE,"Plan2"}</definedName>
    <definedName name="sasads" localSheetId="0">{#N/A,#N/A,FALSE,"Plan1";#N/A,#N/A,FALSE,"Plan2"}</definedName>
    <definedName name="sasads" localSheetId="7" hidden="1">{#N/A,#N/A,FALSE,"Plan1";#N/A,#N/A,FALSE,"Plan2"}</definedName>
    <definedName name="sasads" localSheetId="8" hidden="1">{#N/A,#N/A,FALSE,"Plan1";#N/A,#N/A,FALSE,"Plan2"}</definedName>
    <definedName name="sasads" hidden="1">{#N/A,#N/A,FALSE,"Plan1";#N/A,#N/A,FALSE,"Plan2"}</definedName>
    <definedName name="SC" localSheetId="2" hidden="1">#REF!</definedName>
    <definedName name="SC" localSheetId="5">#REF!</definedName>
    <definedName name="SC" localSheetId="6" hidden="1">#REF!</definedName>
    <definedName name="SC" localSheetId="1" hidden="1">#REF!</definedName>
    <definedName name="SC" localSheetId="0">#REF!</definedName>
    <definedName name="SC" localSheetId="7" hidden="1">#REF!</definedName>
    <definedName name="SC" localSheetId="8" hidden="1">#REF!</definedName>
    <definedName name="SC" hidden="1">#REF!</definedName>
    <definedName name="sçadldfsfd" hidden="1">25</definedName>
    <definedName name="sda" localSheetId="2">#REF!</definedName>
    <definedName name="sda" localSheetId="5">#REF!</definedName>
    <definedName name="sda" localSheetId="6">#REF!</definedName>
    <definedName name="sda" localSheetId="0">#REF!</definedName>
    <definedName name="sda" localSheetId="7">#REF!</definedName>
    <definedName name="sda" localSheetId="8">#REF!</definedName>
    <definedName name="sda">#REF!</definedName>
    <definedName name="sda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2" hidden="1">{#N/A,#N/A,FALSE,"Plan1";#N/A,#N/A,FALSE,"Plan2"}</definedName>
    <definedName name="SDAOTGFR" localSheetId="5">{#N/A,#N/A,FALSE,"Plan1";#N/A,#N/A,FALSE,"Plan2"}</definedName>
    <definedName name="SDAOTGFR" localSheetId="6" hidden="1">{#N/A,#N/A,FALSE,"Plan1";#N/A,#N/A,FALSE,"Plan2"}</definedName>
    <definedName name="SDAOTGFR" localSheetId="1" hidden="1">{#N/A,#N/A,FALSE,"Plan1";#N/A,#N/A,FALSE,"Plan2"}</definedName>
    <definedName name="SDAOTGFR" localSheetId="0">{#N/A,#N/A,FALSE,"Plan1";#N/A,#N/A,FALSE,"Plan2"}</definedName>
    <definedName name="SDAOTGFR" localSheetId="7" hidden="1">{#N/A,#N/A,FALSE,"Plan1";#N/A,#N/A,FALSE,"Plan2"}</definedName>
    <definedName name="SDAOTGFR" localSheetId="8" hidden="1">{#N/A,#N/A,FALSE,"Plan1";#N/A,#N/A,FALSE,"Plan2"}</definedName>
    <definedName name="SDAOTGFR" hidden="1">{#N/A,#N/A,FALSE,"Plan1";#N/A,#N/A,FALSE,"Plan2"}</definedName>
    <definedName name="sdckd" localSheetId="2" hidden="1">{#N/A,#N/A,FALSE,"Plan1";#N/A,#N/A,FALSE,"Plan2"}</definedName>
    <definedName name="sdckd" localSheetId="5">{#N/A,#N/A,FALSE,"Plan1";#N/A,#N/A,FALSE,"Plan2"}</definedName>
    <definedName name="sdckd" localSheetId="6" hidden="1">{#N/A,#N/A,FALSE,"Plan1";#N/A,#N/A,FALSE,"Plan2"}</definedName>
    <definedName name="sdckd" localSheetId="1" hidden="1">{#N/A,#N/A,FALSE,"Plan1";#N/A,#N/A,FALSE,"Plan2"}</definedName>
    <definedName name="sdckd" localSheetId="0">{#N/A,#N/A,FALSE,"Plan1";#N/A,#N/A,FALSE,"Plan2"}</definedName>
    <definedName name="sdckd" localSheetId="7" hidden="1">{#N/A,#N/A,FALSE,"Plan1";#N/A,#N/A,FALSE,"Plan2"}</definedName>
    <definedName name="sdckd" localSheetId="8" hidden="1">{#N/A,#N/A,FALSE,"Plan1";#N/A,#N/A,FALSE,"Plan2"}</definedName>
    <definedName name="sdckd" hidden="1">{#N/A,#N/A,FALSE,"Plan1";#N/A,#N/A,FALSE,"Plan2"}</definedName>
    <definedName name="SDDFKSEDE" localSheetId="2" hidden="1">{#N/A,#N/A,FALSE,"Plan1";#N/A,#N/A,FALSE,"Plan2"}</definedName>
    <definedName name="SDDFKSEDE" localSheetId="5">{#N/A,#N/A,FALSE,"Plan1";#N/A,#N/A,FALSE,"Plan2"}</definedName>
    <definedName name="SDDFKSEDE" localSheetId="6" hidden="1">{#N/A,#N/A,FALSE,"Plan1";#N/A,#N/A,FALSE,"Plan2"}</definedName>
    <definedName name="SDDFKSEDE" localSheetId="1" hidden="1">{#N/A,#N/A,FALSE,"Plan1";#N/A,#N/A,FALSE,"Plan2"}</definedName>
    <definedName name="SDDFKSEDE" localSheetId="0">{#N/A,#N/A,FALSE,"Plan1";#N/A,#N/A,FALSE,"Plan2"}</definedName>
    <definedName name="SDDFKSEDE" localSheetId="7" hidden="1">{#N/A,#N/A,FALSE,"Plan1";#N/A,#N/A,FALSE,"Plan2"}</definedName>
    <definedName name="SDDFKSEDE" localSheetId="8" hidden="1">{#N/A,#N/A,FALSE,"Plan1";#N/A,#N/A,FALSE,"Plan2"}</definedName>
    <definedName name="SDDFKSEDE" hidden="1">{#N/A,#N/A,FALSE,"Plan1";#N/A,#N/A,FALSE,"Plan2"}</definedName>
    <definedName name="sddkslker" localSheetId="2" hidden="1">{#N/A,#N/A,FALSE,"Plan1";#N/A,#N/A,FALSE,"Plan2"}</definedName>
    <definedName name="sddkslker" localSheetId="5">{#N/A,#N/A,FALSE,"Plan1";#N/A,#N/A,FALSE,"Plan2"}</definedName>
    <definedName name="sddkslker" localSheetId="6" hidden="1">{#N/A,#N/A,FALSE,"Plan1";#N/A,#N/A,FALSE,"Plan2"}</definedName>
    <definedName name="sddkslker" localSheetId="1" hidden="1">{#N/A,#N/A,FALSE,"Plan1";#N/A,#N/A,FALSE,"Plan2"}</definedName>
    <definedName name="sddkslker" localSheetId="0">{#N/A,#N/A,FALSE,"Plan1";#N/A,#N/A,FALSE,"Plan2"}</definedName>
    <definedName name="sddkslker" localSheetId="7" hidden="1">{#N/A,#N/A,FALSE,"Plan1";#N/A,#N/A,FALSE,"Plan2"}</definedName>
    <definedName name="sddkslker" localSheetId="8" hidden="1">{#N/A,#N/A,FALSE,"Plan1";#N/A,#N/A,FALSE,"Plan2"}</definedName>
    <definedName name="sddkslker" hidden="1">{#N/A,#N/A,FALSE,"Plan1";#N/A,#N/A,FALSE,"Plan2"}</definedName>
    <definedName name="sdefr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2" hidden="1">#REF!</definedName>
    <definedName name="sdert" localSheetId="5">#REF!</definedName>
    <definedName name="sdert" localSheetId="6" hidden="1">#REF!</definedName>
    <definedName name="sdert" localSheetId="1" hidden="1">#REF!</definedName>
    <definedName name="sdert" localSheetId="0">#REF!</definedName>
    <definedName name="sdert" localSheetId="7" hidden="1">#REF!</definedName>
    <definedName name="sdert" localSheetId="8" hidden="1">#REF!</definedName>
    <definedName name="sdert" hidden="1">#REF!</definedName>
    <definedName name="sdf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2" hidden="1">{#N/A,#N/A,FALSE,"Plan1";#N/A,#N/A,FALSE,"Plan2"}</definedName>
    <definedName name="sdfdds" localSheetId="5">{#N/A,#N/A,FALSE,"Plan1";#N/A,#N/A,FALSE,"Plan2"}</definedName>
    <definedName name="sdfdds" localSheetId="6" hidden="1">{#N/A,#N/A,FALSE,"Plan1";#N/A,#N/A,FALSE,"Plan2"}</definedName>
    <definedName name="sdfdds" localSheetId="1" hidden="1">{#N/A,#N/A,FALSE,"Plan1";#N/A,#N/A,FALSE,"Plan2"}</definedName>
    <definedName name="sdfdds" localSheetId="0">{#N/A,#N/A,FALSE,"Plan1";#N/A,#N/A,FALSE,"Plan2"}</definedName>
    <definedName name="sdfdds" localSheetId="7" hidden="1">{#N/A,#N/A,FALSE,"Plan1";#N/A,#N/A,FALSE,"Plan2"}</definedName>
    <definedName name="sdfdds" localSheetId="8" hidden="1">{#N/A,#N/A,FALSE,"Plan1";#N/A,#N/A,FALSE,"Plan2"}</definedName>
    <definedName name="sdfdds" hidden="1">{#N/A,#N/A,FALSE,"Plan1";#N/A,#N/A,FALSE,"Plan2"}</definedName>
    <definedName name="sdfdfc" localSheetId="2" hidden="1">{#N/A,#N/A,FALSE,"Plan1";#N/A,#N/A,FALSE,"Plan2"}</definedName>
    <definedName name="sdfdfc" localSheetId="5">{#N/A,#N/A,FALSE,"Plan1";#N/A,#N/A,FALSE,"Plan2"}</definedName>
    <definedName name="sdfdfc" localSheetId="6" hidden="1">{#N/A,#N/A,FALSE,"Plan1";#N/A,#N/A,FALSE,"Plan2"}</definedName>
    <definedName name="sdfdfc" localSheetId="1" hidden="1">{#N/A,#N/A,FALSE,"Plan1";#N/A,#N/A,FALSE,"Plan2"}</definedName>
    <definedName name="sdfdfc" localSheetId="0">{#N/A,#N/A,FALSE,"Plan1";#N/A,#N/A,FALSE,"Plan2"}</definedName>
    <definedName name="sdfdfc" localSheetId="7" hidden="1">{#N/A,#N/A,FALSE,"Plan1";#N/A,#N/A,FALSE,"Plan2"}</definedName>
    <definedName name="sdfdfc" localSheetId="8" hidden="1">{#N/A,#N/A,FALSE,"Plan1";#N/A,#N/A,FALSE,"Plan2"}</definedName>
    <definedName name="sdfdfc" hidden="1">{#N/A,#N/A,FALSE,"Plan1";#N/A,#N/A,FALSE,"Plan2"}</definedName>
    <definedName name="sdfdf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2" hidden="1">{#N/A,#N/A,FALSE,"Plan1";#N/A,#N/A,FALSE,"Plan2"}</definedName>
    <definedName name="sdfdgft" localSheetId="5">{#N/A,#N/A,FALSE,"Plan1";#N/A,#N/A,FALSE,"Plan2"}</definedName>
    <definedName name="sdfdgft" localSheetId="6" hidden="1">{#N/A,#N/A,FALSE,"Plan1";#N/A,#N/A,FALSE,"Plan2"}</definedName>
    <definedName name="sdfdgft" localSheetId="1" hidden="1">{#N/A,#N/A,FALSE,"Plan1";#N/A,#N/A,FALSE,"Plan2"}</definedName>
    <definedName name="sdfdgft" localSheetId="0">{#N/A,#N/A,FALSE,"Plan1";#N/A,#N/A,FALSE,"Plan2"}</definedName>
    <definedName name="sdfdgft" localSheetId="7" hidden="1">{#N/A,#N/A,FALSE,"Plan1";#N/A,#N/A,FALSE,"Plan2"}</definedName>
    <definedName name="sdfdgft" localSheetId="8" hidden="1">{#N/A,#N/A,FALSE,"Plan1";#N/A,#N/A,FALSE,"Plan2"}</definedName>
    <definedName name="sdfdgft" hidden="1">{#N/A,#N/A,FALSE,"Plan1";#N/A,#N/A,FALSE,"Plan2"}</definedName>
    <definedName name="sdfdsf" localSheetId="2" hidden="1">{#N/A,#N/A,FALSE,"Plan1";#N/A,#N/A,FALSE,"Plan2"}</definedName>
    <definedName name="sdfdsf" localSheetId="5">{#N/A,#N/A,FALSE,"Plan1";#N/A,#N/A,FALSE,"Plan2"}</definedName>
    <definedName name="sdfdsf" localSheetId="6" hidden="1">{#N/A,#N/A,FALSE,"Plan1";#N/A,#N/A,FALSE,"Plan2"}</definedName>
    <definedName name="sdfdsf" localSheetId="1" hidden="1">{#N/A,#N/A,FALSE,"Plan1";#N/A,#N/A,FALSE,"Plan2"}</definedName>
    <definedName name="sdfdsf" localSheetId="0">{#N/A,#N/A,FALSE,"Plan1";#N/A,#N/A,FALSE,"Plan2"}</definedName>
    <definedName name="sdfdsf" localSheetId="7" hidden="1">{#N/A,#N/A,FALSE,"Plan1";#N/A,#N/A,FALSE,"Plan2"}</definedName>
    <definedName name="sdfdsf" localSheetId="8" hidden="1">{#N/A,#N/A,FALSE,"Plan1";#N/A,#N/A,FALSE,"Plan2"}</definedName>
    <definedName name="sdfdsf" hidden="1">{#N/A,#N/A,FALSE,"Plan1";#N/A,#N/A,FALSE,"Plan2"}</definedName>
    <definedName name="sdfdsf\da" localSheetId="2" hidden="1">{#N/A,#N/A,FALSE,"Plan1";#N/A,#N/A,FALSE,"Plan2"}</definedName>
    <definedName name="sdfdsf\da" localSheetId="6" hidden="1">{#N/A,#N/A,FALSE,"Plan1";#N/A,#N/A,FALSE,"Plan2"}</definedName>
    <definedName name="sdfdsf\da" localSheetId="1" hidden="1">{#N/A,#N/A,FALSE,"Plan1";#N/A,#N/A,FALSE,"Plan2"}</definedName>
    <definedName name="sdfdsf\da" localSheetId="0" hidden="1">{#N/A,#N/A,FALSE,"Plan1";#N/A,#N/A,FALSE,"Plan2"}</definedName>
    <definedName name="sdfdsf\da" localSheetId="7" hidden="1">{#N/A,#N/A,FALSE,"Plan1";#N/A,#N/A,FALSE,"Plan2"}</definedName>
    <definedName name="sdfdsf\da" localSheetId="8" hidden="1">{#N/A,#N/A,FALSE,"Plan1";#N/A,#N/A,FALSE,"Plan2"}</definedName>
    <definedName name="sdfdsf\da" hidden="1">{#N/A,#N/A,FALSE,"Plan1";#N/A,#N/A,FALSE,"Plan2"}</definedName>
    <definedName name="SDFEDRT" localSheetId="2" hidden="1">{#N/A,#N/A,FALSE,"Plan1";#N/A,#N/A,FALSE,"Plan2"}</definedName>
    <definedName name="SDFEDRT" localSheetId="5">{#N/A,#N/A,FALSE,"Plan1";#N/A,#N/A,FALSE,"Plan2"}</definedName>
    <definedName name="SDFEDRT" localSheetId="6" hidden="1">{#N/A,#N/A,FALSE,"Plan1";#N/A,#N/A,FALSE,"Plan2"}</definedName>
    <definedName name="SDFEDRT" localSheetId="1" hidden="1">{#N/A,#N/A,FALSE,"Plan1";#N/A,#N/A,FALSE,"Plan2"}</definedName>
    <definedName name="SDFEDRT" localSheetId="0">{#N/A,#N/A,FALSE,"Plan1";#N/A,#N/A,FALSE,"Plan2"}</definedName>
    <definedName name="SDFEDRT" localSheetId="7" hidden="1">{#N/A,#N/A,FALSE,"Plan1";#N/A,#N/A,FALSE,"Plan2"}</definedName>
    <definedName name="SDFEDRT" localSheetId="8" hidden="1">{#N/A,#N/A,FALSE,"Plan1";#N/A,#N/A,FALSE,"Plan2"}</definedName>
    <definedName name="SDFEDRT" hidden="1">{#N/A,#N/A,FALSE,"Plan1";#N/A,#N/A,FALSE,"Plan2"}</definedName>
    <definedName name="sdfer" localSheetId="2" hidden="1">{#N/A,#N/A,FALSE,"Plan1";#N/A,#N/A,FALSE,"Plan2"}</definedName>
    <definedName name="sdfer" localSheetId="5">{#N/A,#N/A,FALSE,"Plan1";#N/A,#N/A,FALSE,"Plan2"}</definedName>
    <definedName name="sdfer" localSheetId="6" hidden="1">{#N/A,#N/A,FALSE,"Plan1";#N/A,#N/A,FALSE,"Plan2"}</definedName>
    <definedName name="sdfer" localSheetId="1" hidden="1">{#N/A,#N/A,FALSE,"Plan1";#N/A,#N/A,FALSE,"Plan2"}</definedName>
    <definedName name="sdfer" localSheetId="0">{#N/A,#N/A,FALSE,"Plan1";#N/A,#N/A,FALSE,"Plan2"}</definedName>
    <definedName name="sdfer" localSheetId="7" hidden="1">{#N/A,#N/A,FALSE,"Plan1";#N/A,#N/A,FALSE,"Plan2"}</definedName>
    <definedName name="sdfer" localSheetId="8" hidden="1">{#N/A,#N/A,FALSE,"Plan1";#N/A,#N/A,FALSE,"Plan2"}</definedName>
    <definedName name="sdfer" hidden="1">{#N/A,#N/A,FALSE,"Plan1";#N/A,#N/A,FALSE,"Plan2"}</definedName>
    <definedName name="sdferr" localSheetId="2" hidden="1">{#N/A,#N/A,FALSE,"Plan1";#N/A,#N/A,FALSE,"Plan2"}</definedName>
    <definedName name="sdferr" localSheetId="5">{#N/A,#N/A,FALSE,"Plan1";#N/A,#N/A,FALSE,"Plan2"}</definedName>
    <definedName name="sdferr" localSheetId="6" hidden="1">{#N/A,#N/A,FALSE,"Plan1";#N/A,#N/A,FALSE,"Plan2"}</definedName>
    <definedName name="sdferr" localSheetId="1" hidden="1">{#N/A,#N/A,FALSE,"Plan1";#N/A,#N/A,FALSE,"Plan2"}</definedName>
    <definedName name="sdferr" localSheetId="0">{#N/A,#N/A,FALSE,"Plan1";#N/A,#N/A,FALSE,"Plan2"}</definedName>
    <definedName name="sdferr" localSheetId="7" hidden="1">{#N/A,#N/A,FALSE,"Plan1";#N/A,#N/A,FALSE,"Plan2"}</definedName>
    <definedName name="sdferr" localSheetId="8" hidden="1">{#N/A,#N/A,FALSE,"Plan1";#N/A,#N/A,FALSE,"Plan2"}</definedName>
    <definedName name="sdferr" hidden="1">{#N/A,#N/A,FALSE,"Plan1";#N/A,#N/A,FALSE,"Plan2"}</definedName>
    <definedName name="sdfe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2" hidden="1">{#N/A,#N/A,FALSE,"Plan1";#N/A,#N/A,FALSE,"Plan2"}</definedName>
    <definedName name="SDFGJFSRF" localSheetId="5">{#N/A,#N/A,FALSE,"Plan1";#N/A,#N/A,FALSE,"Plan2"}</definedName>
    <definedName name="SDFGJFSRF" localSheetId="6" hidden="1">{#N/A,#N/A,FALSE,"Plan1";#N/A,#N/A,FALSE,"Plan2"}</definedName>
    <definedName name="SDFGJFSRF" localSheetId="1" hidden="1">{#N/A,#N/A,FALSE,"Plan1";#N/A,#N/A,FALSE,"Plan2"}</definedName>
    <definedName name="SDFGJFSRF" localSheetId="0">{#N/A,#N/A,FALSE,"Plan1";#N/A,#N/A,FALSE,"Plan2"}</definedName>
    <definedName name="SDFGJFSRF" localSheetId="7" hidden="1">{#N/A,#N/A,FALSE,"Plan1";#N/A,#N/A,FALSE,"Plan2"}</definedName>
    <definedName name="SDFGJFSRF" localSheetId="8" hidden="1">{#N/A,#N/A,FALSE,"Plan1";#N/A,#N/A,FALSE,"Plan2"}</definedName>
    <definedName name="SDFGJFSRF" hidden="1">{#N/A,#N/A,FALSE,"Plan1";#N/A,#N/A,FALSE,"Plan2"}</definedName>
    <definedName name="sdfgtr" localSheetId="2" hidden="1">{#N/A,#N/A,FALSE,"Plan1";#N/A,#N/A,FALSE,"Plan2"}</definedName>
    <definedName name="sdfgtr" localSheetId="5">{#N/A,#N/A,FALSE,"Plan1";#N/A,#N/A,FALSE,"Plan2"}</definedName>
    <definedName name="sdfgtr" localSheetId="6" hidden="1">{#N/A,#N/A,FALSE,"Plan1";#N/A,#N/A,FALSE,"Plan2"}</definedName>
    <definedName name="sdfgtr" localSheetId="1" hidden="1">{#N/A,#N/A,FALSE,"Plan1";#N/A,#N/A,FALSE,"Plan2"}</definedName>
    <definedName name="sdfgtr" localSheetId="0">{#N/A,#N/A,FALSE,"Plan1";#N/A,#N/A,FALSE,"Plan2"}</definedName>
    <definedName name="sdfgtr" localSheetId="7" hidden="1">{#N/A,#N/A,FALSE,"Plan1";#N/A,#N/A,FALSE,"Plan2"}</definedName>
    <definedName name="sdfgtr" localSheetId="8" hidden="1">{#N/A,#N/A,FALSE,"Plan1";#N/A,#N/A,FALSE,"Plan2"}</definedName>
    <definedName name="sdfgtr" hidden="1">{#N/A,#N/A,FALSE,"Plan1";#N/A,#N/A,FALSE,"Plan2"}</definedName>
    <definedName name="sdfjdetrt" localSheetId="2" hidden="1">{#N/A,#N/A,FALSE,"Plan1";#N/A,#N/A,FALSE,"Plan2"}</definedName>
    <definedName name="sdfjdetrt" localSheetId="5">{#N/A,#N/A,FALSE,"Plan1";#N/A,#N/A,FALSE,"Plan2"}</definedName>
    <definedName name="sdfjdetrt" localSheetId="6" hidden="1">{#N/A,#N/A,FALSE,"Plan1";#N/A,#N/A,FALSE,"Plan2"}</definedName>
    <definedName name="sdfjdetrt" localSheetId="1" hidden="1">{#N/A,#N/A,FALSE,"Plan1";#N/A,#N/A,FALSE,"Plan2"}</definedName>
    <definedName name="sdfjdetrt" localSheetId="0">{#N/A,#N/A,FALSE,"Plan1";#N/A,#N/A,FALSE,"Plan2"}</definedName>
    <definedName name="sdfjdetrt" localSheetId="7" hidden="1">{#N/A,#N/A,FALSE,"Plan1";#N/A,#N/A,FALSE,"Plan2"}</definedName>
    <definedName name="sdfjdetrt" localSheetId="8" hidden="1">{#N/A,#N/A,FALSE,"Plan1";#N/A,#N/A,FALSE,"Plan2"}</definedName>
    <definedName name="sdfjdetrt" hidden="1">{#N/A,#N/A,FALSE,"Plan1";#N/A,#N/A,FALSE,"Plan2"}</definedName>
    <definedName name="SDFJDRTJEIDR" localSheetId="2" hidden="1">{#N/A,#N/A,FALSE,"Plan1";#N/A,#N/A,FALSE,"Plan2"}</definedName>
    <definedName name="SDFJDRTJEIDR" localSheetId="5">{#N/A,#N/A,FALSE,"Plan1";#N/A,#N/A,FALSE,"Plan2"}</definedName>
    <definedName name="SDFJDRTJEIDR" localSheetId="6" hidden="1">{#N/A,#N/A,FALSE,"Plan1";#N/A,#N/A,FALSE,"Plan2"}</definedName>
    <definedName name="SDFJDRTJEIDR" localSheetId="1" hidden="1">{#N/A,#N/A,FALSE,"Plan1";#N/A,#N/A,FALSE,"Plan2"}</definedName>
    <definedName name="SDFJDRTJEIDR" localSheetId="0">{#N/A,#N/A,FALSE,"Plan1";#N/A,#N/A,FALSE,"Plan2"}</definedName>
    <definedName name="SDFJDRTJEIDR" localSheetId="7" hidden="1">{#N/A,#N/A,FALSE,"Plan1";#N/A,#N/A,FALSE,"Plan2"}</definedName>
    <definedName name="SDFJDRTJEIDR" localSheetId="8" hidden="1">{#N/A,#N/A,FALSE,"Plan1";#N/A,#N/A,FALSE,"Plan2"}</definedName>
    <definedName name="SDFJDRTJEIDR" hidden="1">{#N/A,#N/A,FALSE,"Plan1";#N/A,#N/A,FALSE,"Plan2"}</definedName>
    <definedName name="sdfjergtij" localSheetId="2" hidden="1">{#N/A,#N/A,FALSE,"Plan1";#N/A,#N/A,FALSE,"Plan2"}</definedName>
    <definedName name="sdfjergtij" localSheetId="5">{#N/A,#N/A,FALSE,"Plan1";#N/A,#N/A,FALSE,"Plan2"}</definedName>
    <definedName name="sdfjergtij" localSheetId="6" hidden="1">{#N/A,#N/A,FALSE,"Plan1";#N/A,#N/A,FALSE,"Plan2"}</definedName>
    <definedName name="sdfjergtij" localSheetId="1" hidden="1">{#N/A,#N/A,FALSE,"Plan1";#N/A,#N/A,FALSE,"Plan2"}</definedName>
    <definedName name="sdfjergtij" localSheetId="0">{#N/A,#N/A,FALSE,"Plan1";#N/A,#N/A,FALSE,"Plan2"}</definedName>
    <definedName name="sdfjergtij" localSheetId="7" hidden="1">{#N/A,#N/A,FALSE,"Plan1";#N/A,#N/A,FALSE,"Plan2"}</definedName>
    <definedName name="sdfjergtij" localSheetId="8" hidden="1">{#N/A,#N/A,FALSE,"Plan1";#N/A,#N/A,FALSE,"Plan2"}</definedName>
    <definedName name="sdfjergtij" hidden="1">{#N/A,#N/A,FALSE,"Plan1";#N/A,#N/A,FALSE,"Plan2"}</definedName>
    <definedName name="SDFOPJKWE" localSheetId="2" hidden="1">{#N/A,#N/A,FALSE,"Plan1";#N/A,#N/A,FALSE,"Plan2"}</definedName>
    <definedName name="SDFOPJKWE" localSheetId="5">{#N/A,#N/A,FALSE,"Plan1";#N/A,#N/A,FALSE,"Plan2"}</definedName>
    <definedName name="SDFOPJKWE" localSheetId="6" hidden="1">{#N/A,#N/A,FALSE,"Plan1";#N/A,#N/A,FALSE,"Plan2"}</definedName>
    <definedName name="SDFOPJKWE" localSheetId="1" hidden="1">{#N/A,#N/A,FALSE,"Plan1";#N/A,#N/A,FALSE,"Plan2"}</definedName>
    <definedName name="SDFOPJKWE" localSheetId="0">{#N/A,#N/A,FALSE,"Plan1";#N/A,#N/A,FALSE,"Plan2"}</definedName>
    <definedName name="SDFOPJKWE" localSheetId="7" hidden="1">{#N/A,#N/A,FALSE,"Plan1";#N/A,#N/A,FALSE,"Plan2"}</definedName>
    <definedName name="SDFOPJKWE" localSheetId="8" hidden="1">{#N/A,#N/A,FALSE,"Plan1";#N/A,#N/A,FALSE,"Plan2"}</definedName>
    <definedName name="SDFOPJKWE" hidden="1">{#N/A,#N/A,FALSE,"Plan1";#N/A,#N/A,FALSE,"Plan2"}</definedName>
    <definedName name="sdfrdt5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2" hidden="1">{#N/A,#N/A,FALSE,"Plan1";#N/A,#N/A,FALSE,"Plan2"}</definedName>
    <definedName name="sdfrt" localSheetId="5">{#N/A,#N/A,FALSE,"Plan1";#N/A,#N/A,FALSE,"Plan2"}</definedName>
    <definedName name="sdfrt" localSheetId="6" hidden="1">{#N/A,#N/A,FALSE,"Plan1";#N/A,#N/A,FALSE,"Plan2"}</definedName>
    <definedName name="sdfrt" localSheetId="1" hidden="1">{#N/A,#N/A,FALSE,"Plan1";#N/A,#N/A,FALSE,"Plan2"}</definedName>
    <definedName name="sdfrt" localSheetId="0">{#N/A,#N/A,FALSE,"Plan1";#N/A,#N/A,FALSE,"Plan2"}</definedName>
    <definedName name="sdfrt" localSheetId="7" hidden="1">{#N/A,#N/A,FALSE,"Plan1";#N/A,#N/A,FALSE,"Plan2"}</definedName>
    <definedName name="sdfrt" localSheetId="8" hidden="1">{#N/A,#N/A,FALSE,"Plan1";#N/A,#N/A,FALSE,"Plan2"}</definedName>
    <definedName name="sdfrt" hidden="1">{#N/A,#N/A,FALSE,"Plan1";#N/A,#N/A,FALSE,"Plan2"}</definedName>
    <definedName name="SDFRTKK" localSheetId="2" hidden="1">{#N/A,#N/A,FALSE,"Plan1";#N/A,#N/A,FALSE,"Plan2"}</definedName>
    <definedName name="SDFRTKK" localSheetId="5">{#N/A,#N/A,FALSE,"Plan1";#N/A,#N/A,FALSE,"Plan2"}</definedName>
    <definedName name="SDFRTKK" localSheetId="6" hidden="1">{#N/A,#N/A,FALSE,"Plan1";#N/A,#N/A,FALSE,"Plan2"}</definedName>
    <definedName name="SDFRTKK" localSheetId="1" hidden="1">{#N/A,#N/A,FALSE,"Plan1";#N/A,#N/A,FALSE,"Plan2"}</definedName>
    <definedName name="SDFRTKK" localSheetId="0">{#N/A,#N/A,FALSE,"Plan1";#N/A,#N/A,FALSE,"Plan2"}</definedName>
    <definedName name="SDFRTKK" localSheetId="7" hidden="1">{#N/A,#N/A,FALSE,"Plan1";#N/A,#N/A,FALSE,"Plan2"}</definedName>
    <definedName name="SDFRTKK" localSheetId="8" hidden="1">{#N/A,#N/A,FALSE,"Plan1";#N/A,#N/A,FALSE,"Plan2"}</definedName>
    <definedName name="SDFRTKK" hidden="1">{#N/A,#N/A,FALSE,"Plan1";#N/A,#N/A,FALSE,"Plan2"}</definedName>
    <definedName name="SDFRTR" localSheetId="2" hidden="1">{#N/A,#N/A,FALSE,"Plan1";#N/A,#N/A,FALSE,"Plan2"}</definedName>
    <definedName name="SDFRTR" localSheetId="5">{#N/A,#N/A,FALSE,"Plan1";#N/A,#N/A,FALSE,"Plan2"}</definedName>
    <definedName name="SDFRTR" localSheetId="6" hidden="1">{#N/A,#N/A,FALSE,"Plan1";#N/A,#N/A,FALSE,"Plan2"}</definedName>
    <definedName name="SDFRTR" localSheetId="1" hidden="1">{#N/A,#N/A,FALSE,"Plan1";#N/A,#N/A,FALSE,"Plan2"}</definedName>
    <definedName name="SDFRTR" localSheetId="0">{#N/A,#N/A,FALSE,"Plan1";#N/A,#N/A,FALSE,"Plan2"}</definedName>
    <definedName name="SDFRTR" localSheetId="7" hidden="1">{#N/A,#N/A,FALSE,"Plan1";#N/A,#N/A,FALSE,"Plan2"}</definedName>
    <definedName name="SDFRTR" localSheetId="8" hidden="1">{#N/A,#N/A,FALSE,"Plan1";#N/A,#N/A,FALSE,"Plan2"}</definedName>
    <definedName name="SDFRTR" hidden="1">{#N/A,#N/A,FALSE,"Plan1";#N/A,#N/A,FALSE,"Plan2"}</definedName>
    <definedName name="sdfry6" localSheetId="2" hidden="1">{#N/A,#N/A,FALSE,"Plan1";#N/A,#N/A,FALSE,"Plan2"}</definedName>
    <definedName name="sdfry6" localSheetId="5">{#N/A,#N/A,FALSE,"Plan1";#N/A,#N/A,FALSE,"Plan2"}</definedName>
    <definedName name="sdfry6" localSheetId="6" hidden="1">{#N/A,#N/A,FALSE,"Plan1";#N/A,#N/A,FALSE,"Plan2"}</definedName>
    <definedName name="sdfry6" localSheetId="1" hidden="1">{#N/A,#N/A,FALSE,"Plan1";#N/A,#N/A,FALSE,"Plan2"}</definedName>
    <definedName name="sdfry6" localSheetId="0">{#N/A,#N/A,FALSE,"Plan1";#N/A,#N/A,FALSE,"Plan2"}</definedName>
    <definedName name="sdfry6" localSheetId="7" hidden="1">{#N/A,#N/A,FALSE,"Plan1";#N/A,#N/A,FALSE,"Plan2"}</definedName>
    <definedName name="sdfry6" localSheetId="8" hidden="1">{#N/A,#N/A,FALSE,"Plan1";#N/A,#N/A,FALSE,"Plan2"}</definedName>
    <definedName name="sdfry6" hidden="1">{#N/A,#N/A,FALSE,"Plan1";#N/A,#N/A,FALSE,"Plan2"}</definedName>
    <definedName name="sdfsaf" localSheetId="2" hidden="1">{#N/A,#N/A,FALSE,"Plan1";#N/A,#N/A,FALSE,"Plan2"}</definedName>
    <definedName name="sdfsaf" localSheetId="5">{#N/A,#N/A,FALSE,"Plan1";#N/A,#N/A,FALSE,"Plan2"}</definedName>
    <definedName name="sdfsaf" localSheetId="6" hidden="1">{#N/A,#N/A,FALSE,"Plan1";#N/A,#N/A,FALSE,"Plan2"}</definedName>
    <definedName name="sdfsaf" localSheetId="1" hidden="1">{#N/A,#N/A,FALSE,"Plan1";#N/A,#N/A,FALSE,"Plan2"}</definedName>
    <definedName name="sdfsaf" localSheetId="0">{#N/A,#N/A,FALSE,"Plan1";#N/A,#N/A,FALSE,"Plan2"}</definedName>
    <definedName name="sdfsaf" localSheetId="7" hidden="1">{#N/A,#N/A,FALSE,"Plan1";#N/A,#N/A,FALSE,"Plan2"}</definedName>
    <definedName name="sdfsaf" localSheetId="8" hidden="1">{#N/A,#N/A,FALSE,"Plan1";#N/A,#N/A,FALSE,"Plan2"}</definedName>
    <definedName name="sdfsaf" hidden="1">{#N/A,#N/A,FALSE,"Plan1";#N/A,#N/A,FALSE,"Plan2"}</definedName>
    <definedName name="sdfsd" localSheetId="2" hidden="1">{"'Estimativa de Lançamento-JAN'!$A$1:$AI$85"}</definedName>
    <definedName name="sdfsd" localSheetId="5">{"'Estimativa de Lançamento-JAN'!$A$1:$AI$85"}</definedName>
    <definedName name="sdfsd" localSheetId="6" hidden="1">{"'Estimativa de Lançamento-JAN'!$A$1:$AI$85"}</definedName>
    <definedName name="sdfsd" localSheetId="1" hidden="1">{"'Estimativa de Lançamento-JAN'!$A$1:$AI$85"}</definedName>
    <definedName name="sdfsd" localSheetId="0">{"'Estimativa de Lançamento-JAN'!$A$1:$AI$85"}</definedName>
    <definedName name="sdfsd" localSheetId="7" hidden="1">{"'Estimativa de Lançamento-JAN'!$A$1:$AI$85"}</definedName>
    <definedName name="sdfsd" localSheetId="8" hidden="1">{"'Estimativa de Lançamento-JAN'!$A$1:$AI$85"}</definedName>
    <definedName name="sdfsd" hidden="1">{"'Estimativa de Lançamento-JAN'!$A$1:$AI$85"}</definedName>
    <definedName name="sdfsdfg" localSheetId="2" hidden="1">{#N/A,#N/A,FALSE,"Plan1";#N/A,#N/A,FALSE,"Plan2"}</definedName>
    <definedName name="sdfsdfg" localSheetId="5">{#N/A,#N/A,FALSE,"Plan1";#N/A,#N/A,FALSE,"Plan2"}</definedName>
    <definedName name="sdfsdfg" localSheetId="6" hidden="1">{#N/A,#N/A,FALSE,"Plan1";#N/A,#N/A,FALSE,"Plan2"}</definedName>
    <definedName name="sdfsdfg" localSheetId="1" hidden="1">{#N/A,#N/A,FALSE,"Plan1";#N/A,#N/A,FALSE,"Plan2"}</definedName>
    <definedName name="sdfsdfg" localSheetId="0">{#N/A,#N/A,FALSE,"Plan1";#N/A,#N/A,FALSE,"Plan2"}</definedName>
    <definedName name="sdfsdfg" localSheetId="7" hidden="1">{#N/A,#N/A,FALSE,"Plan1";#N/A,#N/A,FALSE,"Plan2"}</definedName>
    <definedName name="sdfsdfg" localSheetId="8" hidden="1">{#N/A,#N/A,FALSE,"Plan1";#N/A,#N/A,FALSE,"Plan2"}</definedName>
    <definedName name="sdfsdfg" hidden="1">{#N/A,#N/A,FALSE,"Plan1";#N/A,#N/A,FALSE,"Plan2"}</definedName>
    <definedName name="SDFSDFK" localSheetId="2" hidden="1">{#N/A,#N/A,FALSE,"Plan1";#N/A,#N/A,FALSE,"Plan2"}</definedName>
    <definedName name="SDFSDFK" localSheetId="5">{#N/A,#N/A,FALSE,"Plan1";#N/A,#N/A,FALSE,"Plan2"}</definedName>
    <definedName name="SDFSDFK" localSheetId="6" hidden="1">{#N/A,#N/A,FALSE,"Plan1";#N/A,#N/A,FALSE,"Plan2"}</definedName>
    <definedName name="SDFSDFK" localSheetId="1" hidden="1">{#N/A,#N/A,FALSE,"Plan1";#N/A,#N/A,FALSE,"Plan2"}</definedName>
    <definedName name="SDFSDFK" localSheetId="0">{#N/A,#N/A,FALSE,"Plan1";#N/A,#N/A,FALSE,"Plan2"}</definedName>
    <definedName name="SDFSDFK" localSheetId="7" hidden="1">{#N/A,#N/A,FALSE,"Plan1";#N/A,#N/A,FALSE,"Plan2"}</definedName>
    <definedName name="SDFSDFK" localSheetId="8" hidden="1">{#N/A,#N/A,FALSE,"Plan1";#N/A,#N/A,FALSE,"Plan2"}</definedName>
    <definedName name="SDFSDFK" hidden="1">{#N/A,#N/A,FALSE,"Plan1";#N/A,#N/A,FALSE,"Plan2"}</definedName>
    <definedName name="sdfsdgftret" localSheetId="2" hidden="1">{#N/A,#N/A,FALSE,"Plan1";#N/A,#N/A,FALSE,"Plan2"}</definedName>
    <definedName name="sdfsdgftret" localSheetId="5">{#N/A,#N/A,FALSE,"Plan1";#N/A,#N/A,FALSE,"Plan2"}</definedName>
    <definedName name="sdfsdgftret" localSheetId="6" hidden="1">{#N/A,#N/A,FALSE,"Plan1";#N/A,#N/A,FALSE,"Plan2"}</definedName>
    <definedName name="sdfsdgftret" localSheetId="1" hidden="1">{#N/A,#N/A,FALSE,"Plan1";#N/A,#N/A,FALSE,"Plan2"}</definedName>
    <definedName name="sdfsdgftret" localSheetId="0">{#N/A,#N/A,FALSE,"Plan1";#N/A,#N/A,FALSE,"Plan2"}</definedName>
    <definedName name="sdfsdgftret" localSheetId="7" hidden="1">{#N/A,#N/A,FALSE,"Plan1";#N/A,#N/A,FALSE,"Plan2"}</definedName>
    <definedName name="sdfsdgftret" localSheetId="8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2" hidden="1">{#N/A,#N/A,FALSE,"Plan1";#N/A,#N/A,FALSE,"Plan2"}</definedName>
    <definedName name="sdfsf" localSheetId="5">{#N/A,#N/A,FALSE,"Plan1";#N/A,#N/A,FALSE,"Plan2"}</definedName>
    <definedName name="SDFS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1" hidden="1">{#N/A,#N/A,FALSE,"Plan1";#N/A,#N/A,FALSE,"Plan2"}</definedName>
    <definedName name="sdfsf" localSheetId="0">{#N/A,#N/A,FALSE,"Plan1";#N/A,#N/A,FALSE,"Plan2"}</definedName>
    <definedName name="SDFS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hidden="1">{#N/A,#N/A,FALSE,"Plan1";#N/A,#N/A,FALSE,"Plan2"}</definedName>
    <definedName name="SDFSFRT" localSheetId="2" hidden="1">{"Econ Consolidado",#N/A,FALSE,"Econ Consol";"Fluxo de Caixa",#N/A,FALSE,"Fluxo Caixa";"Investimentos",#N/A,FALSE,"Investimentos"}</definedName>
    <definedName name="SDFSFRT" localSheetId="5">{"Econ Consolidado",#N/A,FALSE,"Econ Consol";"Fluxo de Caixa",#N/A,FALSE,"Fluxo Caixa";"Investimentos",#N/A,FALSE,"Investimentos"}</definedName>
    <definedName name="SDFSFRT" localSheetId="6" hidden="1">{"Econ Consolidado",#N/A,FALSE,"Econ Consol";"Fluxo de Caixa",#N/A,FALSE,"Fluxo Caixa";"Investimentos",#N/A,FALSE,"Investimentos"}</definedName>
    <definedName name="SDFSFRT" localSheetId="1" hidden="1">{"Econ Consolidado",#N/A,FALSE,"Econ Consol";"Fluxo de Caixa",#N/A,FALSE,"Fluxo Caixa";"Investimentos",#N/A,FALSE,"Investimentos"}</definedName>
    <definedName name="SDFSFRT" localSheetId="0">{"Econ Consolidado",#N/A,FALSE,"Econ Consol";"Fluxo de Caixa",#N/A,FALSE,"Fluxo Caixa";"Investimentos",#N/A,FALSE,"Investimentos"}</definedName>
    <definedName name="SDFSFRT" localSheetId="7" hidden="1">{"Econ Consolidado",#N/A,FALSE,"Econ Consol";"Fluxo de Caixa",#N/A,FALSE,"Fluxo Caixa";"Investimentos",#N/A,FALSE,"Investimentos"}</definedName>
    <definedName name="SDFSFRT" localSheetId="8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2" hidden="1">{#N/A,#N/A,FALSE,"Plan1";#N/A,#N/A,FALSE,"Plan2"}</definedName>
    <definedName name="sdfsr" localSheetId="5">{#N/A,#N/A,FALSE,"Plan1";#N/A,#N/A,FALSE,"Plan2"}</definedName>
    <definedName name="sdfsr" localSheetId="6" hidden="1">{#N/A,#N/A,FALSE,"Plan1";#N/A,#N/A,FALSE,"Plan2"}</definedName>
    <definedName name="sdfsr" localSheetId="1" hidden="1">{#N/A,#N/A,FALSE,"Plan1";#N/A,#N/A,FALSE,"Plan2"}</definedName>
    <definedName name="sdfsr" localSheetId="0">{#N/A,#N/A,FALSE,"Plan1";#N/A,#N/A,FALSE,"Plan2"}</definedName>
    <definedName name="sdfsr" localSheetId="7" hidden="1">{#N/A,#N/A,FALSE,"Plan1";#N/A,#N/A,FALSE,"Plan2"}</definedName>
    <definedName name="sdfsr" localSheetId="8" hidden="1">{#N/A,#N/A,FALSE,"Plan1";#N/A,#N/A,FALSE,"Plan2"}</definedName>
    <definedName name="sdfsr" hidden="1">{#N/A,#N/A,FALSE,"Plan1";#N/A,#N/A,FALSE,"Plan2"}</definedName>
    <definedName name="sdfty" localSheetId="2" hidden="1">{#N/A,#N/A,FALSE,"Plan1";#N/A,#N/A,FALSE,"Plan2"}</definedName>
    <definedName name="sdfty" localSheetId="5">{#N/A,#N/A,FALSE,"Plan1";#N/A,#N/A,FALSE,"Plan2"}</definedName>
    <definedName name="sdfty" localSheetId="6" hidden="1">{#N/A,#N/A,FALSE,"Plan1";#N/A,#N/A,FALSE,"Plan2"}</definedName>
    <definedName name="sdfty" localSheetId="1" hidden="1">{#N/A,#N/A,FALSE,"Plan1";#N/A,#N/A,FALSE,"Plan2"}</definedName>
    <definedName name="sdfty" localSheetId="0">{#N/A,#N/A,FALSE,"Plan1";#N/A,#N/A,FALSE,"Plan2"}</definedName>
    <definedName name="sdfty" localSheetId="7" hidden="1">{#N/A,#N/A,FALSE,"Plan1";#N/A,#N/A,FALSE,"Plan2"}</definedName>
    <definedName name="sdfty" localSheetId="8" hidden="1">{#N/A,#N/A,FALSE,"Plan1";#N/A,#N/A,FALSE,"Plan2"}</definedName>
    <definedName name="sdfty" hidden="1">{#N/A,#N/A,FALSE,"Plan1";#N/A,#N/A,FALSE,"Plan2"}</definedName>
    <definedName name="sdgdf" localSheetId="2" hidden="1">{#N/A,#N/A,FALSE,"Plan1";#N/A,#N/A,FALSE,"Plan2"}</definedName>
    <definedName name="sdgdf" localSheetId="5">{#N/A,#N/A,FALSE,"Plan1";#N/A,#N/A,FALSE,"Plan2"}</definedName>
    <definedName name="sdgdf" localSheetId="6" hidden="1">{#N/A,#N/A,FALSE,"Plan1";#N/A,#N/A,FALSE,"Plan2"}</definedName>
    <definedName name="sdgdf" localSheetId="1" hidden="1">{#N/A,#N/A,FALSE,"Plan1";#N/A,#N/A,FALSE,"Plan2"}</definedName>
    <definedName name="sdgdf" localSheetId="0">{#N/A,#N/A,FALSE,"Plan1";#N/A,#N/A,FALSE,"Plan2"}</definedName>
    <definedName name="sdgdf" localSheetId="7" hidden="1">{#N/A,#N/A,FALSE,"Plan1";#N/A,#N/A,FALSE,"Plan2"}</definedName>
    <definedName name="sdgdf" localSheetId="8" hidden="1">{#N/A,#N/A,FALSE,"Plan1";#N/A,#N/A,FALSE,"Plan2"}</definedName>
    <definedName name="sdgdf" hidden="1">{#N/A,#N/A,FALSE,"Plan1";#N/A,#N/A,FALSE,"Plan2"}</definedName>
    <definedName name="sdgfrt" localSheetId="2" hidden="1">{#N/A,#N/A,FALSE,"Plan1";#N/A,#N/A,FALSE,"Plan2"}</definedName>
    <definedName name="sdgfrt" localSheetId="5">{#N/A,#N/A,FALSE,"Plan1";#N/A,#N/A,FALSE,"Plan2"}</definedName>
    <definedName name="sdgfrt" localSheetId="6" hidden="1">{#N/A,#N/A,FALSE,"Plan1";#N/A,#N/A,FALSE,"Plan2"}</definedName>
    <definedName name="sdgfrt" localSheetId="1" hidden="1">{#N/A,#N/A,FALSE,"Plan1";#N/A,#N/A,FALSE,"Plan2"}</definedName>
    <definedName name="sdgfrt" localSheetId="0">{#N/A,#N/A,FALSE,"Plan1";#N/A,#N/A,FALSE,"Plan2"}</definedName>
    <definedName name="sdgfrt" localSheetId="7" hidden="1">{#N/A,#N/A,FALSE,"Plan1";#N/A,#N/A,FALSE,"Plan2"}</definedName>
    <definedName name="sdgfrt" localSheetId="8" hidden="1">{#N/A,#N/A,FALSE,"Plan1";#N/A,#N/A,FALSE,"Plan2"}</definedName>
    <definedName name="sdgfrt" hidden="1">{#N/A,#N/A,FALSE,"Plan1";#N/A,#N/A,FALSE,"Plan2"}</definedName>
    <definedName name="sdgft" localSheetId="2" hidden="1">{#N/A,#N/A,FALSE,"Plan1";#N/A,#N/A,FALSE,"Plan2"}</definedName>
    <definedName name="sdgft" localSheetId="5">{#N/A,#N/A,FALSE,"Plan1";#N/A,#N/A,FALSE,"Plan2"}</definedName>
    <definedName name="sdgft" localSheetId="6" hidden="1">{#N/A,#N/A,FALSE,"Plan1";#N/A,#N/A,FALSE,"Plan2"}</definedName>
    <definedName name="sdgft" localSheetId="1" hidden="1">{#N/A,#N/A,FALSE,"Plan1";#N/A,#N/A,FALSE,"Plan2"}</definedName>
    <definedName name="sdgft" localSheetId="0">{#N/A,#N/A,FALSE,"Plan1";#N/A,#N/A,FALSE,"Plan2"}</definedName>
    <definedName name="sdgft" localSheetId="7" hidden="1">{#N/A,#N/A,FALSE,"Plan1";#N/A,#N/A,FALSE,"Plan2"}</definedName>
    <definedName name="sdgft" localSheetId="8" hidden="1">{#N/A,#N/A,FALSE,"Plan1";#N/A,#N/A,FALSE,"Plan2"}</definedName>
    <definedName name="sdgft" hidden="1">{#N/A,#N/A,FALSE,"Plan1";#N/A,#N/A,FALSE,"Plan2"}</definedName>
    <definedName name="sdgt" localSheetId="2" hidden="1">{#N/A,#N/A,FALSE,"Plan1";#N/A,#N/A,FALSE,"Plan2"}</definedName>
    <definedName name="sdgt" localSheetId="5">{#N/A,#N/A,FALSE,"Plan1";#N/A,#N/A,FALSE,"Plan2"}</definedName>
    <definedName name="sdgt" localSheetId="6" hidden="1">{#N/A,#N/A,FALSE,"Plan1";#N/A,#N/A,FALSE,"Plan2"}</definedName>
    <definedName name="sdgt" localSheetId="1" hidden="1">{#N/A,#N/A,FALSE,"Plan1";#N/A,#N/A,FALSE,"Plan2"}</definedName>
    <definedName name="sdgt" localSheetId="0">{#N/A,#N/A,FALSE,"Plan1";#N/A,#N/A,FALSE,"Plan2"}</definedName>
    <definedName name="sdgt" localSheetId="7" hidden="1">{#N/A,#N/A,FALSE,"Plan1";#N/A,#N/A,FALSE,"Plan2"}</definedName>
    <definedName name="sdgt" localSheetId="8" hidden="1">{#N/A,#N/A,FALSE,"Plan1";#N/A,#N/A,FALSE,"Plan2"}</definedName>
    <definedName name="sdgt" hidden="1">{#N/A,#N/A,FALSE,"Plan1";#N/A,#N/A,FALSE,"Plan2"}</definedName>
    <definedName name="sdgtry" localSheetId="2" hidden="1">#REF!</definedName>
    <definedName name="sdgtry" localSheetId="5">#REF!</definedName>
    <definedName name="sdgtry" localSheetId="6" hidden="1">#REF!</definedName>
    <definedName name="sdgtry" localSheetId="1" hidden="1">#REF!</definedName>
    <definedName name="sdgtry" localSheetId="0">#REF!</definedName>
    <definedName name="sdgtry" localSheetId="7" hidden="1">#REF!</definedName>
    <definedName name="sdgtry" localSheetId="8" hidden="1">#REF!</definedName>
    <definedName name="sdgtry" hidden="1">#REF!</definedName>
    <definedName name="sdhfghdsfg" localSheetId="2" hidden="1">{#N/A,#N/A,FALSE,"Plan1";#N/A,#N/A,FALSE,"Plan2"}</definedName>
    <definedName name="sdhfghdsfg" localSheetId="5">{#N/A,#N/A,FALSE,"Plan1";#N/A,#N/A,FALSE,"Plan2"}</definedName>
    <definedName name="sdhfghdsfg" localSheetId="6" hidden="1">{#N/A,#N/A,FALSE,"Plan1";#N/A,#N/A,FALSE,"Plan2"}</definedName>
    <definedName name="sdhfghdsfg" localSheetId="1" hidden="1">{#N/A,#N/A,FALSE,"Plan1";#N/A,#N/A,FALSE,"Plan2"}</definedName>
    <definedName name="sdhfghdsfg" localSheetId="0">{#N/A,#N/A,FALSE,"Plan1";#N/A,#N/A,FALSE,"Plan2"}</definedName>
    <definedName name="sdhfghdsfg" localSheetId="7" hidden="1">{#N/A,#N/A,FALSE,"Plan1";#N/A,#N/A,FALSE,"Plan2"}</definedName>
    <definedName name="sdhfghdsfg" localSheetId="8" hidden="1">{#N/A,#N/A,FALSE,"Plan1";#N/A,#N/A,FALSE,"Plan2"}</definedName>
    <definedName name="sdhfghdsfg" hidden="1">{#N/A,#N/A,FALSE,"Plan1";#N/A,#N/A,FALSE,"Plan2"}</definedName>
    <definedName name="SDHFJKHDFJRE" localSheetId="2" hidden="1">{#N/A,#N/A,FALSE,"Plan1";#N/A,#N/A,FALSE,"Plan2"}</definedName>
    <definedName name="SDHFJKHDFJRE" localSheetId="5">{#N/A,#N/A,FALSE,"Plan1";#N/A,#N/A,FALSE,"Plan2"}</definedName>
    <definedName name="SDHFJKHDFJRE" localSheetId="6" hidden="1">{#N/A,#N/A,FALSE,"Plan1";#N/A,#N/A,FALSE,"Plan2"}</definedName>
    <definedName name="SDHFJKHDFJRE" localSheetId="1" hidden="1">{#N/A,#N/A,FALSE,"Plan1";#N/A,#N/A,FALSE,"Plan2"}</definedName>
    <definedName name="SDHFJKHDFJRE" localSheetId="0">{#N/A,#N/A,FALSE,"Plan1";#N/A,#N/A,FALSE,"Plan2"}</definedName>
    <definedName name="SDHFJKHDFJRE" localSheetId="7" hidden="1">{#N/A,#N/A,FALSE,"Plan1";#N/A,#N/A,FALSE,"Plan2"}</definedName>
    <definedName name="SDHFJKHDFJRE" localSheetId="8" hidden="1">{#N/A,#N/A,FALSE,"Plan1";#N/A,#N/A,FALSE,"Plan2"}</definedName>
    <definedName name="SDHFJKHDFJRE" hidden="1">{#N/A,#N/A,FALSE,"Plan1";#N/A,#N/A,FALSE,"Plan2"}</definedName>
    <definedName name="SDHKFDRKGTR" localSheetId="2" hidden="1">{#N/A,#N/A,FALSE,"Plan1";#N/A,#N/A,FALSE,"Plan2"}</definedName>
    <definedName name="SDHKFDRKGTR" localSheetId="5">{#N/A,#N/A,FALSE,"Plan1";#N/A,#N/A,FALSE,"Plan2"}</definedName>
    <definedName name="SDHKFDRKGTR" localSheetId="6" hidden="1">{#N/A,#N/A,FALSE,"Plan1";#N/A,#N/A,FALSE,"Plan2"}</definedName>
    <definedName name="SDHKFDRKGTR" localSheetId="1" hidden="1">{#N/A,#N/A,FALSE,"Plan1";#N/A,#N/A,FALSE,"Plan2"}</definedName>
    <definedName name="SDHKFDRKGTR" localSheetId="0">{#N/A,#N/A,FALSE,"Plan1";#N/A,#N/A,FALSE,"Plan2"}</definedName>
    <definedName name="SDHKFDRKGTR" localSheetId="7" hidden="1">{#N/A,#N/A,FALSE,"Plan1";#N/A,#N/A,FALSE,"Plan2"}</definedName>
    <definedName name="SDHKFDRKGTR" localSheetId="8" hidden="1">{#N/A,#N/A,FALSE,"Plan1";#N/A,#N/A,FALSE,"Plan2"}</definedName>
    <definedName name="SDHKFDRKGTR" hidden="1">{#N/A,#N/A,FALSE,"Plan1";#N/A,#N/A,FALSE,"Plan2"}</definedName>
    <definedName name="sdjdswger" localSheetId="2" hidden="1">{#N/A,#N/A,FALSE,"Plan1";#N/A,#N/A,FALSE,"Plan2"}</definedName>
    <definedName name="sdjdswger" localSheetId="5">{#N/A,#N/A,FALSE,"Plan1";#N/A,#N/A,FALSE,"Plan2"}</definedName>
    <definedName name="sdjdswger" localSheetId="6" hidden="1">{#N/A,#N/A,FALSE,"Plan1";#N/A,#N/A,FALSE,"Plan2"}</definedName>
    <definedName name="sdjdswger" localSheetId="1" hidden="1">{#N/A,#N/A,FALSE,"Plan1";#N/A,#N/A,FALSE,"Plan2"}</definedName>
    <definedName name="sdjdswger" localSheetId="0">{#N/A,#N/A,FALSE,"Plan1";#N/A,#N/A,FALSE,"Plan2"}</definedName>
    <definedName name="sdjdswger" localSheetId="7" hidden="1">{#N/A,#N/A,FALSE,"Plan1";#N/A,#N/A,FALSE,"Plan2"}</definedName>
    <definedName name="sdjdswger" localSheetId="8" hidden="1">{#N/A,#N/A,FALSE,"Plan1";#N/A,#N/A,FALSE,"Plan2"}</definedName>
    <definedName name="sdjdswger" hidden="1">{#N/A,#N/A,FALSE,"Plan1";#N/A,#N/A,FALSE,"Plan2"}</definedName>
    <definedName name="sdjfdf" localSheetId="2" hidden="1">{#N/A,#N/A,FALSE,"Plan1";#N/A,#N/A,FALSE,"Plan2"}</definedName>
    <definedName name="sdjfdf" localSheetId="5">{#N/A,#N/A,FALSE,"Plan1";#N/A,#N/A,FALSE,"Plan2"}</definedName>
    <definedName name="sdjfdf" localSheetId="6" hidden="1">{#N/A,#N/A,FALSE,"Plan1";#N/A,#N/A,FALSE,"Plan2"}</definedName>
    <definedName name="sdjfdf" localSheetId="1" hidden="1">{#N/A,#N/A,FALSE,"Plan1";#N/A,#N/A,FALSE,"Plan2"}</definedName>
    <definedName name="sdjfdf" localSheetId="0">{#N/A,#N/A,FALSE,"Plan1";#N/A,#N/A,FALSE,"Plan2"}</definedName>
    <definedName name="sdjfdf" localSheetId="7" hidden="1">{#N/A,#N/A,FALSE,"Plan1";#N/A,#N/A,FALSE,"Plan2"}</definedName>
    <definedName name="sdjfdf" localSheetId="8" hidden="1">{#N/A,#N/A,FALSE,"Plan1";#N/A,#N/A,FALSE,"Plan2"}</definedName>
    <definedName name="sdjfdf" hidden="1">{#N/A,#N/A,FALSE,"Plan1";#N/A,#N/A,FALSE,"Plan2"}</definedName>
    <definedName name="sdjfhdjk" localSheetId="2" hidden="1">{#N/A,#N/A,FALSE,"Plan1";#N/A,#N/A,FALSE,"Plan2"}</definedName>
    <definedName name="sdjfhdjk" localSheetId="5">{#N/A,#N/A,FALSE,"Plan1";#N/A,#N/A,FALSE,"Plan2"}</definedName>
    <definedName name="sdjfhdjk" localSheetId="6" hidden="1">{#N/A,#N/A,FALSE,"Plan1";#N/A,#N/A,FALSE,"Plan2"}</definedName>
    <definedName name="sdjfhdjk" localSheetId="1" hidden="1">{#N/A,#N/A,FALSE,"Plan1";#N/A,#N/A,FALSE,"Plan2"}</definedName>
    <definedName name="sdjfhdjk" localSheetId="0">{#N/A,#N/A,FALSE,"Plan1";#N/A,#N/A,FALSE,"Plan2"}</definedName>
    <definedName name="sdjfhdjk" localSheetId="7" hidden="1">{#N/A,#N/A,FALSE,"Plan1";#N/A,#N/A,FALSE,"Plan2"}</definedName>
    <definedName name="sdjfhdjk" localSheetId="8" hidden="1">{#N/A,#N/A,FALSE,"Plan1";#N/A,#N/A,FALSE,"Plan2"}</definedName>
    <definedName name="sdjfhdjk" hidden="1">{#N/A,#N/A,FALSE,"Plan1";#N/A,#N/A,FALSE,"Plan2"}</definedName>
    <definedName name="SDJFJDER" localSheetId="2" hidden="1">{#N/A,#N/A,FALSE,"Plan1";#N/A,#N/A,FALSE,"Plan2"}</definedName>
    <definedName name="SDJFJDER" localSheetId="5">{#N/A,#N/A,FALSE,"Plan1";#N/A,#N/A,FALSE,"Plan2"}</definedName>
    <definedName name="SDJFJDER" localSheetId="6" hidden="1">{#N/A,#N/A,FALSE,"Plan1";#N/A,#N/A,FALSE,"Plan2"}</definedName>
    <definedName name="SDJFJDER" localSheetId="1" hidden="1">{#N/A,#N/A,FALSE,"Plan1";#N/A,#N/A,FALSE,"Plan2"}</definedName>
    <definedName name="SDJFJDER" localSheetId="0">{#N/A,#N/A,FALSE,"Plan1";#N/A,#N/A,FALSE,"Plan2"}</definedName>
    <definedName name="SDJFJDER" localSheetId="7" hidden="1">{#N/A,#N/A,FALSE,"Plan1";#N/A,#N/A,FALSE,"Plan2"}</definedName>
    <definedName name="SDJFJDER" localSheetId="8" hidden="1">{#N/A,#N/A,FALSE,"Plan1";#N/A,#N/A,FALSE,"Plan2"}</definedName>
    <definedName name="SDJFJDER" hidden="1">{#N/A,#N/A,FALSE,"Plan1";#N/A,#N/A,FALSE,"Plan2"}</definedName>
    <definedName name="sdjflsdjfl" localSheetId="2" hidden="1">{#N/A,#N/A,FALSE,"Plan1";#N/A,#N/A,FALSE,"Plan2"}</definedName>
    <definedName name="sdjflsdjfl" localSheetId="5">{#N/A,#N/A,FALSE,"Plan1";#N/A,#N/A,FALSE,"Plan2"}</definedName>
    <definedName name="sdjflsdjfl" localSheetId="6" hidden="1">{#N/A,#N/A,FALSE,"Plan1";#N/A,#N/A,FALSE,"Plan2"}</definedName>
    <definedName name="sdjflsdjfl" localSheetId="1" hidden="1">{#N/A,#N/A,FALSE,"Plan1";#N/A,#N/A,FALSE,"Plan2"}</definedName>
    <definedName name="sdjflsdjfl" localSheetId="0">{#N/A,#N/A,FALSE,"Plan1";#N/A,#N/A,FALSE,"Plan2"}</definedName>
    <definedName name="sdjflsdjfl" localSheetId="7" hidden="1">{#N/A,#N/A,FALSE,"Plan1";#N/A,#N/A,FALSE,"Plan2"}</definedName>
    <definedName name="sdjflsdjfl" localSheetId="8" hidden="1">{#N/A,#N/A,FALSE,"Plan1";#N/A,#N/A,FALSE,"Plan2"}</definedName>
    <definedName name="sdjflsdjfl" hidden="1">{#N/A,#N/A,FALSE,"Plan1";#N/A,#N/A,FALSE,"Plan2"}</definedName>
    <definedName name="SDJHF" localSheetId="2" hidden="1">{#N/A,#N/A,FALSE,"Plan1";#N/A,#N/A,FALSE,"Plan2"}</definedName>
    <definedName name="SDJHF" localSheetId="5">{#N/A,#N/A,FALSE,"Plan1";#N/A,#N/A,FALSE,"Plan2"}</definedName>
    <definedName name="SDJHF" localSheetId="6" hidden="1">{#N/A,#N/A,FALSE,"Plan1";#N/A,#N/A,FALSE,"Plan2"}</definedName>
    <definedName name="SDJHF" localSheetId="1" hidden="1">{#N/A,#N/A,FALSE,"Plan1";#N/A,#N/A,FALSE,"Plan2"}</definedName>
    <definedName name="SDJHF" localSheetId="0">{#N/A,#N/A,FALSE,"Plan1";#N/A,#N/A,FALSE,"Plan2"}</definedName>
    <definedName name="SDJHF" localSheetId="7" hidden="1">{#N/A,#N/A,FALSE,"Plan1";#N/A,#N/A,FALSE,"Plan2"}</definedName>
    <definedName name="SDJHF" localSheetId="8" hidden="1">{#N/A,#N/A,FALSE,"Plan1";#N/A,#N/A,FALSE,"Plan2"}</definedName>
    <definedName name="SDJHF" hidden="1">{#N/A,#N/A,FALSE,"Plan1";#N/A,#N/A,FALSE,"Plan2"}</definedName>
    <definedName name="sdjrderertrr" localSheetId="2" hidden="1">{#N/A,#N/A,FALSE,"Plan1";#N/A,#N/A,FALSE,"Plan2"}</definedName>
    <definedName name="sdjrderertrr" localSheetId="5">{#N/A,#N/A,FALSE,"Plan1";#N/A,#N/A,FALSE,"Plan2"}</definedName>
    <definedName name="sdjrderertrr" localSheetId="6" hidden="1">{#N/A,#N/A,FALSE,"Plan1";#N/A,#N/A,FALSE,"Plan2"}</definedName>
    <definedName name="sdjrderertrr" localSheetId="1" hidden="1">{#N/A,#N/A,FALSE,"Plan1";#N/A,#N/A,FALSE,"Plan2"}</definedName>
    <definedName name="sdjrderertrr" localSheetId="0">{#N/A,#N/A,FALSE,"Plan1";#N/A,#N/A,FALSE,"Plan2"}</definedName>
    <definedName name="sdjrderertrr" localSheetId="7" hidden="1">{#N/A,#N/A,FALSE,"Plan1";#N/A,#N/A,FALSE,"Plan2"}</definedName>
    <definedName name="sdjrderertrr" localSheetId="8" hidden="1">{#N/A,#N/A,FALSE,"Plan1";#N/A,#N/A,FALSE,"Plan2"}</definedName>
    <definedName name="sdjrderertrr" hidden="1">{#N/A,#N/A,FALSE,"Plan1";#N/A,#N/A,FALSE,"Plan2"}</definedName>
    <definedName name="sdkdjk" localSheetId="2" hidden="1">{#N/A,#N/A,FALSE,"Plan1";#N/A,#N/A,FALSE,"Plan2"}</definedName>
    <definedName name="sdkdjk" localSheetId="5">{#N/A,#N/A,FALSE,"Plan1";#N/A,#N/A,FALSE,"Plan2"}</definedName>
    <definedName name="sdkdjk" localSheetId="6" hidden="1">{#N/A,#N/A,FALSE,"Plan1";#N/A,#N/A,FALSE,"Plan2"}</definedName>
    <definedName name="sdkdjk" localSheetId="1" hidden="1">{#N/A,#N/A,FALSE,"Plan1";#N/A,#N/A,FALSE,"Plan2"}</definedName>
    <definedName name="sdkdjk" localSheetId="0">{#N/A,#N/A,FALSE,"Plan1";#N/A,#N/A,FALSE,"Plan2"}</definedName>
    <definedName name="sdkdjk" localSheetId="7" hidden="1">{#N/A,#N/A,FALSE,"Plan1";#N/A,#N/A,FALSE,"Plan2"}</definedName>
    <definedName name="sdkdjk" localSheetId="8" hidden="1">{#N/A,#N/A,FALSE,"Plan1";#N/A,#N/A,FALSE,"Plan2"}</definedName>
    <definedName name="sdkdjk" hidden="1">{#N/A,#N/A,FALSE,"Plan1";#N/A,#N/A,FALSE,"Plan2"}</definedName>
    <definedName name="sdkfjhkdgfh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2" hidden="1">{#N/A,#N/A,FALSE,"Plan1";#N/A,#N/A,FALSE,"Plan2"}</definedName>
    <definedName name="sdkfnjd" localSheetId="5">{#N/A,#N/A,FALSE,"Plan1";#N/A,#N/A,FALSE,"Plan2"}</definedName>
    <definedName name="sdkfnjd" localSheetId="6" hidden="1">{#N/A,#N/A,FALSE,"Plan1";#N/A,#N/A,FALSE,"Plan2"}</definedName>
    <definedName name="sdkfnjd" localSheetId="1" hidden="1">{#N/A,#N/A,FALSE,"Plan1";#N/A,#N/A,FALSE,"Plan2"}</definedName>
    <definedName name="sdkfnjd" localSheetId="0">{#N/A,#N/A,FALSE,"Plan1";#N/A,#N/A,FALSE,"Plan2"}</definedName>
    <definedName name="sdkfnjd" localSheetId="7" hidden="1">{#N/A,#N/A,FALSE,"Plan1";#N/A,#N/A,FALSE,"Plan2"}</definedName>
    <definedName name="sdkfnjd" localSheetId="8" hidden="1">{#N/A,#N/A,FALSE,"Plan1";#N/A,#N/A,FALSE,"Plan2"}</definedName>
    <definedName name="sdkfnjd" hidden="1">{#N/A,#N/A,FALSE,"Plan1";#N/A,#N/A,FALSE,"Plan2"}</definedName>
    <definedName name="sdkk" localSheetId="2" hidden="1">{#N/A,#N/A,FALSE,"Plan1";#N/A,#N/A,FALSE,"Plan2"}</definedName>
    <definedName name="sdkk" localSheetId="5">{#N/A,#N/A,FALSE,"Plan1";#N/A,#N/A,FALSE,"Plan2"}</definedName>
    <definedName name="sdkk" localSheetId="6" hidden="1">{#N/A,#N/A,FALSE,"Plan1";#N/A,#N/A,FALSE,"Plan2"}</definedName>
    <definedName name="sdkk" localSheetId="1" hidden="1">{#N/A,#N/A,FALSE,"Plan1";#N/A,#N/A,FALSE,"Plan2"}</definedName>
    <definedName name="sdkk" localSheetId="0">{#N/A,#N/A,FALSE,"Plan1";#N/A,#N/A,FALSE,"Plan2"}</definedName>
    <definedName name="sdkk" localSheetId="7" hidden="1">{#N/A,#N/A,FALSE,"Plan1";#N/A,#N/A,FALSE,"Plan2"}</definedName>
    <definedName name="sdkk" localSheetId="8" hidden="1">{#N/A,#N/A,FALSE,"Plan1";#N/A,#N/A,FALSE,"Plan2"}</definedName>
    <definedName name="sdkk" hidden="1">{#N/A,#N/A,FALSE,"Plan1";#N/A,#N/A,FALSE,"Plan2"}</definedName>
    <definedName name="sdlfsdflj" localSheetId="2" hidden="1">{#N/A,#N/A,FALSE,"Plan1";#N/A,#N/A,FALSE,"Plan2"}</definedName>
    <definedName name="sdlfsdflj" localSheetId="5">{#N/A,#N/A,FALSE,"Plan1";#N/A,#N/A,FALSE,"Plan2"}</definedName>
    <definedName name="sdlfsdflj" localSheetId="6" hidden="1">{#N/A,#N/A,FALSE,"Plan1";#N/A,#N/A,FALSE,"Plan2"}</definedName>
    <definedName name="sdlfsdflj" localSheetId="1" hidden="1">{#N/A,#N/A,FALSE,"Plan1";#N/A,#N/A,FALSE,"Plan2"}</definedName>
    <definedName name="sdlfsdflj" localSheetId="0">{#N/A,#N/A,FALSE,"Plan1";#N/A,#N/A,FALSE,"Plan2"}</definedName>
    <definedName name="sdlfsdflj" localSheetId="7" hidden="1">{#N/A,#N/A,FALSE,"Plan1";#N/A,#N/A,FALSE,"Plan2"}</definedName>
    <definedName name="sdlfsdflj" localSheetId="8" hidden="1">{#N/A,#N/A,FALSE,"Plan1";#N/A,#N/A,FALSE,"Plan2"}</definedName>
    <definedName name="sdlfsdflj" hidden="1">{#N/A,#N/A,FALSE,"Plan1";#N/A,#N/A,FALSE,"Plan2"}</definedName>
    <definedName name="sdmfmdfsgfd" localSheetId="2" hidden="1">{#N/A,#N/A,FALSE,"Plan1";#N/A,#N/A,FALSE,"Plan2"}</definedName>
    <definedName name="sdmfmdfsgfd" localSheetId="5">{#N/A,#N/A,FALSE,"Plan1";#N/A,#N/A,FALSE,"Plan2"}</definedName>
    <definedName name="sdmfmdfsgfd" localSheetId="6" hidden="1">{#N/A,#N/A,FALSE,"Plan1";#N/A,#N/A,FALSE,"Plan2"}</definedName>
    <definedName name="sdmfmdfsgfd" localSheetId="1" hidden="1">{#N/A,#N/A,FALSE,"Plan1";#N/A,#N/A,FALSE,"Plan2"}</definedName>
    <definedName name="sdmfmdfsgfd" localSheetId="0">{#N/A,#N/A,FALSE,"Plan1";#N/A,#N/A,FALSE,"Plan2"}</definedName>
    <definedName name="sdmfmdfsgfd" localSheetId="7" hidden="1">{#N/A,#N/A,FALSE,"Plan1";#N/A,#N/A,FALSE,"Plan2"}</definedName>
    <definedName name="sdmfmdfsgfd" localSheetId="8" hidden="1">{#N/A,#N/A,FALSE,"Plan1";#N/A,#N/A,FALSE,"Plan2"}</definedName>
    <definedName name="sdmfmdfsgfd" hidden="1">{#N/A,#N/A,FALSE,"Plan1";#N/A,#N/A,FALSE,"Plan2"}</definedName>
    <definedName name="sd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2" hidden="1">{#N/A,#N/A,FALSE,"Plan1";#N/A,#N/A,FALSE,"Plan2"}</definedName>
    <definedName name="sdrfgt" localSheetId="5">{#N/A,#N/A,FALSE,"Plan1";#N/A,#N/A,FALSE,"Plan2"}</definedName>
    <definedName name="sdrfgt" localSheetId="6" hidden="1">{#N/A,#N/A,FALSE,"Plan1";#N/A,#N/A,FALSE,"Plan2"}</definedName>
    <definedName name="sdrfgt" localSheetId="1" hidden="1">{#N/A,#N/A,FALSE,"Plan1";#N/A,#N/A,FALSE,"Plan2"}</definedName>
    <definedName name="sdrfgt" localSheetId="0">{#N/A,#N/A,FALSE,"Plan1";#N/A,#N/A,FALSE,"Plan2"}</definedName>
    <definedName name="sdrfgt" localSheetId="7" hidden="1">{#N/A,#N/A,FALSE,"Plan1";#N/A,#N/A,FALSE,"Plan2"}</definedName>
    <definedName name="sdrfgt" localSheetId="8" hidden="1">{#N/A,#N/A,FALSE,"Plan1";#N/A,#N/A,FALSE,"Plan2"}</definedName>
    <definedName name="sdrfgt" hidden="1">{#N/A,#N/A,FALSE,"Plan1";#N/A,#N/A,FALSE,"Plan2"}</definedName>
    <definedName name="sdsd" localSheetId="2" hidden="1">{#N/A,#N/A,FALSE,"Plan1";#N/A,#N/A,FALSE,"Plan2"}</definedName>
    <definedName name="sdsd" localSheetId="5">{#N/A,#N/A,FALSE,"Plan1";#N/A,#N/A,FALSE,"Plan2"}</definedName>
    <definedName name="sdsd" localSheetId="6" hidden="1">{#N/A,#N/A,FALSE,"Plan1";#N/A,#N/A,FALSE,"Plan2"}</definedName>
    <definedName name="sdsd" localSheetId="1" hidden="1">{#N/A,#N/A,FALSE,"Plan1";#N/A,#N/A,FALSE,"Plan2"}</definedName>
    <definedName name="sdsd" localSheetId="0">{#N/A,#N/A,FALSE,"Plan1";#N/A,#N/A,FALSE,"Plan2"}</definedName>
    <definedName name="sdsd" localSheetId="7" hidden="1">{#N/A,#N/A,FALSE,"Plan1";#N/A,#N/A,FALSE,"Plan2"}</definedName>
    <definedName name="sdsd" localSheetId="8" hidden="1">{#N/A,#N/A,FALSE,"Plan1";#N/A,#N/A,FALSE,"Plan2"}</definedName>
    <definedName name="sdsd" hidden="1">{#N/A,#N/A,FALSE,"Plan1";#N/A,#N/A,FALSE,"Plan2"}</definedName>
    <definedName name="sdser" localSheetId="2" hidden="1">{#N/A,#N/A,FALSE,"Plan1";#N/A,#N/A,FALSE,"Plan2"}</definedName>
    <definedName name="sdser" localSheetId="5">{#N/A,#N/A,FALSE,"Plan1";#N/A,#N/A,FALSE,"Plan2"}</definedName>
    <definedName name="sdser" localSheetId="6" hidden="1">{#N/A,#N/A,FALSE,"Plan1";#N/A,#N/A,FALSE,"Plan2"}</definedName>
    <definedName name="sdser" localSheetId="1" hidden="1">{#N/A,#N/A,FALSE,"Plan1";#N/A,#N/A,FALSE,"Plan2"}</definedName>
    <definedName name="sdser" localSheetId="0">{#N/A,#N/A,FALSE,"Plan1";#N/A,#N/A,FALSE,"Plan2"}</definedName>
    <definedName name="sdser" localSheetId="7" hidden="1">{#N/A,#N/A,FALSE,"Plan1";#N/A,#N/A,FALSE,"Plan2"}</definedName>
    <definedName name="sdser" localSheetId="8" hidden="1">{#N/A,#N/A,FALSE,"Plan1";#N/A,#N/A,FALSE,"Plan2"}</definedName>
    <definedName name="sdser" hidden="1">{#N/A,#N/A,FALSE,"Plan1";#N/A,#N/A,FALSE,"Plan2"}</definedName>
    <definedName name="sdsre" localSheetId="2" hidden="1">{#N/A,#N/A,FALSE,"Plan1";#N/A,#N/A,FALSE,"Plan2"}</definedName>
    <definedName name="sdsre" localSheetId="5">{#N/A,#N/A,FALSE,"Plan1";#N/A,#N/A,FALSE,"Plan2"}</definedName>
    <definedName name="sdsre" localSheetId="6" hidden="1">{#N/A,#N/A,FALSE,"Plan1";#N/A,#N/A,FALSE,"Plan2"}</definedName>
    <definedName name="sdsre" localSheetId="1" hidden="1">{#N/A,#N/A,FALSE,"Plan1";#N/A,#N/A,FALSE,"Plan2"}</definedName>
    <definedName name="sdsre" localSheetId="0">{#N/A,#N/A,FALSE,"Plan1";#N/A,#N/A,FALSE,"Plan2"}</definedName>
    <definedName name="sdsre" localSheetId="7" hidden="1">{#N/A,#N/A,FALSE,"Plan1";#N/A,#N/A,FALSE,"Plan2"}</definedName>
    <definedName name="sdsre" localSheetId="8" hidden="1">{#N/A,#N/A,FALSE,"Plan1";#N/A,#N/A,FALSE,"Plan2"}</definedName>
    <definedName name="sdsre" hidden="1">{#N/A,#N/A,FALSE,"Plan1";#N/A,#N/A,FALSE,"Plan2"}</definedName>
    <definedName name="sdss" localSheetId="2" hidden="1">{#N/A,#N/A,FALSE,"Plan1";#N/A,#N/A,FALSE,"Plan2"}</definedName>
    <definedName name="sdss" localSheetId="5">{#N/A,#N/A,FALSE,"Plan1";#N/A,#N/A,FALSE,"Plan2"}</definedName>
    <definedName name="sdss" localSheetId="6" hidden="1">{#N/A,#N/A,FALSE,"Plan1";#N/A,#N/A,FALSE,"Plan2"}</definedName>
    <definedName name="sdss" localSheetId="1" hidden="1">{#N/A,#N/A,FALSE,"Plan1";#N/A,#N/A,FALSE,"Plan2"}</definedName>
    <definedName name="sdss" localSheetId="0">{#N/A,#N/A,FALSE,"Plan1";#N/A,#N/A,FALSE,"Plan2"}</definedName>
    <definedName name="sdss" localSheetId="7" hidden="1">{#N/A,#N/A,FALSE,"Plan1";#N/A,#N/A,FALSE,"Plan2"}</definedName>
    <definedName name="sdss" localSheetId="8" hidden="1">{#N/A,#N/A,FALSE,"Plan1";#N/A,#N/A,FALSE,"Plan2"}</definedName>
    <definedName name="sdss" hidden="1">{#N/A,#N/A,FALSE,"Plan1";#N/A,#N/A,FALSE,"Plan2"}</definedName>
    <definedName name="sdtrtg" localSheetId="2" hidden="1">#REF!</definedName>
    <definedName name="sdtrtg" localSheetId="5">#REF!</definedName>
    <definedName name="sdtrtg" localSheetId="6" hidden="1">#REF!</definedName>
    <definedName name="sdtrtg" localSheetId="1" hidden="1">#REF!</definedName>
    <definedName name="sdtrtg" localSheetId="0">#REF!</definedName>
    <definedName name="sdtrtg" localSheetId="7" hidden="1">#REF!</definedName>
    <definedName name="sdtrtg" localSheetId="8" hidden="1">#REF!</definedName>
    <definedName name="sdtrtg" hidden="1">#REF!</definedName>
    <definedName name="sdusi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2" hidden="1">{"Econ Consolidado",#N/A,FALSE,"Econ Consol";"Fluxo de Caixa",#N/A,FALSE,"Fluxo Caixa";"Investimentos",#N/A,FALSE,"Investimentos"}</definedName>
    <definedName name="SDWER" localSheetId="5">{"Econ Consolidado",#N/A,FALSE,"Econ Consol";"Fluxo de Caixa",#N/A,FALSE,"Fluxo Caixa";"Investimentos",#N/A,FALSE,"Investimentos"}</definedName>
    <definedName name="SDWER" localSheetId="6" hidden="1">{"Econ Consolidado",#N/A,FALSE,"Econ Consol";"Fluxo de Caixa",#N/A,FALSE,"Fluxo Caixa";"Investimentos",#N/A,FALSE,"Investimentos"}</definedName>
    <definedName name="SDWER" localSheetId="1" hidden="1">{"Econ Consolidado",#N/A,FALSE,"Econ Consol";"Fluxo de Caixa",#N/A,FALSE,"Fluxo Caixa";"Investimentos",#N/A,FALSE,"Investimentos"}</definedName>
    <definedName name="SDWER" localSheetId="0">{"Econ Consolidado",#N/A,FALSE,"Econ Consol";"Fluxo de Caixa",#N/A,FALSE,"Fluxo Caixa";"Investimentos",#N/A,FALSE,"Investimentos"}</definedName>
    <definedName name="SDWER" localSheetId="7" hidden="1">{"Econ Consolidado",#N/A,FALSE,"Econ Consol";"Fluxo de Caixa",#N/A,FALSE,"Fluxo Caixa";"Investimentos",#N/A,FALSE,"Investimentos"}</definedName>
    <definedName name="SDWER" localSheetId="8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2" hidden="1">{#N/A,#N/A,FALSE,"Plan1";#N/A,#N/A,FALSE,"Plan2"}</definedName>
    <definedName name="sdxfrt" localSheetId="5">{#N/A,#N/A,FALSE,"Plan1";#N/A,#N/A,FALSE,"Plan2"}</definedName>
    <definedName name="sdxfrt" localSheetId="6" hidden="1">{#N/A,#N/A,FALSE,"Plan1";#N/A,#N/A,FALSE,"Plan2"}</definedName>
    <definedName name="sdxfrt" localSheetId="1" hidden="1">{#N/A,#N/A,FALSE,"Plan1";#N/A,#N/A,FALSE,"Plan2"}</definedName>
    <definedName name="sdxfrt" localSheetId="0">{#N/A,#N/A,FALSE,"Plan1";#N/A,#N/A,FALSE,"Plan2"}</definedName>
    <definedName name="sdxfrt" localSheetId="7" hidden="1">{#N/A,#N/A,FALSE,"Plan1";#N/A,#N/A,FALSE,"Plan2"}</definedName>
    <definedName name="sdxfrt" localSheetId="8" hidden="1">{#N/A,#N/A,FALSE,"Plan1";#N/A,#N/A,FALSE,"Plan2"}</definedName>
    <definedName name="sdxfrt" hidden="1">{#N/A,#N/A,FALSE,"Plan1";#N/A,#N/A,FALSE,"Plan2"}</definedName>
    <definedName name="SDZFERF" localSheetId="2" hidden="1">{#N/A,#N/A,FALSE,"Plan1";#N/A,#N/A,FALSE,"Plan2"}</definedName>
    <definedName name="SDZFERF" localSheetId="5">{#N/A,#N/A,FALSE,"Plan1";#N/A,#N/A,FALSE,"Plan2"}</definedName>
    <definedName name="SDZFERF" localSheetId="6" hidden="1">{#N/A,#N/A,FALSE,"Plan1";#N/A,#N/A,FALSE,"Plan2"}</definedName>
    <definedName name="SDZFERF" localSheetId="1" hidden="1">{#N/A,#N/A,FALSE,"Plan1";#N/A,#N/A,FALSE,"Plan2"}</definedName>
    <definedName name="SDZFERF" localSheetId="0">{#N/A,#N/A,FALSE,"Plan1";#N/A,#N/A,FALSE,"Plan2"}</definedName>
    <definedName name="SDZFERF" localSheetId="7" hidden="1">{#N/A,#N/A,FALSE,"Plan1";#N/A,#N/A,FALSE,"Plan2"}</definedName>
    <definedName name="SDZFERF" localSheetId="8" hidden="1">{#N/A,#N/A,FALSE,"Plan1";#N/A,#N/A,FALSE,"Plan2"}</definedName>
    <definedName name="SDZFERF" hidden="1">{#N/A,#N/A,FALSE,"Plan1";#N/A,#N/A,FALSE,"Plan2"}</definedName>
    <definedName name="se" localSheetId="2">#REF!</definedName>
    <definedName name="se" localSheetId="5">#REF!</definedName>
    <definedName name="se" localSheetId="6">#REF!</definedName>
    <definedName name="se" localSheetId="0">#REF!</definedName>
    <definedName name="se" localSheetId="7">#REF!</definedName>
    <definedName name="se" localSheetId="8">#REF!</definedName>
    <definedName name="se">#REF!</definedName>
    <definedName name="SEDE" localSheetId="2">#REF!</definedName>
    <definedName name="SEDE" localSheetId="5">#REF!</definedName>
    <definedName name="SEDE" localSheetId="6">#REF!</definedName>
    <definedName name="SEDE" localSheetId="0">#REF!</definedName>
    <definedName name="SEDE" localSheetId="7">#REF!</definedName>
    <definedName name="SEDE" localSheetId="8">#REF!</definedName>
    <definedName name="SEDE">#REF!</definedName>
    <definedName name="sefret4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2">#REF!</definedName>
    <definedName name="SEG" localSheetId="5">#REF!</definedName>
    <definedName name="SEG" localSheetId="6">#REF!</definedName>
    <definedName name="SEG" localSheetId="1">#REF!</definedName>
    <definedName name="SEG" localSheetId="0">#REF!</definedName>
    <definedName name="SEG" localSheetId="7">#REF!</definedName>
    <definedName name="SEG" localSheetId="8">#REF!</definedName>
    <definedName name="SEG">#REF!</definedName>
    <definedName name="segftru" localSheetId="2" hidden="1">{#N/A,#N/A,FALSE,"Plan1";#N/A,#N/A,FALSE,"Plan2"}</definedName>
    <definedName name="segftru" localSheetId="5">{#N/A,#N/A,FALSE,"Plan1";#N/A,#N/A,FALSE,"Plan2"}</definedName>
    <definedName name="segftru" localSheetId="6" hidden="1">{#N/A,#N/A,FALSE,"Plan1";#N/A,#N/A,FALSE,"Plan2"}</definedName>
    <definedName name="segftru" localSheetId="1" hidden="1">{#N/A,#N/A,FALSE,"Plan1";#N/A,#N/A,FALSE,"Plan2"}</definedName>
    <definedName name="segftru" localSheetId="0">{#N/A,#N/A,FALSE,"Plan1";#N/A,#N/A,FALSE,"Plan2"}</definedName>
    <definedName name="segftru" localSheetId="7" hidden="1">{#N/A,#N/A,FALSE,"Plan1";#N/A,#N/A,FALSE,"Plan2"}</definedName>
    <definedName name="segftru" localSheetId="8" hidden="1">{#N/A,#N/A,FALSE,"Plan1";#N/A,#N/A,FALSE,"Plan2"}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2">#REF!</definedName>
    <definedName name="SEIS" localSheetId="5">#REF!</definedName>
    <definedName name="SEIS" localSheetId="6">#REF!</definedName>
    <definedName name="SEIS" localSheetId="0">#REF!</definedName>
    <definedName name="SEIS" localSheetId="7">#REF!</definedName>
    <definedName name="SEIS" localSheetId="8">#REF!</definedName>
    <definedName name="SEIS">#REF!</definedName>
    <definedName name="sencount" localSheetId="2" hidden="1">3</definedName>
    <definedName name="sencount" localSheetId="6" hidden="1">1</definedName>
    <definedName name="sencount" localSheetId="1" hidden="1">3</definedName>
    <definedName name="sencount" localSheetId="7" hidden="1">1</definedName>
    <definedName name="sencount" localSheetId="8" hidden="1">1</definedName>
    <definedName name="sencount" hidden="1">3</definedName>
    <definedName name="SEQUENCIA" localSheetId="2">#REF!</definedName>
    <definedName name="SEQUENCIA" localSheetId="5">#REF!</definedName>
    <definedName name="SEQUENCIA" localSheetId="6">#REF!</definedName>
    <definedName name="SEQUENCIA" localSheetId="0">#REF!</definedName>
    <definedName name="SEQUENCIA" localSheetId="7">#REF!</definedName>
    <definedName name="SEQUENCIA" localSheetId="8">#REF!</definedName>
    <definedName name="SEQUENCIA">#REF!</definedName>
    <definedName name="SEREWRSWE" localSheetId="2" hidden="1">{"tabela",#N/A,FALSE,"Tabela";"decoração",#N/A,FALSE,"Decor.";"Informações",#N/A,FALSE,"Inform."}</definedName>
    <definedName name="SEREWRSWE" localSheetId="5">{"tabela",#N/A,FALSE,"Tabela";"decoração",#N/A,FALSE,"Decor.";"Informações",#N/A,FALSE,"Inform."}</definedName>
    <definedName name="SEREWRSWE" localSheetId="6" hidden="1">{"tabela",#N/A,FALSE,"Tabela";"decoração",#N/A,FALSE,"Decor.";"Informações",#N/A,FALSE,"Inform."}</definedName>
    <definedName name="SEREWRSWE" localSheetId="1" hidden="1">{"tabela",#N/A,FALSE,"Tabela";"decoração",#N/A,FALSE,"Decor.";"Informações",#N/A,FALSE,"Inform."}</definedName>
    <definedName name="SEREWRSWE" localSheetId="0">{"tabela",#N/A,FALSE,"Tabela";"decoração",#N/A,FALSE,"Decor.";"Informações",#N/A,FALSE,"Inform."}</definedName>
    <definedName name="SEREWRSWE" localSheetId="7" hidden="1">{"tabela",#N/A,FALSE,"Tabela";"decoração",#N/A,FALSE,"Decor.";"Informações",#N/A,FALSE,"Inform."}</definedName>
    <definedName name="SEREWRSWE" localSheetId="8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t_17" localSheetId="2">#REF!</definedName>
    <definedName name="Set_17" localSheetId="5">#REF!</definedName>
    <definedName name="Set_17" localSheetId="6">#REF!</definedName>
    <definedName name="Set_17" localSheetId="0">#REF!</definedName>
    <definedName name="Set_17" localSheetId="7">#REF!</definedName>
    <definedName name="Set_17" localSheetId="8">#REF!</definedName>
    <definedName name="Set_17">#REF!</definedName>
    <definedName name="SETE" localSheetId="2">#REF!</definedName>
    <definedName name="SETE" localSheetId="5">#REF!</definedName>
    <definedName name="SETE" localSheetId="6">#REF!</definedName>
    <definedName name="SETE" localSheetId="0">#REF!</definedName>
    <definedName name="SETE" localSheetId="7">#REF!</definedName>
    <definedName name="SETE" localSheetId="8">#REF!</definedName>
    <definedName name="SETE">#REF!</definedName>
    <definedName name="SETEMBRO" localSheetId="2">#REF!</definedName>
    <definedName name="SETEMBRO" localSheetId="5">#REF!</definedName>
    <definedName name="SETEMBRO" localSheetId="6">#REF!</definedName>
    <definedName name="SETEMBRO" localSheetId="0">#REF!</definedName>
    <definedName name="SETEMBRO" localSheetId="7">#REF!</definedName>
    <definedName name="SETEMBRO" localSheetId="8">#REF!</definedName>
    <definedName name="SETEMBRO">#REF!</definedName>
    <definedName name="setRJ17" localSheetId="2">#REF!</definedName>
    <definedName name="setRJ17" localSheetId="6">#REF!</definedName>
    <definedName name="setRJ17" localSheetId="7">#REF!</definedName>
    <definedName name="setRJ17" localSheetId="8">#REF!</definedName>
    <definedName name="setRJ17">#REF!</definedName>
    <definedName name="severo" localSheetId="2">#REF!</definedName>
    <definedName name="severo" localSheetId="6">#REF!</definedName>
    <definedName name="severo" localSheetId="7">#REF!</definedName>
    <definedName name="severo" localSheetId="8">#REF!</definedName>
    <definedName name="severo">#REF!</definedName>
    <definedName name="sf" localSheetId="2" hidden="1">{#N/A,#N/A,FALSE,"Plan1";#N/A,#N/A,FALSE,"Plan2"}</definedName>
    <definedName name="sf" localSheetId="5">{#N/A,#N/A,FALSE,"Plan1";#N/A,#N/A,FALSE,"Plan2"}</definedName>
    <definedName name="sf" localSheetId="6" hidden="1">{#N/A,#N/A,FALSE,"Plan1";#N/A,#N/A,FALSE,"Plan2"}</definedName>
    <definedName name="sf" localSheetId="1" hidden="1">{#N/A,#N/A,FALSE,"Plan1";#N/A,#N/A,FALSE,"Plan2"}</definedName>
    <definedName name="sf" localSheetId="0">{#N/A,#N/A,FALSE,"Plan1";#N/A,#N/A,FALSE,"Plan2"}</definedName>
    <definedName name="sf" localSheetId="7" hidden="1">{#N/A,#N/A,FALSE,"Plan1";#N/A,#N/A,FALSE,"Plan2"}</definedName>
    <definedName name="sf" localSheetId="8" hidden="1">{#N/A,#N/A,FALSE,"Plan1";#N/A,#N/A,FALSE,"Plan2"}</definedName>
    <definedName name="sf" hidden="1">{#N/A,#N/A,FALSE,"Plan1";#N/A,#N/A,FALSE,"Plan2"}</definedName>
    <definedName name="sfcre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2" hidden="1">{#N/A,#N/A,FALSE,"Plan1";#N/A,#N/A,FALSE,"Plan2"}</definedName>
    <definedName name="sfddfd" localSheetId="5">{#N/A,#N/A,FALSE,"Plan1";#N/A,#N/A,FALSE,"Plan2"}</definedName>
    <definedName name="sfddfd" localSheetId="6" hidden="1">{#N/A,#N/A,FALSE,"Plan1";#N/A,#N/A,FALSE,"Plan2"}</definedName>
    <definedName name="sfddfd" localSheetId="1" hidden="1">{#N/A,#N/A,FALSE,"Plan1";#N/A,#N/A,FALSE,"Plan2"}</definedName>
    <definedName name="sfddfd" localSheetId="0">{#N/A,#N/A,FALSE,"Plan1";#N/A,#N/A,FALSE,"Plan2"}</definedName>
    <definedName name="sfddfd" localSheetId="7" hidden="1">{#N/A,#N/A,FALSE,"Plan1";#N/A,#N/A,FALSE,"Plan2"}</definedName>
    <definedName name="sfddfd" localSheetId="8" hidden="1">{#N/A,#N/A,FALSE,"Plan1";#N/A,#N/A,FALSE,"Plan2"}</definedName>
    <definedName name="sfddfd" hidden="1">{#N/A,#N/A,FALSE,"Plan1";#N/A,#N/A,FALSE,"Plan2"}</definedName>
    <definedName name="sfds" localSheetId="2" hidden="1">{#N/A,#N/A,FALSE,"Plan1";#N/A,#N/A,FALSE,"Plan2"}</definedName>
    <definedName name="sfds" localSheetId="5">{#N/A,#N/A,FALSE,"Plan1";#N/A,#N/A,FALSE,"Plan2"}</definedName>
    <definedName name="sfds" localSheetId="6" hidden="1">{#N/A,#N/A,FALSE,"Plan1";#N/A,#N/A,FALSE,"Plan2"}</definedName>
    <definedName name="sfds" localSheetId="1" hidden="1">{#N/A,#N/A,FALSE,"Plan1";#N/A,#N/A,FALSE,"Plan2"}</definedName>
    <definedName name="sfds" localSheetId="0">{#N/A,#N/A,FALSE,"Plan1";#N/A,#N/A,FALSE,"Plan2"}</definedName>
    <definedName name="sfds" localSheetId="7" hidden="1">{#N/A,#N/A,FALSE,"Plan1";#N/A,#N/A,FALSE,"Plan2"}</definedName>
    <definedName name="sfds" localSheetId="8" hidden="1">{#N/A,#N/A,FALSE,"Plan1";#N/A,#N/A,FALSE,"Plan2"}</definedName>
    <definedName name="sfds" hidden="1">{#N/A,#N/A,FALSE,"Plan1";#N/A,#N/A,FALSE,"Plan2"}</definedName>
    <definedName name="sfdsd" localSheetId="2" hidden="1">{#N/A,#N/A,FALSE,"Plan1";#N/A,#N/A,FALSE,"Plan2"}</definedName>
    <definedName name="sfdsd" localSheetId="5">{#N/A,#N/A,FALSE,"Plan1";#N/A,#N/A,FALSE,"Plan2"}</definedName>
    <definedName name="sfdsd" localSheetId="6" hidden="1">{#N/A,#N/A,FALSE,"Plan1";#N/A,#N/A,FALSE,"Plan2"}</definedName>
    <definedName name="sfdsd" localSheetId="1" hidden="1">{#N/A,#N/A,FALSE,"Plan1";#N/A,#N/A,FALSE,"Plan2"}</definedName>
    <definedName name="sfdsd" localSheetId="0">{#N/A,#N/A,FALSE,"Plan1";#N/A,#N/A,FALSE,"Plan2"}</definedName>
    <definedName name="sfdsd" localSheetId="7" hidden="1">{#N/A,#N/A,FALSE,"Plan1";#N/A,#N/A,FALSE,"Plan2"}</definedName>
    <definedName name="sfdsd" localSheetId="8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2" hidden="1">{#N/A,#N/A,FALSE,"Plan1";#N/A,#N/A,FALSE,"Plan2"}</definedName>
    <definedName name="sfrsdrgt" localSheetId="5">{#N/A,#N/A,FALSE,"Plan1";#N/A,#N/A,FALSE,"Plan2"}</definedName>
    <definedName name="sfrsdrgt" localSheetId="6" hidden="1">{#N/A,#N/A,FALSE,"Plan1";#N/A,#N/A,FALSE,"Plan2"}</definedName>
    <definedName name="sfrsdrgt" localSheetId="1" hidden="1">{#N/A,#N/A,FALSE,"Plan1";#N/A,#N/A,FALSE,"Plan2"}</definedName>
    <definedName name="sfrsdrgt" localSheetId="0">{#N/A,#N/A,FALSE,"Plan1";#N/A,#N/A,FALSE,"Plan2"}</definedName>
    <definedName name="sfrsdrgt" localSheetId="7" hidden="1">{#N/A,#N/A,FALSE,"Plan1";#N/A,#N/A,FALSE,"Plan2"}</definedName>
    <definedName name="sfrsdrgt" localSheetId="8" hidden="1">{#N/A,#N/A,FALSE,"Plan1";#N/A,#N/A,FALSE,"Plan2"}</definedName>
    <definedName name="sfrsdrgt" hidden="1">{#N/A,#N/A,FALSE,"Plan1";#N/A,#N/A,FALSE,"Plan2"}</definedName>
    <definedName name="SFRT" localSheetId="2" hidden="1">{#N/A,#N/A,FALSE,"Plan1";#N/A,#N/A,FALSE,"Plan2"}</definedName>
    <definedName name="SFRT" localSheetId="5">{#N/A,#N/A,FALSE,"Plan1";#N/A,#N/A,FALSE,"Plan2"}</definedName>
    <definedName name="SFRT" localSheetId="6" hidden="1">{#N/A,#N/A,FALSE,"Plan1";#N/A,#N/A,FALSE,"Plan2"}</definedName>
    <definedName name="SFRT" localSheetId="1" hidden="1">{#N/A,#N/A,FALSE,"Plan1";#N/A,#N/A,FALSE,"Plan2"}</definedName>
    <definedName name="SFRT" localSheetId="0">{#N/A,#N/A,FALSE,"Plan1";#N/A,#N/A,FALSE,"Plan2"}</definedName>
    <definedName name="SFRT" localSheetId="7" hidden="1">{#N/A,#N/A,FALSE,"Plan1";#N/A,#N/A,FALSE,"Plan2"}</definedName>
    <definedName name="SFRT" localSheetId="8" hidden="1">{#N/A,#N/A,FALSE,"Plan1";#N/A,#N/A,FALSE,"Plan2"}</definedName>
    <definedName name="SFRT" hidden="1">{#N/A,#N/A,FALSE,"Plan1";#N/A,#N/A,FALSE,"Plan2"}</definedName>
    <definedName name="sfsdferf" localSheetId="2" hidden="1">{#N/A,#N/A,FALSE,"Plan1";#N/A,#N/A,FALSE,"Plan2"}</definedName>
    <definedName name="sfsdferf" localSheetId="5">{#N/A,#N/A,FALSE,"Plan1";#N/A,#N/A,FALSE,"Plan2"}</definedName>
    <definedName name="sfsdferf" localSheetId="6" hidden="1">{#N/A,#N/A,FALSE,"Plan1";#N/A,#N/A,FALSE,"Plan2"}</definedName>
    <definedName name="sfsdferf" localSheetId="1" hidden="1">{#N/A,#N/A,FALSE,"Plan1";#N/A,#N/A,FALSE,"Plan2"}</definedName>
    <definedName name="sfsdferf" localSheetId="0">{#N/A,#N/A,FALSE,"Plan1";#N/A,#N/A,FALSE,"Plan2"}</definedName>
    <definedName name="sfsdferf" localSheetId="7" hidden="1">{#N/A,#N/A,FALSE,"Plan1";#N/A,#N/A,FALSE,"Plan2"}</definedName>
    <definedName name="sfsdferf" localSheetId="8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2" hidden="1">{#N/A,#N/A,FALSE,"Plan1";#N/A,#N/A,FALSE,"Plan2"}</definedName>
    <definedName name="SFSDS" localSheetId="5">{#N/A,#N/A,FALSE,"Plan1";#N/A,#N/A,FALSE,"Plan2"}</definedName>
    <definedName name="SFSDS" localSheetId="6" hidden="1">{#N/A,#N/A,FALSE,"Plan1";#N/A,#N/A,FALSE,"Plan2"}</definedName>
    <definedName name="SFSDS" localSheetId="1" hidden="1">{#N/A,#N/A,FALSE,"Plan1";#N/A,#N/A,FALSE,"Plan2"}</definedName>
    <definedName name="SFSDS" localSheetId="0">{#N/A,#N/A,FALSE,"Plan1";#N/A,#N/A,FALSE,"Plan2"}</definedName>
    <definedName name="SFSDS" localSheetId="7" hidden="1">{#N/A,#N/A,FALSE,"Plan1";#N/A,#N/A,FALSE,"Plan2"}</definedName>
    <definedName name="SFSDS" localSheetId="8" hidden="1">{#N/A,#N/A,FALSE,"Plan1";#N/A,#N/A,FALSE,"Plan2"}</definedName>
    <definedName name="SFSDS" hidden="1">{#N/A,#N/A,FALSE,"Plan1";#N/A,#N/A,FALSE,"Plan2"}</definedName>
    <definedName name="SGarantia" localSheetId="2">#REF!</definedName>
    <definedName name="SGarantia" localSheetId="5">#REF!</definedName>
    <definedName name="SGarantia" localSheetId="6">#REF!</definedName>
    <definedName name="SGarantia" localSheetId="0">#REF!</definedName>
    <definedName name="SGarantia" localSheetId="7">#REF!</definedName>
    <definedName name="SGarantia" localSheetId="8">#REF!</definedName>
    <definedName name="SGarantia">#REF!</definedName>
    <definedName name="sgtghty" localSheetId="2" hidden="1">{#N/A,#N/A,FALSE,"Plan1";#N/A,#N/A,FALSE,"Plan2"}</definedName>
    <definedName name="sgtghty" localSheetId="5">{#N/A,#N/A,FALSE,"Plan1";#N/A,#N/A,FALSE,"Plan2"}</definedName>
    <definedName name="sgtghty" localSheetId="6" hidden="1">{#N/A,#N/A,FALSE,"Plan1";#N/A,#N/A,FALSE,"Plan2"}</definedName>
    <definedName name="sgtghty" localSheetId="1" hidden="1">{#N/A,#N/A,FALSE,"Plan1";#N/A,#N/A,FALSE,"Plan2"}</definedName>
    <definedName name="sgtghty" localSheetId="0">{#N/A,#N/A,FALSE,"Plan1";#N/A,#N/A,FALSE,"Plan2"}</definedName>
    <definedName name="sgtghty" localSheetId="7" hidden="1">{#N/A,#N/A,FALSE,"Plan1";#N/A,#N/A,FALSE,"Plan2"}</definedName>
    <definedName name="sgtghty" localSheetId="8" hidden="1">{#N/A,#N/A,FALSE,"Plan1";#N/A,#N/A,FALSE,"Plan2"}</definedName>
    <definedName name="sgtghty" hidden="1">{#N/A,#N/A,FALSE,"Plan1";#N/A,#N/A,FALSE,"Plan2"}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 localSheetId="5">#REF!</definedName>
    <definedName name="SHARED_FORMULA_0" localSheetId="0">#REF!</definedName>
    <definedName name="SHARED_FORMULA_0">#N/A</definedName>
    <definedName name="SHARED_FORMULA_1" localSheetId="5">#REF!</definedName>
    <definedName name="SHARED_FORMULA_1" localSheetId="0">#REF!</definedName>
    <definedName name="SHARED_FORMULA_1">#N/A</definedName>
    <definedName name="SHARED_FORMULA_10" localSheetId="5">#REF!</definedName>
    <definedName name="SHARED_FORMULA_10" localSheetId="0">#REF!</definedName>
    <definedName name="SHARED_FORMULA_10">#N/A</definedName>
    <definedName name="SHARED_FORMULA_11" localSheetId="5">#REF!</definedName>
    <definedName name="SHARED_FORMULA_11" localSheetId="0">#REF!</definedName>
    <definedName name="SHARED_FORMULA_11">#N/A</definedName>
    <definedName name="SHARED_FORMULA_12" localSheetId="5">#REF!</definedName>
    <definedName name="SHARED_FORMULA_12" localSheetId="0">#REF!</definedName>
    <definedName name="SHARED_FORMULA_12">#N/A</definedName>
    <definedName name="SHARED_FORMULA_13" localSheetId="5">#REF!</definedName>
    <definedName name="SHARED_FORMULA_13" localSheetId="0">#REF!</definedName>
    <definedName name="SHARED_FORMULA_13">#N/A</definedName>
    <definedName name="SHARED_FORMULA_14" localSheetId="5">#REF!</definedName>
    <definedName name="SHARED_FORMULA_14" localSheetId="0">#REF!</definedName>
    <definedName name="SHARED_FORMULA_14">#N/A</definedName>
    <definedName name="SHARED_FORMULA_15" localSheetId="5">#REF!</definedName>
    <definedName name="SHARED_FORMULA_15" localSheetId="0">#REF!</definedName>
    <definedName name="SHARED_FORMULA_15">#N/A</definedName>
    <definedName name="SHARED_FORMULA_16" localSheetId="5">#REF!</definedName>
    <definedName name="SHARED_FORMULA_16" localSheetId="0">#REF!</definedName>
    <definedName name="SHARED_FORMULA_16">#N/A</definedName>
    <definedName name="SHARED_FORMULA_17" localSheetId="5">#REF!</definedName>
    <definedName name="SHARED_FORMULA_17" localSheetId="0">#REF!</definedName>
    <definedName name="SHARED_FORMULA_17">#N/A</definedName>
    <definedName name="SHARED_FORMULA_18" localSheetId="5">#REF!</definedName>
    <definedName name="SHARED_FORMULA_18" localSheetId="0">#REF!</definedName>
    <definedName name="SHARED_FORMULA_18">#N/A</definedName>
    <definedName name="SHARED_FORMULA_19" localSheetId="5">#REF!</definedName>
    <definedName name="SHARED_FORMULA_19" localSheetId="0">#REF!</definedName>
    <definedName name="SHARED_FORMULA_19">#N/A</definedName>
    <definedName name="SHARED_FORMULA_2" localSheetId="5">#REF!</definedName>
    <definedName name="SHARED_FORMULA_2" localSheetId="0">#REF!</definedName>
    <definedName name="SHARED_FORMULA_2">#N/A</definedName>
    <definedName name="SHARED_FORMULA_20" localSheetId="5">#REF!</definedName>
    <definedName name="SHARED_FORMULA_20" localSheetId="0">#REF!</definedName>
    <definedName name="SHARED_FORMULA_20">#N/A</definedName>
    <definedName name="SHARED_FORMULA_21" localSheetId="5">#REF!</definedName>
    <definedName name="SHARED_FORMULA_21" localSheetId="0">#REF!</definedName>
    <definedName name="SHARED_FORMULA_21">#N/A</definedName>
    <definedName name="SHARED_FORMULA_22" localSheetId="5">#REF!</definedName>
    <definedName name="SHARED_FORMULA_22" localSheetId="0">#REF!</definedName>
    <definedName name="SHARED_FORMULA_22">#N/A</definedName>
    <definedName name="SHARED_FORMULA_23" localSheetId="5">#REF!</definedName>
    <definedName name="SHARED_FORMULA_23" localSheetId="0">#REF!</definedName>
    <definedName name="SHARED_FORMULA_23">#N/A</definedName>
    <definedName name="SHARED_FORMULA_24" localSheetId="5">#REF!</definedName>
    <definedName name="SHARED_FORMULA_24" localSheetId="0">#REF!</definedName>
    <definedName name="SHARED_FORMULA_24">#N/A</definedName>
    <definedName name="SHARED_FORMULA_25" localSheetId="5">#REF!</definedName>
    <definedName name="SHARED_FORMULA_25" localSheetId="0">#REF!</definedName>
    <definedName name="SHARED_FORMULA_25">#N/A</definedName>
    <definedName name="SHARED_FORMULA_26" localSheetId="5">#REF!</definedName>
    <definedName name="SHARED_FORMULA_26" localSheetId="0">#REF!</definedName>
    <definedName name="SHARED_FORMULA_26">#N/A</definedName>
    <definedName name="SHARED_FORMULA_27" localSheetId="5">#REF!</definedName>
    <definedName name="SHARED_FORMULA_27" localSheetId="0">#REF!</definedName>
    <definedName name="SHARED_FORMULA_27">#N/A</definedName>
    <definedName name="SHARED_FORMULA_28" localSheetId="5">#REF!</definedName>
    <definedName name="SHARED_FORMULA_28" localSheetId="0">#REF!</definedName>
    <definedName name="SHARED_FORMULA_28">#N/A</definedName>
    <definedName name="SHARED_FORMULA_29" localSheetId="5">#REF!</definedName>
    <definedName name="SHARED_FORMULA_29" localSheetId="0">#REF!</definedName>
    <definedName name="SHARED_FORMULA_29">#N/A</definedName>
    <definedName name="SHARED_FORMULA_3" localSheetId="5">#REF!</definedName>
    <definedName name="SHARED_FORMULA_3" localSheetId="0">#REF!</definedName>
    <definedName name="SHARED_FORMULA_3">#N/A</definedName>
    <definedName name="SHARED_FORMULA_30" localSheetId="5">#REF!</definedName>
    <definedName name="SHARED_FORMULA_30" localSheetId="0">#REF!</definedName>
    <definedName name="SHARED_FORMULA_30">#N/A</definedName>
    <definedName name="SHARED_FORMULA_31" localSheetId="5">#REF!</definedName>
    <definedName name="SHARED_FORMULA_31" localSheetId="0">#REF!</definedName>
    <definedName name="SHARED_FORMULA_31">#N/A</definedName>
    <definedName name="SHARED_FORMULA_32" localSheetId="5">#REF!</definedName>
    <definedName name="SHARED_FORMULA_32" localSheetId="0">#REF!</definedName>
    <definedName name="SHARED_FORMULA_32">#N/A</definedName>
    <definedName name="SHARED_FORMULA_33" localSheetId="5">#REF!</definedName>
    <definedName name="SHARED_FORMULA_33" localSheetId="0">#REF!</definedName>
    <definedName name="SHARED_FORMULA_33">#N/A</definedName>
    <definedName name="SHARED_FORMULA_34" localSheetId="5">#REF!</definedName>
    <definedName name="SHARED_FORMULA_34" localSheetId="0">#REF!</definedName>
    <definedName name="SHARED_FORMULA_34">#N/A</definedName>
    <definedName name="SHARED_FORMULA_35" localSheetId="5">#REF!</definedName>
    <definedName name="SHARED_FORMULA_35" localSheetId="0">#REF!</definedName>
    <definedName name="SHARED_FORMULA_35">#N/A</definedName>
    <definedName name="SHARED_FORMULA_36" localSheetId="5">#REF!</definedName>
    <definedName name="SHARED_FORMULA_36" localSheetId="0">#REF!</definedName>
    <definedName name="SHARED_FORMULA_36">#N/A</definedName>
    <definedName name="SHARED_FORMULA_37" localSheetId="5">#REF!</definedName>
    <definedName name="SHARED_FORMULA_37" localSheetId="0">#REF!</definedName>
    <definedName name="SHARED_FORMULA_37">#N/A</definedName>
    <definedName name="SHARED_FORMULA_38" localSheetId="5">#REF!</definedName>
    <definedName name="SHARED_FORMULA_38" localSheetId="0">#REF!</definedName>
    <definedName name="SHARED_FORMULA_38">#N/A</definedName>
    <definedName name="SHARED_FORMULA_39" localSheetId="5">#REF!</definedName>
    <definedName name="SHARED_FORMULA_39" localSheetId="0">#REF!</definedName>
    <definedName name="SHARED_FORMULA_39">#N/A</definedName>
    <definedName name="SHARED_FORMULA_4" localSheetId="5">#REF!</definedName>
    <definedName name="SHARED_FORMULA_4" localSheetId="0">#REF!</definedName>
    <definedName name="SHARED_FORMULA_4">#N/A</definedName>
    <definedName name="SHARED_FORMULA_40" localSheetId="5">#REF!</definedName>
    <definedName name="SHARED_FORMULA_40" localSheetId="0">#REF!</definedName>
    <definedName name="SHARED_FORMULA_40">#N/A</definedName>
    <definedName name="SHARED_FORMULA_41" localSheetId="5">#REF!</definedName>
    <definedName name="SHARED_FORMULA_41" localSheetId="0">#REF!</definedName>
    <definedName name="SHARED_FORMULA_41">#N/A</definedName>
    <definedName name="SHARED_FORMULA_42" localSheetId="5">#REF!</definedName>
    <definedName name="SHARED_FORMULA_42" localSheetId="0">#REF!</definedName>
    <definedName name="SHARED_FORMULA_42">#N/A</definedName>
    <definedName name="SHARED_FORMULA_43" localSheetId="5">#REF!</definedName>
    <definedName name="SHARED_FORMULA_43" localSheetId="0">#REF!</definedName>
    <definedName name="SHARED_FORMULA_43">#N/A</definedName>
    <definedName name="SHARED_FORMULA_44" localSheetId="5">#REF!</definedName>
    <definedName name="SHARED_FORMULA_44" localSheetId="0">#REF!</definedName>
    <definedName name="SHARED_FORMULA_44">#N/A</definedName>
    <definedName name="SHARED_FORMULA_45" localSheetId="5">#REF!</definedName>
    <definedName name="SHARED_FORMULA_45" localSheetId="0">#REF!</definedName>
    <definedName name="SHARED_FORMULA_45">#N/A</definedName>
    <definedName name="SHARED_FORMULA_46" localSheetId="5">#REF!</definedName>
    <definedName name="SHARED_FORMULA_46" localSheetId="0">#REF!</definedName>
    <definedName name="SHARED_FORMULA_46">#N/A</definedName>
    <definedName name="SHARED_FORMULA_47" localSheetId="5">#REF!</definedName>
    <definedName name="SHARED_FORMULA_47" localSheetId="0">#REF!</definedName>
    <definedName name="SHARED_FORMULA_47">#N/A</definedName>
    <definedName name="SHARED_FORMULA_48" localSheetId="5">#REF!</definedName>
    <definedName name="SHARED_FORMULA_48" localSheetId="0">#REF!</definedName>
    <definedName name="SHARED_FORMULA_48">#N/A</definedName>
    <definedName name="SHARED_FORMULA_49" localSheetId="5">#REF!</definedName>
    <definedName name="SHARED_FORMULA_49" localSheetId="0">#REF!</definedName>
    <definedName name="SHARED_FORMULA_49">#N/A</definedName>
    <definedName name="SHARED_FORMULA_5" localSheetId="5">#REF!</definedName>
    <definedName name="SHARED_FORMULA_5" localSheetId="0">#REF!</definedName>
    <definedName name="SHARED_FORMULA_5">#N/A</definedName>
    <definedName name="SHARED_FORMULA_50" localSheetId="5">#REF!</definedName>
    <definedName name="SHARED_FORMULA_50" localSheetId="0">#REF!</definedName>
    <definedName name="SHARED_FORMULA_50">#N/A</definedName>
    <definedName name="SHARED_FORMULA_51" localSheetId="5">#REF!</definedName>
    <definedName name="SHARED_FORMULA_51" localSheetId="0">#REF!</definedName>
    <definedName name="SHARED_FORMULA_51">#N/A</definedName>
    <definedName name="SHARED_FORMULA_52" localSheetId="5">#REF!</definedName>
    <definedName name="SHARED_FORMULA_52" localSheetId="0">#REF!</definedName>
    <definedName name="SHARED_FORMULA_52">#N/A</definedName>
    <definedName name="SHARED_FORMULA_53" localSheetId="5">#REF!</definedName>
    <definedName name="SHARED_FORMULA_53" localSheetId="0">#REF!</definedName>
    <definedName name="SHARED_FORMULA_53">#N/A</definedName>
    <definedName name="SHARED_FORMULA_54" localSheetId="5">#REF!</definedName>
    <definedName name="SHARED_FORMULA_54" localSheetId="0">#REF!</definedName>
    <definedName name="SHARED_FORMULA_54">#N/A</definedName>
    <definedName name="SHARED_FORMULA_55" localSheetId="5">#REF!</definedName>
    <definedName name="SHARED_FORMULA_55" localSheetId="0">#REF!</definedName>
    <definedName name="SHARED_FORMULA_55">#N/A</definedName>
    <definedName name="SHARED_FORMULA_56" localSheetId="5">#REF!</definedName>
    <definedName name="SHARED_FORMULA_56" localSheetId="0">#REF!</definedName>
    <definedName name="SHARED_FORMULA_56">#N/A</definedName>
    <definedName name="SHARED_FORMULA_57" localSheetId="5">#REF!</definedName>
    <definedName name="SHARED_FORMULA_57" localSheetId="0">#REF!</definedName>
    <definedName name="SHARED_FORMULA_57">#N/A</definedName>
    <definedName name="SHARED_FORMULA_58" localSheetId="5">#REF!</definedName>
    <definedName name="SHARED_FORMULA_58" localSheetId="0">#REF!</definedName>
    <definedName name="SHARED_FORMULA_58">#N/A</definedName>
    <definedName name="SHARED_FORMULA_59" localSheetId="5">#REF!</definedName>
    <definedName name="SHARED_FORMULA_59" localSheetId="0">#REF!</definedName>
    <definedName name="SHARED_FORMULA_59">#N/A</definedName>
    <definedName name="SHARED_FORMULA_6" localSheetId="5">#REF!</definedName>
    <definedName name="SHARED_FORMULA_6" localSheetId="0">#REF!</definedName>
    <definedName name="SHARED_FORMULA_6">#N/A</definedName>
    <definedName name="SHARED_FORMULA_60" localSheetId="5">#REF!</definedName>
    <definedName name="SHARED_FORMULA_60" localSheetId="0">#REF!</definedName>
    <definedName name="SHARED_FORMULA_60">#N/A</definedName>
    <definedName name="SHARED_FORMULA_61" localSheetId="5">#REF!</definedName>
    <definedName name="SHARED_FORMULA_61" localSheetId="0">#REF!</definedName>
    <definedName name="SHARED_FORMULA_61">#N/A</definedName>
    <definedName name="SHARED_FORMULA_62" localSheetId="5">#REF!</definedName>
    <definedName name="SHARED_FORMULA_62" localSheetId="0">#REF!</definedName>
    <definedName name="SHARED_FORMULA_62">#N/A</definedName>
    <definedName name="SHARED_FORMULA_7" localSheetId="5">#REF!</definedName>
    <definedName name="SHARED_FORMULA_7" localSheetId="0">#REF!</definedName>
    <definedName name="SHARED_FORMULA_7">#N/A</definedName>
    <definedName name="SHARED_FORMULA_8" localSheetId="5">#REF!</definedName>
    <definedName name="SHARED_FORMULA_8" localSheetId="0">#REF!</definedName>
    <definedName name="SHARED_FORMULA_8">#N/A</definedName>
    <definedName name="SHARED_FORMULA_9" localSheetId="5">#REF!</definedName>
    <definedName name="SHARED_FORMULA_9" localSheetId="0">#REF!</definedName>
    <definedName name="SHARED_FORMULA_9">#N/A</definedName>
    <definedName name="SIH" localSheetId="2">#REF!</definedName>
    <definedName name="SIH" localSheetId="6">#REF!</definedName>
    <definedName name="SIH" localSheetId="1">#REF!</definedName>
    <definedName name="SIH" localSheetId="7">#REF!</definedName>
    <definedName name="SIH" localSheetId="8">#REF!</definedName>
    <definedName name="SIH">#REF!</definedName>
    <definedName name="SISTEM1" localSheetId="2">#REF!</definedName>
    <definedName name="SISTEM1" localSheetId="6">#REF!</definedName>
    <definedName name="SISTEM1" localSheetId="7">#REF!</definedName>
    <definedName name="SISTEM1" localSheetId="8">#REF!</definedName>
    <definedName name="SISTEM1">#REF!</definedName>
    <definedName name="SISTEM2" localSheetId="2">#REF!</definedName>
    <definedName name="SISTEM2" localSheetId="6">#REF!</definedName>
    <definedName name="SISTEM2" localSheetId="7">#REF!</definedName>
    <definedName name="SISTEM2" localSheetId="8">#REF!</definedName>
    <definedName name="SISTEM2">#REF!</definedName>
    <definedName name="SIV" localSheetId="2">#REF!</definedName>
    <definedName name="SIV" localSheetId="6">#REF!</definedName>
    <definedName name="SIV" localSheetId="1">#REF!</definedName>
    <definedName name="SIV" localSheetId="7">#REF!</definedName>
    <definedName name="SIV" localSheetId="8">#REF!</definedName>
    <definedName name="SIV">#REF!</definedName>
    <definedName name="sjawe" localSheetId="2" hidden="1">{#N/A,#N/A,FALSE,"Plan1";#N/A,#N/A,FALSE,"Plan2"}</definedName>
    <definedName name="sjawe" localSheetId="5">{#N/A,#N/A,FALSE,"Plan1";#N/A,#N/A,FALSE,"Plan2"}</definedName>
    <definedName name="sjawe" localSheetId="6" hidden="1">{#N/A,#N/A,FALSE,"Plan1";#N/A,#N/A,FALSE,"Plan2"}</definedName>
    <definedName name="sjawe" localSheetId="1" hidden="1">{#N/A,#N/A,FALSE,"Plan1";#N/A,#N/A,FALSE,"Plan2"}</definedName>
    <definedName name="sjawe" localSheetId="0">{#N/A,#N/A,FALSE,"Plan1";#N/A,#N/A,FALSE,"Plan2"}</definedName>
    <definedName name="sjawe" localSheetId="7" hidden="1">{#N/A,#N/A,FALSE,"Plan1";#N/A,#N/A,FALSE,"Plan2"}</definedName>
    <definedName name="sjawe" localSheetId="8" hidden="1">{#N/A,#N/A,FALSE,"Plan1";#N/A,#N/A,FALSE,"Plan2"}</definedName>
    <definedName name="sjawe" hidden="1">{#N/A,#N/A,FALSE,"Plan1";#N/A,#N/A,FALSE,"Plan2"}</definedName>
    <definedName name="sjdffd" localSheetId="2" hidden="1">{#N/A,#N/A,FALSE,"Plan1";#N/A,#N/A,FALSE,"Plan2"}</definedName>
    <definedName name="sjdffd" localSheetId="5">{#N/A,#N/A,FALSE,"Plan1";#N/A,#N/A,FALSE,"Plan2"}</definedName>
    <definedName name="sjdffd" localSheetId="6" hidden="1">{#N/A,#N/A,FALSE,"Plan1";#N/A,#N/A,FALSE,"Plan2"}</definedName>
    <definedName name="sjdffd" localSheetId="1" hidden="1">{#N/A,#N/A,FALSE,"Plan1";#N/A,#N/A,FALSE,"Plan2"}</definedName>
    <definedName name="sjdffd" localSheetId="0">{#N/A,#N/A,FALSE,"Plan1";#N/A,#N/A,FALSE,"Plan2"}</definedName>
    <definedName name="sjdffd" localSheetId="7" hidden="1">{#N/A,#N/A,FALSE,"Plan1";#N/A,#N/A,FALSE,"Plan2"}</definedName>
    <definedName name="sjdffd" localSheetId="8" hidden="1">{#N/A,#N/A,FALSE,"Plan1";#N/A,#N/A,FALSE,"Plan2"}</definedName>
    <definedName name="sjdffd" hidden="1">{#N/A,#N/A,FALSE,"Plan1";#N/A,#N/A,FALSE,"Plan2"}</definedName>
    <definedName name="SJDFHDJS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2" hidden="1">{#N/A,#N/A,FALSE,"Plan1";#N/A,#N/A,FALSE,"Plan2"}</definedName>
    <definedName name="SJDHFHRE" localSheetId="5">{#N/A,#N/A,FALSE,"Plan1";#N/A,#N/A,FALSE,"Plan2"}</definedName>
    <definedName name="SJDHFHRE" localSheetId="6" hidden="1">{#N/A,#N/A,FALSE,"Plan1";#N/A,#N/A,FALSE,"Plan2"}</definedName>
    <definedName name="SJDHFHRE" localSheetId="1" hidden="1">{#N/A,#N/A,FALSE,"Plan1";#N/A,#N/A,FALSE,"Plan2"}</definedName>
    <definedName name="SJDHFHRE" localSheetId="0">{#N/A,#N/A,FALSE,"Plan1";#N/A,#N/A,FALSE,"Plan2"}</definedName>
    <definedName name="SJDHFHRE" localSheetId="7" hidden="1">{#N/A,#N/A,FALSE,"Plan1";#N/A,#N/A,FALSE,"Plan2"}</definedName>
    <definedName name="SJDHFHRE" localSheetId="8" hidden="1">{#N/A,#N/A,FALSE,"Plan1";#N/A,#N/A,FALSE,"Plan2"}</definedName>
    <definedName name="SJDHFHRE" hidden="1">{#N/A,#N/A,FALSE,"Plan1";#N/A,#N/A,FALSE,"Plan2"}</definedName>
    <definedName name="SJDKJDE" localSheetId="2" hidden="1">{"Econ Consolidado",#N/A,FALSE,"Econ Consol";"Fluxo de Caixa",#N/A,FALSE,"Fluxo Caixa";"Investimentos",#N/A,FALSE,"Investimentos"}</definedName>
    <definedName name="SJDKJDE" localSheetId="5">{"Econ Consolidado",#N/A,FALSE,"Econ Consol";"Fluxo de Caixa",#N/A,FALSE,"Fluxo Caixa";"Investimentos",#N/A,FALSE,"Investimentos"}</definedName>
    <definedName name="SJDKJDE" localSheetId="6" hidden="1">{"Econ Consolidado",#N/A,FALSE,"Econ Consol";"Fluxo de Caixa",#N/A,FALSE,"Fluxo Caixa";"Investimentos",#N/A,FALSE,"Investimentos"}</definedName>
    <definedName name="SJDKJDE" localSheetId="1" hidden="1">{"Econ Consolidado",#N/A,FALSE,"Econ Consol";"Fluxo de Caixa",#N/A,FALSE,"Fluxo Caixa";"Investimentos",#N/A,FALSE,"Investimentos"}</definedName>
    <definedName name="SJDKJDE" localSheetId="0">{"Econ Consolidado",#N/A,FALSE,"Econ Consol";"Fluxo de Caixa",#N/A,FALSE,"Fluxo Caixa";"Investimentos",#N/A,FALSE,"Investimentos"}</definedName>
    <definedName name="SJDKJDE" localSheetId="7" hidden="1">{"Econ Consolidado",#N/A,FALSE,"Econ Consol";"Fluxo de Caixa",#N/A,FALSE,"Fluxo Caixa";"Investimentos",#N/A,FALSE,"Investimentos"}</definedName>
    <definedName name="SJDKJDE" localSheetId="8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2" hidden="1">{#N/A,#N/A,FALSE,"Plan1";#N/A,#N/A,FALSE,"Plan2"}</definedName>
    <definedName name="sjekwjri" localSheetId="5">{#N/A,#N/A,FALSE,"Plan1";#N/A,#N/A,FALSE,"Plan2"}</definedName>
    <definedName name="sjekwjri" localSheetId="6" hidden="1">{#N/A,#N/A,FALSE,"Plan1";#N/A,#N/A,FALSE,"Plan2"}</definedName>
    <definedName name="sjekwjri" localSheetId="1" hidden="1">{#N/A,#N/A,FALSE,"Plan1";#N/A,#N/A,FALSE,"Plan2"}</definedName>
    <definedName name="sjekwjri" localSheetId="0">{#N/A,#N/A,FALSE,"Plan1";#N/A,#N/A,FALSE,"Plan2"}</definedName>
    <definedName name="sjekwjri" localSheetId="7" hidden="1">{#N/A,#N/A,FALSE,"Plan1";#N/A,#N/A,FALSE,"Plan2"}</definedName>
    <definedName name="sjekwjri" localSheetId="8" hidden="1">{#N/A,#N/A,FALSE,"Plan1";#N/A,#N/A,FALSE,"Plan2"}</definedName>
    <definedName name="sjekwjri" hidden="1">{#N/A,#N/A,FALSE,"Plan1";#N/A,#N/A,FALSE,"Plan2"}</definedName>
    <definedName name="sjfkdhsfds" localSheetId="2" hidden="1">{#N/A,#N/A,FALSE,"Plan1";#N/A,#N/A,FALSE,"Plan2"}</definedName>
    <definedName name="sjfkdhsfds" localSheetId="5">{#N/A,#N/A,FALSE,"Plan1";#N/A,#N/A,FALSE,"Plan2"}</definedName>
    <definedName name="sjfkdhsfds" localSheetId="6" hidden="1">{#N/A,#N/A,FALSE,"Plan1";#N/A,#N/A,FALSE,"Plan2"}</definedName>
    <definedName name="sjfkdhsfds" localSheetId="1" hidden="1">{#N/A,#N/A,FALSE,"Plan1";#N/A,#N/A,FALSE,"Plan2"}</definedName>
    <definedName name="sjfkdhsfds" localSheetId="0">{#N/A,#N/A,FALSE,"Plan1";#N/A,#N/A,FALSE,"Plan2"}</definedName>
    <definedName name="sjfkdhsfds" localSheetId="7" hidden="1">{#N/A,#N/A,FALSE,"Plan1";#N/A,#N/A,FALSE,"Plan2"}</definedName>
    <definedName name="sjfkdhsfds" localSheetId="8" hidden="1">{#N/A,#N/A,FALSE,"Plan1";#N/A,#N/A,FALSE,"Plan2"}</definedName>
    <definedName name="sjfkdhsfds" hidden="1">{#N/A,#N/A,FALSE,"Plan1";#N/A,#N/A,FALSE,"Plan2"}</definedName>
    <definedName name="sjkdljslkrje" localSheetId="2" hidden="1">{#N/A,#N/A,FALSE,"Plan1";#N/A,#N/A,FALSE,"Plan2"}</definedName>
    <definedName name="sjkdljslkrje" localSheetId="5">{#N/A,#N/A,FALSE,"Plan1";#N/A,#N/A,FALSE,"Plan2"}</definedName>
    <definedName name="sjkdljslkrje" localSheetId="6" hidden="1">{#N/A,#N/A,FALSE,"Plan1";#N/A,#N/A,FALSE,"Plan2"}</definedName>
    <definedName name="sjkdljslkrje" localSheetId="1" hidden="1">{#N/A,#N/A,FALSE,"Plan1";#N/A,#N/A,FALSE,"Plan2"}</definedName>
    <definedName name="sjkdljslkrje" localSheetId="0">{#N/A,#N/A,FALSE,"Plan1";#N/A,#N/A,FALSE,"Plan2"}</definedName>
    <definedName name="sjkdljslkrje" localSheetId="7" hidden="1">{#N/A,#N/A,FALSE,"Plan1";#N/A,#N/A,FALSE,"Plan2"}</definedName>
    <definedName name="sjkdljslkrje" localSheetId="8" hidden="1">{#N/A,#N/A,FALSE,"Plan1";#N/A,#N/A,FALSE,"Plan2"}</definedName>
    <definedName name="sjkdljslkrje" hidden="1">{#N/A,#N/A,FALSE,"Plan1";#N/A,#N/A,FALSE,"Plan2"}</definedName>
    <definedName name="skadadaszs" localSheetId="2" hidden="1">{#N/A,#N/A,FALSE,"Plan1";#N/A,#N/A,FALSE,"Plan2"}</definedName>
    <definedName name="skadadaszs" localSheetId="5">{#N/A,#N/A,FALSE,"Plan1";#N/A,#N/A,FALSE,"Plan2"}</definedName>
    <definedName name="skadadaszs" localSheetId="6" hidden="1">{#N/A,#N/A,FALSE,"Plan1";#N/A,#N/A,FALSE,"Plan2"}</definedName>
    <definedName name="skadadaszs" localSheetId="1" hidden="1">{#N/A,#N/A,FALSE,"Plan1";#N/A,#N/A,FALSE,"Plan2"}</definedName>
    <definedName name="skadadaszs" localSheetId="0">{#N/A,#N/A,FALSE,"Plan1";#N/A,#N/A,FALSE,"Plan2"}</definedName>
    <definedName name="skadadaszs" localSheetId="7" hidden="1">{#N/A,#N/A,FALSE,"Plan1";#N/A,#N/A,FALSE,"Plan2"}</definedName>
    <definedName name="skadadaszs" localSheetId="8" hidden="1">{#N/A,#N/A,FALSE,"Plan1";#N/A,#N/A,FALSE,"Plan2"}</definedName>
    <definedName name="skadadaszs" hidden="1">{#N/A,#N/A,FALSE,"Plan1";#N/A,#N/A,FALSE,"Plan2"}</definedName>
    <definedName name="SKASH" localSheetId="2" hidden="1">{#N/A,#N/A,FALSE,"Plan1";#N/A,#N/A,FALSE,"Plan2"}</definedName>
    <definedName name="SKASH" localSheetId="5">{#N/A,#N/A,FALSE,"Plan1";#N/A,#N/A,FALSE,"Plan2"}</definedName>
    <definedName name="SKASH" localSheetId="6" hidden="1">{#N/A,#N/A,FALSE,"Plan1";#N/A,#N/A,FALSE,"Plan2"}</definedName>
    <definedName name="SKASH" localSheetId="1" hidden="1">{#N/A,#N/A,FALSE,"Plan1";#N/A,#N/A,FALSE,"Plan2"}</definedName>
    <definedName name="SKASH" localSheetId="0">{#N/A,#N/A,FALSE,"Plan1";#N/A,#N/A,FALSE,"Plan2"}</definedName>
    <definedName name="SKASH" localSheetId="7" hidden="1">{#N/A,#N/A,FALSE,"Plan1";#N/A,#N/A,FALSE,"Plan2"}</definedName>
    <definedName name="SKASH" localSheetId="8" hidden="1">{#N/A,#N/A,FALSE,"Plan1";#N/A,#N/A,FALSE,"Plan2"}</definedName>
    <definedName name="SKASH" hidden="1">{#N/A,#N/A,FALSE,"Plan1";#N/A,#N/A,FALSE,"Plan2"}</definedName>
    <definedName name="skldfrde" localSheetId="2" hidden="1">{#N/A,#N/A,FALSE,"Plan1";#N/A,#N/A,FALSE,"Plan2"}</definedName>
    <definedName name="skldfrde" localSheetId="5">{#N/A,#N/A,FALSE,"Plan1";#N/A,#N/A,FALSE,"Plan2"}</definedName>
    <definedName name="skldfrde" localSheetId="6" hidden="1">{#N/A,#N/A,FALSE,"Plan1";#N/A,#N/A,FALSE,"Plan2"}</definedName>
    <definedName name="skldfrde" localSheetId="1" hidden="1">{#N/A,#N/A,FALSE,"Plan1";#N/A,#N/A,FALSE,"Plan2"}</definedName>
    <definedName name="skldfrde" localSheetId="0">{#N/A,#N/A,FALSE,"Plan1";#N/A,#N/A,FALSE,"Plan2"}</definedName>
    <definedName name="skldfrde" localSheetId="7" hidden="1">{#N/A,#N/A,FALSE,"Plan1";#N/A,#N/A,FALSE,"Plan2"}</definedName>
    <definedName name="skldfrde" localSheetId="8" hidden="1">{#N/A,#N/A,FALSE,"Plan1";#N/A,#N/A,FALSE,"Plan2"}</definedName>
    <definedName name="skldfrde" hidden="1">{#N/A,#N/A,FALSE,"Plan1";#N/A,#N/A,FALSE,"Plan2"}</definedName>
    <definedName name="skosroer" localSheetId="2" hidden="1">{#N/A,#N/A,FALSE,"Plan1";#N/A,#N/A,FALSE,"Plan2"}</definedName>
    <definedName name="skosroer" localSheetId="5">{#N/A,#N/A,FALSE,"Plan1";#N/A,#N/A,FALSE,"Plan2"}</definedName>
    <definedName name="skosroer" localSheetId="6" hidden="1">{#N/A,#N/A,FALSE,"Plan1";#N/A,#N/A,FALSE,"Plan2"}</definedName>
    <definedName name="skosroer" localSheetId="1" hidden="1">{#N/A,#N/A,FALSE,"Plan1";#N/A,#N/A,FALSE,"Plan2"}</definedName>
    <definedName name="skosroer" localSheetId="0">{#N/A,#N/A,FALSE,"Plan1";#N/A,#N/A,FALSE,"Plan2"}</definedName>
    <definedName name="skosroer" localSheetId="7" hidden="1">{#N/A,#N/A,FALSE,"Plan1";#N/A,#N/A,FALSE,"Plan2"}</definedName>
    <definedName name="skosroer" localSheetId="8" hidden="1">{#N/A,#N/A,FALSE,"Plan1";#N/A,#N/A,FALSE,"Plan2"}</definedName>
    <definedName name="skosroer" hidden="1">{#N/A,#N/A,FALSE,"Plan1";#N/A,#N/A,FALSE,"Plan2"}</definedName>
    <definedName name="SO" localSheetId="2">#REF!</definedName>
    <definedName name="SO" localSheetId="5">#REF!</definedName>
    <definedName name="SO" localSheetId="6">#REF!</definedName>
    <definedName name="SO" localSheetId="0">#REF!</definedName>
    <definedName name="SO" localSheetId="7">#REF!</definedName>
    <definedName name="SO" localSheetId="8">#REF!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 localSheetId="2">#REF!</definedName>
    <definedName name="soma" localSheetId="5">#REF!</definedName>
    <definedName name="soma" localSheetId="6">#REF!</definedName>
    <definedName name="soma" localSheetId="0">#REF!</definedName>
    <definedName name="soma" localSheetId="7">#REF!</definedName>
    <definedName name="soma" localSheetId="8">#REF!</definedName>
    <definedName name="soma">#REF!</definedName>
    <definedName name="sp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2" hidden="1">{#N/A,#N/A,FALSE,"Plan1";#N/A,#N/A,FALSE,"Plan2"}</definedName>
    <definedName name="sQEWWE" localSheetId="5">{#N/A,#N/A,FALSE,"Plan1";#N/A,#N/A,FALSE,"Plan2"}</definedName>
    <definedName name="sQEWWE" localSheetId="6" hidden="1">{#N/A,#N/A,FALSE,"Plan1";#N/A,#N/A,FALSE,"Plan2"}</definedName>
    <definedName name="sQEWWE" localSheetId="1" hidden="1">{#N/A,#N/A,FALSE,"Plan1";#N/A,#N/A,FALSE,"Plan2"}</definedName>
    <definedName name="sQEWWE" localSheetId="0">{#N/A,#N/A,FALSE,"Plan1";#N/A,#N/A,FALSE,"Plan2"}</definedName>
    <definedName name="sQEWWE" localSheetId="7" hidden="1">{#N/A,#N/A,FALSE,"Plan1";#N/A,#N/A,FALSE,"Plan2"}</definedName>
    <definedName name="sQEWWE" localSheetId="8" hidden="1">{#N/A,#N/A,FALSE,"Plan1";#N/A,#N/A,FALSE,"Plan2"}</definedName>
    <definedName name="sQEWWE" hidden="1">{#N/A,#N/A,FALSE,"Plan1";#N/A,#N/A,FALSE,"Plan2"}</definedName>
    <definedName name="SR" localSheetId="2" hidden="1">#REF!</definedName>
    <definedName name="SR" localSheetId="5">#REF!</definedName>
    <definedName name="SR" localSheetId="6" hidden="1">#REF!</definedName>
    <definedName name="SR" localSheetId="1" hidden="1">#REF!</definedName>
    <definedName name="SR" localSheetId="0">#REF!</definedName>
    <definedName name="SR" localSheetId="7" hidden="1">#REF!</definedName>
    <definedName name="SR" localSheetId="8" hidden="1">#REF!</definedName>
    <definedName name="SR" hidden="1">#REF!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5">#REF!</definedName>
    <definedName name="ss" localSheetId="6">#REF!</definedName>
    <definedName name="SS" localSheetId="0">#REF!</definedName>
    <definedName name="ss" localSheetId="7">#REF!</definedName>
    <definedName name="ss" localSheetId="8">#REF!</definedName>
    <definedName name="SS" hidden="1">#REF!</definedName>
    <definedName name="sssss" localSheetId="2" hidden="1">#REF!</definedName>
    <definedName name="sssss" localSheetId="5">#REF!</definedName>
    <definedName name="sssss" localSheetId="6" hidden="1">#REF!</definedName>
    <definedName name="sssss" localSheetId="1" hidden="1">#REF!</definedName>
    <definedName name="sssss" localSheetId="0">#REF!</definedName>
    <definedName name="sssss" localSheetId="7" hidden="1">#REF!</definedName>
    <definedName name="sssss" localSheetId="8" hidden="1">#REF!</definedName>
    <definedName name="sssss" hidden="1">#REF!</definedName>
    <definedName name="stake_cury" localSheetId="2">#REF!</definedName>
    <definedName name="stake_cury" localSheetId="5">#REF!</definedName>
    <definedName name="stake_cury" localSheetId="6">#REF!</definedName>
    <definedName name="stake_cury" localSheetId="0">#REF!</definedName>
    <definedName name="stake_cury" localSheetId="7">#REF!</definedName>
    <definedName name="stake_cury" localSheetId="8">#REF!</definedName>
    <definedName name="stake_cury">#REF!</definedName>
    <definedName name="status_projeto" localSheetId="2" hidden="1">OFFSET(INDEX(#REF!,MATCH(#REF!,#REF!,0)),1,0,COUNTA(#REF!)-1)</definedName>
    <definedName name="status_projeto" localSheetId="5">OFFSET(INDEX(#REF!,MATCH(#REF!,#REF!,0)),1,0,COUNTA(#REF!)-1)</definedName>
    <definedName name="status_projeto" localSheetId="6" hidden="1">OFFSET(INDEX(#REF!,MATCH(#REF!,#REF!,0)),1,0,COUNTA(#REF!)-1)</definedName>
    <definedName name="status_projeto" localSheetId="1" hidden="1">OFFSET(INDEX(#REF!,MATCH(#REF!,#REF!,0)),1,0,COUNTA(#REF!)-1)</definedName>
    <definedName name="status_projeto" localSheetId="0">OFFSET(INDEX(#REF!,MATCH(#REF!,#REF!,0)),1,0,COUNTA(#REF!)-1)</definedName>
    <definedName name="status_projeto" localSheetId="7" hidden="1">OFFSET(INDEX(#REF!,MATCH(#REF!,#REF!,0)),1,0,COUNTA(#REF!)-1)</definedName>
    <definedName name="status_projeto" localSheetId="8" hidden="1">OFFSET(INDEX(#REF!,MATCH(#REF!,#REF!,0)),1,0,COUNTA(#REF!)-1)</definedName>
    <definedName name="status_projeto" hidden="1">OFFSET(INDEX(#REF!,MATCH(#REF!,#REF!,0)),1,0,COUNTA(#REF!)-1)</definedName>
    <definedName name="SUB_TOTAL_1" localSheetId="2">#REF!</definedName>
    <definedName name="SUB_TOTAL_1" localSheetId="5">#REF!</definedName>
    <definedName name="SUB_TOTAL_1" localSheetId="6">#REF!</definedName>
    <definedName name="SUB_TOTAL_1" localSheetId="0">#REF!</definedName>
    <definedName name="SUB_TOTAL_1" localSheetId="7">#REF!</definedName>
    <definedName name="SUB_TOTAL_1" localSheetId="8">#REF!</definedName>
    <definedName name="SUB_TOTAL_1">#REF!</definedName>
    <definedName name="SUBDER" localSheetId="2">#REF!</definedName>
    <definedName name="SUBDER" localSheetId="5">#REF!</definedName>
    <definedName name="SUBDER" localSheetId="6">#REF!</definedName>
    <definedName name="SUBDER" localSheetId="0">#REF!</definedName>
    <definedName name="SUBDER" localSheetId="7">#REF!</definedName>
    <definedName name="SUBDER" localSheetId="8">#REF!</definedName>
    <definedName name="SUBDER">#REF!</definedName>
    <definedName name="SUBDIV" localSheetId="2">#REF!</definedName>
    <definedName name="SUBDIV" localSheetId="5">#REF!</definedName>
    <definedName name="SUBDIV" localSheetId="6">#REF!</definedName>
    <definedName name="SUBDIV" localSheetId="0">#REF!</definedName>
    <definedName name="SUBDIV" localSheetId="7">#REF!</definedName>
    <definedName name="SUBDIV" localSheetId="8">#REF!</definedName>
    <definedName name="SUBDIV">#REF!</definedName>
    <definedName name="SUBEQP" localSheetId="2">#REF!</definedName>
    <definedName name="SUBEQP" localSheetId="6">#REF!</definedName>
    <definedName name="SUBEQP" localSheetId="7">#REF!</definedName>
    <definedName name="SUBEQP" localSheetId="8">#REF!</definedName>
    <definedName name="SUBEQP">#REF!</definedName>
    <definedName name="SUBMUR" localSheetId="2">#REF!</definedName>
    <definedName name="SUBMUR" localSheetId="6">#REF!</definedName>
    <definedName name="SUBMUR" localSheetId="7">#REF!</definedName>
    <definedName name="SUBMUR" localSheetId="8">#REF!</definedName>
    <definedName name="SUBMUR">#REF!</definedName>
    <definedName name="summ" localSheetId="1" hidden="1">#REF!</definedName>
    <definedName name="summ" hidden="1">#REF!</definedName>
    <definedName name="susref" localSheetId="2">#REF!</definedName>
    <definedName name="susref" localSheetId="6">#REF!</definedName>
    <definedName name="susref" localSheetId="1">#REF!</definedName>
    <definedName name="susref" localSheetId="7">#REF!</definedName>
    <definedName name="susref" localSheetId="8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 localSheetId="2">#REF!</definedName>
    <definedName name="T_actual" localSheetId="6">#REF!</definedName>
    <definedName name="T_actual" localSheetId="7">#REF!</definedName>
    <definedName name="T_actual" localSheetId="8">#REF!</definedName>
    <definedName name="T_actual">#REF!</definedName>
    <definedName name="t_cc" localSheetId="2">#REF!</definedName>
    <definedName name="t_cc" localSheetId="6">#REF!</definedName>
    <definedName name="t_cc" localSheetId="7">#REF!</definedName>
    <definedName name="t_cc" localSheetId="8">#REF!</definedName>
    <definedName name="t_cc">#REF!</definedName>
    <definedName name="t_KSB1_Transport" localSheetId="2">#REF!</definedName>
    <definedName name="t_KSB1_Transport" localSheetId="6">#REF!</definedName>
    <definedName name="t_KSB1_Transport" localSheetId="7">#REF!</definedName>
    <definedName name="t_KSB1_Transport" localSheetId="8">#REF!</definedName>
    <definedName name="t_KSB1_Transport">#REF!</definedName>
    <definedName name="tab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2">#REF!</definedName>
    <definedName name="TAB_GASTOS" localSheetId="5">#REF!</definedName>
    <definedName name="TAB_GASTOS" localSheetId="6">#REF!</definedName>
    <definedName name="TAB_GASTOS" localSheetId="0">#REF!</definedName>
    <definedName name="TAB_GASTOS" localSheetId="7">#REF!</definedName>
    <definedName name="TAB_GASTOS" localSheetId="8">#REF!</definedName>
    <definedName name="TAB_GASTOS">#REF!</definedName>
    <definedName name="TABACABAMENTOS" localSheetId="2">#REF!</definedName>
    <definedName name="TABACABAMENTOS" localSheetId="5">#REF!</definedName>
    <definedName name="TABACABAMENTOS" localSheetId="6">#REF!</definedName>
    <definedName name="TABACABAMENTOS" localSheetId="0">#REF!</definedName>
    <definedName name="TABACABAMENTOS" localSheetId="7">#REF!</definedName>
    <definedName name="TABACABAMENTOS" localSheetId="8">#REF!</definedName>
    <definedName name="TABACABAMENTOS">#REF!</definedName>
    <definedName name="tabela" localSheetId="2">#REF!</definedName>
    <definedName name="tabela" localSheetId="5">#REF!</definedName>
    <definedName name="tabela" localSheetId="6">#REF!</definedName>
    <definedName name="tabela" localSheetId="0">#REF!</definedName>
    <definedName name="tabela" localSheetId="7">#REF!</definedName>
    <definedName name="tabela" localSheetId="8">#REF!</definedName>
    <definedName name="tabela">#REF!</definedName>
    <definedName name="Tabela_Atribuição" localSheetId="2">#REF!</definedName>
    <definedName name="Tabela_Atribuição" localSheetId="6">#REF!</definedName>
    <definedName name="Tabela_Atribuição" localSheetId="7">#REF!</definedName>
    <definedName name="Tabela_Atribuição" localSheetId="8">#REF!</definedName>
    <definedName name="Tabela_Atribuição">#REF!</definedName>
    <definedName name="TABELA_DE_REVESTIMENTOS" localSheetId="2">#REF!</definedName>
    <definedName name="TABELA_DE_REVESTIMENTOS" localSheetId="6">#REF!</definedName>
    <definedName name="TABELA_DE_REVESTIMENTOS" localSheetId="7">#REF!</definedName>
    <definedName name="TABELA_DE_REVESTIMENTOS" localSheetId="8">#REF!</definedName>
    <definedName name="TABELA_DE_REVESTIMENTOS">#REF!</definedName>
    <definedName name="Tabela_Recursos" localSheetId="2">#REF!</definedName>
    <definedName name="Tabela_Recursos" localSheetId="6">#REF!</definedName>
    <definedName name="Tabela_Recursos" localSheetId="7">#REF!</definedName>
    <definedName name="Tabela_Recursos" localSheetId="8">#REF!</definedName>
    <definedName name="Tabela_Recursos">#REF!</definedName>
    <definedName name="Tabela_Tarefas" localSheetId="2">#REF!</definedName>
    <definedName name="Tabela_Tarefas" localSheetId="6">#REF!</definedName>
    <definedName name="Tabela_Tarefas" localSheetId="7">#REF!</definedName>
    <definedName name="Tabela_Tarefas" localSheetId="8">#REF!</definedName>
    <definedName name="Tabela_Tarefas">#REF!</definedName>
    <definedName name="Tabela1" localSheetId="2">#REF!</definedName>
    <definedName name="Tabela1" localSheetId="6">#REF!</definedName>
    <definedName name="Tabela1" localSheetId="7">#REF!</definedName>
    <definedName name="Tabela1" localSheetId="8">#REF!</definedName>
    <definedName name="Tabela1">#REF!</definedName>
    <definedName name="Tabela2" localSheetId="2">#REF!</definedName>
    <definedName name="Tabela2" localSheetId="6">#REF!</definedName>
    <definedName name="Tabela2" localSheetId="7">#REF!</definedName>
    <definedName name="Tabela2" localSheetId="8">#REF!</definedName>
    <definedName name="Tabela2">#REF!</definedName>
    <definedName name="tabela3" localSheetId="2">#REF!</definedName>
    <definedName name="tabela3" localSheetId="6">#REF!</definedName>
    <definedName name="tabela3" localSheetId="7">#REF!</definedName>
    <definedName name="tabela3" localSheetId="8">#REF!</definedName>
    <definedName name="tabela3">#REF!</definedName>
    <definedName name="TABREF" localSheetId="2">#REF!</definedName>
    <definedName name="TABREF" localSheetId="6">#REF!</definedName>
    <definedName name="TABREF" localSheetId="7">#REF!</definedName>
    <definedName name="TABREF" localSheetId="8">#REF!</definedName>
    <definedName name="TABREF">#REF!</definedName>
    <definedName name="tania" localSheetId="2">#REF!</definedName>
    <definedName name="tania" localSheetId="6">#REF!</definedName>
    <definedName name="tania" localSheetId="1">#REF!</definedName>
    <definedName name="tania" localSheetId="7">#REF!</definedName>
    <definedName name="tania" localSheetId="8">#REF!</definedName>
    <definedName name="tania">#REF!</definedName>
    <definedName name="TAUX2" localSheetId="2">OFFSET(#REF!,0,0,COUNTA(#REF!)+1,1)</definedName>
    <definedName name="TAUX2" localSheetId="5">OFFSET(#REF!,0,0,COUNTA(#REF!)+1,1)</definedName>
    <definedName name="TAUX2" localSheetId="6">OFFSET(#REF!,0,0,COUNTA(#REF!)+1,1)</definedName>
    <definedName name="TAUX2" localSheetId="0">OFFSET(#REF!,0,0,COUNTA(#REF!)+1,1)</definedName>
    <definedName name="TAUX2" localSheetId="7">OFFSET(#REF!,0,0,COUNTA(#REF!)+1,1)</definedName>
    <definedName name="TAUX2" localSheetId="8">OFFSET(#REF!,0,0,COUNTA(#REF!)+1,1)</definedName>
    <definedName name="TAUX2">OFFSET(#REF!,0,0,COUNTA(#REF!)+1,1)</definedName>
    <definedName name="TAUX3" localSheetId="2">OFFSET(#REF!,0,0,COUNTA(#REF!)+1,1)</definedName>
    <definedName name="TAUX3" localSheetId="6">OFFSET(#REF!,0,0,COUNTA(#REF!)+1,1)</definedName>
    <definedName name="TAUX3" localSheetId="7">OFFSET(#REF!,0,0,COUNTA(#REF!)+1,1)</definedName>
    <definedName name="TAUX3" localSheetId="8">OFFSET(#REF!,0,0,COUNTA(#REF!)+1,1)</definedName>
    <definedName name="TAUX3">OFFSET(#REF!,0,0,COUNTA(#REF!)+1,1)</definedName>
    <definedName name="TAXA_VENTO" localSheetId="2">#REF!</definedName>
    <definedName name="TAXA_VENTO" localSheetId="5">#REF!</definedName>
    <definedName name="TAXA_VENTO" localSheetId="6">#REF!</definedName>
    <definedName name="TAXA_VENTO" localSheetId="0">#REF!</definedName>
    <definedName name="TAXA_VENTO" localSheetId="7">#REF!</definedName>
    <definedName name="TAXA_VENTO" localSheetId="8">#REF!</definedName>
    <definedName name="TAXA_VENTO">#REF!</definedName>
    <definedName name="TAXAS" localSheetId="2">#REF!</definedName>
    <definedName name="TAXAS" localSheetId="5">#REF!</definedName>
    <definedName name="TAXAS" localSheetId="6">#REF!</definedName>
    <definedName name="TAXAS" localSheetId="0">#REF!</definedName>
    <definedName name="TAXAS" localSheetId="7">#REF!</definedName>
    <definedName name="TAXAS" localSheetId="8">#REF!</definedName>
    <definedName name="TAXAS">#REF!</definedName>
    <definedName name="TbDin" localSheetId="2">OFFSET(#REF!,0,0,COUNTA(#REF!),13)</definedName>
    <definedName name="TbDin" localSheetId="5">OFFSET(#REF!,0,0,COUNTA(#REF!),13)</definedName>
    <definedName name="TbDin" localSheetId="6">OFFSET(#REF!,0,0,COUNTA(#REF!),13)</definedName>
    <definedName name="TbDin" localSheetId="0">OFFSET(#REF!,0,0,COUNTA(#REF!),13)</definedName>
    <definedName name="TbDin" localSheetId="7">OFFSET(#REF!,0,0,COUNTA(#REF!),13)</definedName>
    <definedName name="TbDin" localSheetId="8">OFFSET(#REF!,0,0,COUNTA(#REF!),13)</definedName>
    <definedName name="TbDin">OFFSET(#REF!,0,0,COUNTA(#REF!),13)</definedName>
    <definedName name="tc" localSheetId="2">#REF!</definedName>
    <definedName name="tc" localSheetId="5">#REF!</definedName>
    <definedName name="tc" localSheetId="6">#REF!</definedName>
    <definedName name="tc" localSheetId="1">#REF!</definedName>
    <definedName name="tc" localSheetId="0">#REF!</definedName>
    <definedName name="tc" localSheetId="7">#REF!</definedName>
    <definedName name="tc" localSheetId="8">#REF!</definedName>
    <definedName name="tc">#REF!</definedName>
    <definedName name="TE" localSheetId="2">#REF!</definedName>
    <definedName name="TE" localSheetId="5">#REF!</definedName>
    <definedName name="TE" localSheetId="6">#REF!</definedName>
    <definedName name="TE" localSheetId="0">#REF!</definedName>
    <definedName name="TE" localSheetId="7">#REF!</definedName>
    <definedName name="TE" localSheetId="8">#REF!</definedName>
    <definedName name="TE">#REF!</definedName>
    <definedName name="TECLA" localSheetId="2">#REF!</definedName>
    <definedName name="TECLA" localSheetId="5">#REF!</definedName>
    <definedName name="TECLA" localSheetId="6">#REF!</definedName>
    <definedName name="TECLA" localSheetId="0">#REF!</definedName>
    <definedName name="TECLA" localSheetId="7">#REF!</definedName>
    <definedName name="TECLA" localSheetId="8">#REF!</definedName>
    <definedName name="TECLA">#REF!</definedName>
    <definedName name="Tendência_Obra_Controladoria" localSheetId="2">#REF!</definedName>
    <definedName name="Tendência_Obra_Controladoria" localSheetId="6">#REF!</definedName>
    <definedName name="Tendência_Obra_Controladoria" localSheetId="7">#REF!</definedName>
    <definedName name="Tendência_Obra_Controladoria" localSheetId="8">#REF!</definedName>
    <definedName name="Tendência_Obra_Controladoria">#REF!</definedName>
    <definedName name="TERRENO" localSheetId="2">#REF!</definedName>
    <definedName name="TERRENO" localSheetId="6">#REF!</definedName>
    <definedName name="TERRENO" localSheetId="7">#REF!</definedName>
    <definedName name="TERRENO" localSheetId="8">#REF!</definedName>
    <definedName name="TERRENO">#REF!</definedName>
    <definedName name="Test" localSheetId="2" hidden="1">{"'Edit'!$A$1:$V$2277"}</definedName>
    <definedName name="Test" localSheetId="5">{"'Edit'!$A$1:$V$2277"}</definedName>
    <definedName name="Test" localSheetId="6" hidden="1">{"'Edit'!$A$1:$V$2277"}</definedName>
    <definedName name="Test" localSheetId="1" hidden="1">{"'Edit'!$A$1:$V$2277"}</definedName>
    <definedName name="Test" localSheetId="0">{"'Edit'!$A$1:$V$2277"}</definedName>
    <definedName name="Test" localSheetId="7" hidden="1">{"'Edit'!$A$1:$V$2277"}</definedName>
    <definedName name="Test" localSheetId="8" hidden="1">{"'Edit'!$A$1:$V$2277"}</definedName>
    <definedName name="Test" hidden="1">{"'Edit'!$A$1:$V$2277"}</definedName>
    <definedName name="TESTANDO" localSheetId="2" hidden="1">{#N/A,#N/A,TRUE,"Quinzena 01 à 15-04-98 "}</definedName>
    <definedName name="TESTANDO" localSheetId="5">{#N/A,#N/A,TRUE,"Quinzena 01 à 15-04-98 "}</definedName>
    <definedName name="TESTANDO" localSheetId="6" hidden="1">{#N/A,#N/A,TRUE,"Quinzena 01 à 15-04-98 "}</definedName>
    <definedName name="TESTANDO" localSheetId="1" hidden="1">{#N/A,#N/A,TRUE,"Quinzena 01 à 15-04-98 "}</definedName>
    <definedName name="TESTANDO" localSheetId="0">{#N/A,#N/A,TRUE,"Quinzena 01 à 15-04-98 "}</definedName>
    <definedName name="TESTANDO" localSheetId="7" hidden="1">{#N/A,#N/A,TRUE,"Quinzena 01 à 15-04-98 "}</definedName>
    <definedName name="TESTANDO" localSheetId="8" hidden="1">{#N/A,#N/A,TRUE,"Quinzena 01 à 15-04-98 "}</definedName>
    <definedName name="TESTANDO" hidden="1">{#N/A,#N/A,TRUE,"Quinzena 01 à 15-04-98 "}</definedName>
    <definedName name="teste" localSheetId="2">#REF!</definedName>
    <definedName name="teste" localSheetId="5">#REF!</definedName>
    <definedName name="teste" localSheetId="6">#REF!</definedName>
    <definedName name="teste" localSheetId="0">#REF!</definedName>
    <definedName name="teste" localSheetId="7">#REF!</definedName>
    <definedName name="teste" localSheetId="8">#REF!</definedName>
    <definedName name="teste">#REF!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2">#REF!</definedName>
    <definedName name="teste3" localSheetId="5">#REF!</definedName>
    <definedName name="teste3" localSheetId="6">#REF!</definedName>
    <definedName name="teste3" localSheetId="0">#REF!</definedName>
    <definedName name="teste3" localSheetId="7">#REF!</definedName>
    <definedName name="teste3" localSheetId="8">#REF!</definedName>
    <definedName name="teste3">#REF!</definedName>
    <definedName name="TESTHKEY" localSheetId="2">#REF!</definedName>
    <definedName name="TESTHKEY" localSheetId="5">#REF!</definedName>
    <definedName name="TESTHKEY" localSheetId="6">#REF!</definedName>
    <definedName name="TESTHKEY" localSheetId="0">#REF!</definedName>
    <definedName name="TESTHKEY" localSheetId="7">#REF!</definedName>
    <definedName name="TESTHKEY" localSheetId="8">#REF!</definedName>
    <definedName name="TESTHKEY">#REF!</definedName>
    <definedName name="teto1" localSheetId="2">#REF!</definedName>
    <definedName name="teto1" localSheetId="5">#REF!</definedName>
    <definedName name="teto1" localSheetId="6">#REF!</definedName>
    <definedName name="teto1" localSheetId="0">#REF!</definedName>
    <definedName name="teto1" localSheetId="7">#REF!</definedName>
    <definedName name="teto1" localSheetId="8">#REF!</definedName>
    <definedName name="teto1">#REF!</definedName>
    <definedName name="Teto2" localSheetId="2">#REF!</definedName>
    <definedName name="Teto2" localSheetId="6">#REF!</definedName>
    <definedName name="Teto2" localSheetId="7">#REF!</definedName>
    <definedName name="Teto2" localSheetId="8">#REF!</definedName>
    <definedName name="Teto2">#REF!</definedName>
    <definedName name="tetuytw" localSheetId="2">#REF!</definedName>
    <definedName name="tetuytw" localSheetId="6">#REF!</definedName>
    <definedName name="tetuytw" localSheetId="7">#REF!</definedName>
    <definedName name="tetuytw" localSheetId="8">#REF!</definedName>
    <definedName name="tetuytw">#REF!</definedName>
    <definedName name="TextRefCopyRangeCount" hidden="1">1</definedName>
    <definedName name="thjgsergsr" localSheetId="2" hidden="1">{#N/A,#N/A,FALSE,"Plan1";#N/A,#N/A,FALSE,"Plan2"}</definedName>
    <definedName name="thjgsergsr" localSheetId="5">{#N/A,#N/A,FALSE,"Plan1";#N/A,#N/A,FALSE,"Plan2"}</definedName>
    <definedName name="thjgsergsr" localSheetId="6" hidden="1">{#N/A,#N/A,FALSE,"Plan1";#N/A,#N/A,FALSE,"Plan2"}</definedName>
    <definedName name="thjgsergsr" localSheetId="1" hidden="1">{#N/A,#N/A,FALSE,"Plan1";#N/A,#N/A,FALSE,"Plan2"}</definedName>
    <definedName name="thjgsergsr" localSheetId="0">{#N/A,#N/A,FALSE,"Plan1";#N/A,#N/A,FALSE,"Plan2"}</definedName>
    <definedName name="thjgsergsr" localSheetId="7" hidden="1">{#N/A,#N/A,FALSE,"Plan1";#N/A,#N/A,FALSE,"Plan2"}</definedName>
    <definedName name="thjgsergsr" localSheetId="8" hidden="1">{#N/A,#N/A,FALSE,"Plan1";#N/A,#N/A,FALSE,"Plan2"}</definedName>
    <definedName name="thjgsergsr" hidden="1">{#N/A,#N/A,FALSE,"Plan1";#N/A,#N/A,FALSE,"Plan2"}</definedName>
    <definedName name="THYJ" localSheetId="2" hidden="1">{#N/A,#N/A,FALSE,"Plan1";#N/A,#N/A,FALSE,"Plan2"}</definedName>
    <definedName name="THYJ" localSheetId="5">{#N/A,#N/A,FALSE,"Plan1";#N/A,#N/A,FALSE,"Plan2"}</definedName>
    <definedName name="THYJ" localSheetId="6" hidden="1">{#N/A,#N/A,FALSE,"Plan1";#N/A,#N/A,FALSE,"Plan2"}</definedName>
    <definedName name="THYJ" localSheetId="1" hidden="1">{#N/A,#N/A,FALSE,"Plan1";#N/A,#N/A,FALSE,"Plan2"}</definedName>
    <definedName name="THYJ" localSheetId="0">{#N/A,#N/A,FALSE,"Plan1";#N/A,#N/A,FALSE,"Plan2"}</definedName>
    <definedName name="THYJ" localSheetId="7" hidden="1">{#N/A,#N/A,FALSE,"Plan1";#N/A,#N/A,FALSE,"Plan2"}</definedName>
    <definedName name="THYJ" localSheetId="8" hidden="1">{#N/A,#N/A,FALSE,"Plan1";#N/A,#N/A,FALSE,"Plan2"}</definedName>
    <definedName name="THYJ" hidden="1">{#N/A,#N/A,FALSE,"Plan1";#N/A,#N/A,FALSE,"Plan2"}</definedName>
    <definedName name="tihjgih" localSheetId="2" hidden="1">{#N/A,#N/A,FALSE,"Plan1";#N/A,#N/A,FALSE,"Plan2"}</definedName>
    <definedName name="tihjgih" localSheetId="5">{#N/A,#N/A,FALSE,"Plan1";#N/A,#N/A,FALSE,"Plan2"}</definedName>
    <definedName name="tihjgih" localSheetId="6" hidden="1">{#N/A,#N/A,FALSE,"Plan1";#N/A,#N/A,FALSE,"Plan2"}</definedName>
    <definedName name="tihjgih" localSheetId="1" hidden="1">{#N/A,#N/A,FALSE,"Plan1";#N/A,#N/A,FALSE,"Plan2"}</definedName>
    <definedName name="tihjgih" localSheetId="0">{#N/A,#N/A,FALSE,"Plan1";#N/A,#N/A,FALSE,"Plan2"}</definedName>
    <definedName name="tihjgih" localSheetId="7" hidden="1">{#N/A,#N/A,FALSE,"Plan1";#N/A,#N/A,FALSE,"Plan2"}</definedName>
    <definedName name="tihjgih" localSheetId="8" hidden="1">{#N/A,#N/A,FALSE,"Plan1";#N/A,#N/A,FALSE,"Plan2"}</definedName>
    <definedName name="tihjgih" hidden="1">{#N/A,#N/A,FALSE,"Plan1";#N/A,#N/A,FALSE,"Plan2"}</definedName>
    <definedName name="TIPO_CTT" localSheetId="2">#REF!</definedName>
    <definedName name="TIPO_CTT" localSheetId="5">#REF!</definedName>
    <definedName name="TIPO_CTT" localSheetId="6">#REF!</definedName>
    <definedName name="TIPO_CTT" localSheetId="0">#REF!</definedName>
    <definedName name="TIPO_CTT" localSheetId="7">#REF!</definedName>
    <definedName name="TIPO_CTT" localSheetId="8">#REF!</definedName>
    <definedName name="TIPO_CTT">#REF!</definedName>
    <definedName name="Tipo_de_Diretoria" localSheetId="2">#REF!</definedName>
    <definedName name="Tipo_de_Diretoria" localSheetId="5">#REF!</definedName>
    <definedName name="Tipo_de_Diretoria" localSheetId="6">#REF!</definedName>
    <definedName name="Tipo_de_Diretoria" localSheetId="0">#REF!</definedName>
    <definedName name="Tipo_de_Diretoria" localSheetId="7">#REF!</definedName>
    <definedName name="Tipo_de_Diretoria" localSheetId="8">#REF!</definedName>
    <definedName name="Tipo_de_Diretoria">#REF!</definedName>
    <definedName name="Tipo_de_Gestao" localSheetId="2">#REF!</definedName>
    <definedName name="Tipo_de_Gestao" localSheetId="5">#REF!</definedName>
    <definedName name="Tipo_de_Gestao" localSheetId="6">#REF!</definedName>
    <definedName name="Tipo_de_Gestao" localSheetId="0">#REF!</definedName>
    <definedName name="Tipo_de_Gestao" localSheetId="7">#REF!</definedName>
    <definedName name="Tipo_de_Gestao" localSheetId="8">#REF!</definedName>
    <definedName name="Tipo_de_Gestao">#REF!</definedName>
    <definedName name="Tipo_de_Padrao" localSheetId="2">#REF!</definedName>
    <definedName name="Tipo_de_Padrao" localSheetId="6">#REF!</definedName>
    <definedName name="Tipo_de_Padrao" localSheetId="7">#REF!</definedName>
    <definedName name="Tipo_de_Padrao" localSheetId="8">#REF!</definedName>
    <definedName name="Tipo_de_Padrao">#REF!</definedName>
    <definedName name="Tipo_de_Regiao" localSheetId="2">#REF!</definedName>
    <definedName name="Tipo_de_Regiao" localSheetId="6">#REF!</definedName>
    <definedName name="Tipo_de_Regiao" localSheetId="7">#REF!</definedName>
    <definedName name="Tipo_de_Regiao" localSheetId="8">#REF!</definedName>
    <definedName name="Tipo_de_Regiao">#REF!</definedName>
    <definedName name="Tipo_de_Segmento" localSheetId="2">#REF!</definedName>
    <definedName name="Tipo_de_Segmento" localSheetId="6">#REF!</definedName>
    <definedName name="Tipo_de_Segmento" localSheetId="7">#REF!</definedName>
    <definedName name="Tipo_de_Segmento" localSheetId="8">#REF!</definedName>
    <definedName name="Tipo_de_Segmento">#REF!</definedName>
    <definedName name="Tipo_de_Status" localSheetId="2">#REF!</definedName>
    <definedName name="Tipo_de_Status" localSheetId="6">#REF!</definedName>
    <definedName name="Tipo_de_Status" localSheetId="7">#REF!</definedName>
    <definedName name="Tipo_de_Status" localSheetId="8">#REF!</definedName>
    <definedName name="Tipo_de_Status">#REF!</definedName>
    <definedName name="Tipo_de_UF" localSheetId="2">#REF!</definedName>
    <definedName name="Tipo_de_UF" localSheetId="6">#REF!</definedName>
    <definedName name="Tipo_de_UF" localSheetId="7">#REF!</definedName>
    <definedName name="Tipo_de_UF" localSheetId="8">#REF!</definedName>
    <definedName name="Tipo_de_UF">#REF!</definedName>
    <definedName name="Tipo_de_Unidade_de_Negocio" localSheetId="2">#REF!</definedName>
    <definedName name="Tipo_de_Unidade_de_Negocio" localSheetId="6">#REF!</definedName>
    <definedName name="Tipo_de_Unidade_de_Negocio" localSheetId="7">#REF!</definedName>
    <definedName name="Tipo_de_Unidade_de_Negocio" localSheetId="8">#REF!</definedName>
    <definedName name="Tipo_de_Unidade_de_Negocio">#REF!</definedName>
    <definedName name="Tipo_do_cliente" localSheetId="2">#REF!</definedName>
    <definedName name="Tipo_do_cliente" localSheetId="6">#REF!</definedName>
    <definedName name="Tipo_do_cliente" localSheetId="7">#REF!</definedName>
    <definedName name="Tipo_do_cliente" localSheetId="8">#REF!</definedName>
    <definedName name="Tipo_do_cliente">#REF!</definedName>
    <definedName name="tipo_subtotal" localSheetId="2">#REF!</definedName>
    <definedName name="tipo_subtotal" localSheetId="6">#REF!</definedName>
    <definedName name="tipo_subtotal" localSheetId="7">#REF!</definedName>
    <definedName name="tipo_subtotal" localSheetId="8">#REF!</definedName>
    <definedName name="tipo_subtotal">#REF!</definedName>
    <definedName name="tipobloco" localSheetId="2">#REF!</definedName>
    <definedName name="tipobloco" localSheetId="6">#REF!</definedName>
    <definedName name="tipobloco" localSheetId="7">#REF!</definedName>
    <definedName name="tipobloco" localSheetId="8">#REF!</definedName>
    <definedName name="tipobloco">#REF!</definedName>
    <definedName name="titbeb" localSheetId="2">#REF!</definedName>
    <definedName name="titbeb" localSheetId="6">#REF!</definedName>
    <definedName name="titbeb" localSheetId="7">#REF!</definedName>
    <definedName name="titbeb" localSheetId="8">#REF!</definedName>
    <definedName name="titbeb">#REF!</definedName>
    <definedName name="TITCHAF" localSheetId="2">#REF!</definedName>
    <definedName name="TITCHAF" localSheetId="6">#REF!</definedName>
    <definedName name="TITCHAF" localSheetId="7">#REF!</definedName>
    <definedName name="TITCHAF" localSheetId="8">#REF!</definedName>
    <definedName name="TITCHAF">#REF!</definedName>
    <definedName name="TituloMkt" localSheetId="2">#REF!</definedName>
    <definedName name="TituloMkt" localSheetId="6">#REF!</definedName>
    <definedName name="TituloMkt" localSheetId="7">#REF!</definedName>
    <definedName name="TituloMkt" localSheetId="8">#REF!</definedName>
    <definedName name="TituloMkt">#REF!</definedName>
    <definedName name="titulos" localSheetId="2">#REF!</definedName>
    <definedName name="titulos" localSheetId="6">#REF!</definedName>
    <definedName name="titulos" localSheetId="1">#REF!</definedName>
    <definedName name="titulos" localSheetId="7">#REF!</definedName>
    <definedName name="titulos" localSheetId="8">#REF!</definedName>
    <definedName name="titulos">#REF!</definedName>
    <definedName name="_xlnm.Print_Titles" localSheetId="2">#REF!</definedName>
    <definedName name="_xlnm.Print_Titles" localSheetId="6">#REF!</definedName>
    <definedName name="_xlnm.Print_Titles" localSheetId="1">#REF!</definedName>
    <definedName name="_xlnm.Print_Titles" localSheetId="7">#REF!</definedName>
    <definedName name="_xlnm.Print_Titles" localSheetId="8">#REF!</definedName>
    <definedName name="_xlnm.Print_Titles">#REF!</definedName>
    <definedName name="Títulos_impressão_IM" localSheetId="2">#REF!</definedName>
    <definedName name="Títulos_impressão_IM" localSheetId="6">#REF!</definedName>
    <definedName name="Títulos_impressão_IM" localSheetId="7">#REF!</definedName>
    <definedName name="Títulos_impressão_IM" localSheetId="8">#REF!</definedName>
    <definedName name="Títulos_impressão_IM">#REF!</definedName>
    <definedName name="TMO" localSheetId="2">#REF!</definedName>
    <definedName name="TMO" localSheetId="6">#REF!</definedName>
    <definedName name="TMO" localSheetId="7">#REF!</definedName>
    <definedName name="TMO" localSheetId="8">#REF!</definedName>
    <definedName name="TMO">#REF!</definedName>
    <definedName name="TOLTAL2" localSheetId="2">#REF!</definedName>
    <definedName name="TOLTAL2" localSheetId="6">#REF!</definedName>
    <definedName name="TOLTAL2" localSheetId="7">#REF!</definedName>
    <definedName name="TOLTAL2" localSheetId="8">#REF!</definedName>
    <definedName name="TOLTAL2">#REF!</definedName>
    <definedName name="TOT" localSheetId="2">#REF!</definedName>
    <definedName name="TOT" localSheetId="6">#REF!</definedName>
    <definedName name="TOT" localSheetId="1">#REF!</definedName>
    <definedName name="TOT" localSheetId="7">#REF!</definedName>
    <definedName name="TOT" localSheetId="8">#REF!</definedName>
    <definedName name="TOT">#REF!</definedName>
    <definedName name="tot3estac" localSheetId="2">#REF!</definedName>
    <definedName name="tot3estac" localSheetId="6">#REF!</definedName>
    <definedName name="tot3estac" localSheetId="7">#REF!</definedName>
    <definedName name="tot3estac" localSheetId="8">#REF!</definedName>
    <definedName name="tot3estac">#REF!</definedName>
    <definedName name="TOTAIS" localSheetId="2">#REF!</definedName>
    <definedName name="TOTAIS" localSheetId="6">#REF!</definedName>
    <definedName name="TOTAIS" localSheetId="7">#REF!</definedName>
    <definedName name="TOTAIS" localSheetId="8">#REF!</definedName>
    <definedName name="TOTAIS">#REF!</definedName>
    <definedName name="Total" localSheetId="2">#REF!</definedName>
    <definedName name="Total" localSheetId="6">#REF!</definedName>
    <definedName name="Total" localSheetId="1">#REF!</definedName>
    <definedName name="Total" localSheetId="7">#REF!</definedName>
    <definedName name="Total" localSheetId="8">#REF!</definedName>
    <definedName name="Total">#REF!</definedName>
    <definedName name="Total_2016_Rel_Controladoria" localSheetId="2">#REF!</definedName>
    <definedName name="Total_2016_Rel_Controladoria" localSheetId="6">#REF!</definedName>
    <definedName name="Total_2016_Rel_Controladoria" localSheetId="7">#REF!</definedName>
    <definedName name="Total_2016_Rel_Controladoria" localSheetId="8">#REF!</definedName>
    <definedName name="Total_2016_Rel_Controladoria">#REF!</definedName>
    <definedName name="Total_Parcelas_MAP" localSheetId="2">#REF!</definedName>
    <definedName name="Total_Parcelas_MAP" localSheetId="6">#REF!</definedName>
    <definedName name="Total_Parcelas_MAP" localSheetId="7">#REF!</definedName>
    <definedName name="Total_Parcelas_MAP" localSheetId="8">#REF!</definedName>
    <definedName name="Total_Parcelas_MAP">#REF!</definedName>
    <definedName name="total_unid" localSheetId="2">#REF!</definedName>
    <definedName name="total_unid" localSheetId="6">#REF!</definedName>
    <definedName name="total_unid" localSheetId="7">#REF!</definedName>
    <definedName name="total_unid" localSheetId="8">#REF!</definedName>
    <definedName name="total_unid">#REF!</definedName>
    <definedName name="TOTAL1" localSheetId="2">#REF!</definedName>
    <definedName name="TOTAL1" localSheetId="6">#REF!</definedName>
    <definedName name="TOTAL1" localSheetId="7">#REF!</definedName>
    <definedName name="TOTAL1" localSheetId="8">#REF!</definedName>
    <definedName name="TOTAL1">#REF!</definedName>
    <definedName name="TOTAL10" localSheetId="2">#REF!</definedName>
    <definedName name="TOTAL10" localSheetId="6">#REF!</definedName>
    <definedName name="TOTAL10" localSheetId="7">#REF!</definedName>
    <definedName name="TOTAL10" localSheetId="8">#REF!</definedName>
    <definedName name="TOTAL10">#REF!</definedName>
    <definedName name="TOTAL11" localSheetId="2">#REF!</definedName>
    <definedName name="TOTAL11" localSheetId="6">#REF!</definedName>
    <definedName name="TOTAL11" localSheetId="7">#REF!</definedName>
    <definedName name="TOTAL11" localSheetId="8">#REF!</definedName>
    <definedName name="TOTAL11">#REF!</definedName>
    <definedName name="TOTAL12" localSheetId="2">#REF!</definedName>
    <definedName name="TOTAL12" localSheetId="6">#REF!</definedName>
    <definedName name="TOTAL12" localSheetId="7">#REF!</definedName>
    <definedName name="TOTAL12" localSheetId="8">#REF!</definedName>
    <definedName name="TOTAL12">#REF!</definedName>
    <definedName name="TOTAL13" localSheetId="2">#REF!</definedName>
    <definedName name="TOTAL13" localSheetId="6">#REF!</definedName>
    <definedName name="TOTAL13" localSheetId="7">#REF!</definedName>
    <definedName name="TOTAL13" localSheetId="8">#REF!</definedName>
    <definedName name="TOTAL13">#REF!</definedName>
    <definedName name="TOTAL14" localSheetId="2">#REF!</definedName>
    <definedName name="TOTAL14" localSheetId="6">#REF!</definedName>
    <definedName name="TOTAL14" localSheetId="7">#REF!</definedName>
    <definedName name="TOTAL14" localSheetId="8">#REF!</definedName>
    <definedName name="TOTAL14">#REF!</definedName>
    <definedName name="TOTAL15" localSheetId="2">#REF!</definedName>
    <definedName name="TOTAL15" localSheetId="6">#REF!</definedName>
    <definedName name="TOTAL15" localSheetId="7">#REF!</definedName>
    <definedName name="TOTAL15" localSheetId="8">#REF!</definedName>
    <definedName name="TOTAL15">#REF!</definedName>
    <definedName name="TOTAL16" localSheetId="2">#REF!</definedName>
    <definedName name="TOTAL16" localSheetId="6">#REF!</definedName>
    <definedName name="TOTAL16" localSheetId="7">#REF!</definedName>
    <definedName name="TOTAL16" localSheetId="8">#REF!</definedName>
    <definedName name="TOTAL16">#REF!</definedName>
    <definedName name="TOTAL2" localSheetId="2">#REF!</definedName>
    <definedName name="TOTAL2" localSheetId="6">#REF!</definedName>
    <definedName name="TOTAL2" localSheetId="7">#REF!</definedName>
    <definedName name="TOTAL2" localSheetId="8">#REF!</definedName>
    <definedName name="TOTAL2">#REF!</definedName>
    <definedName name="TOTAL3" localSheetId="2">#REF!</definedName>
    <definedName name="TOTAL3" localSheetId="6">#REF!</definedName>
    <definedName name="TOTAL3" localSheetId="7">#REF!</definedName>
    <definedName name="TOTAL3" localSheetId="8">#REF!</definedName>
    <definedName name="TOTAL3">#REF!</definedName>
    <definedName name="TOTAL4" localSheetId="2">#REF!</definedName>
    <definedName name="TOTAL4" localSheetId="6">#REF!</definedName>
    <definedName name="TOTAL4" localSheetId="7">#REF!</definedName>
    <definedName name="TOTAL4" localSheetId="8">#REF!</definedName>
    <definedName name="TOTAL4">#REF!</definedName>
    <definedName name="TOTAL5" localSheetId="2">#REF!</definedName>
    <definedName name="TOTAL5" localSheetId="6">#REF!</definedName>
    <definedName name="TOTAL5" localSheetId="7">#REF!</definedName>
    <definedName name="TOTAL5" localSheetId="8">#REF!</definedName>
    <definedName name="TOTAL5">#REF!</definedName>
    <definedName name="TOTAL6" localSheetId="2">#REF!</definedName>
    <definedName name="TOTAL6" localSheetId="6">#REF!</definedName>
    <definedName name="TOTAL6" localSheetId="7">#REF!</definedName>
    <definedName name="TOTAL6" localSheetId="8">#REF!</definedName>
    <definedName name="TOTAL6">#REF!</definedName>
    <definedName name="TOTAL7" localSheetId="2">#REF!</definedName>
    <definedName name="TOTAL7" localSheetId="6">#REF!</definedName>
    <definedName name="TOTAL7" localSheetId="7">#REF!</definedName>
    <definedName name="TOTAL7" localSheetId="8">#REF!</definedName>
    <definedName name="TOTAL7">#REF!</definedName>
    <definedName name="TOTAL8" localSheetId="2">#REF!</definedName>
    <definedName name="TOTAL8" localSheetId="6">#REF!</definedName>
    <definedName name="TOTAL8" localSheetId="7">#REF!</definedName>
    <definedName name="TOTAL8" localSheetId="8">#REF!</definedName>
    <definedName name="TOTAL8">#REF!</definedName>
    <definedName name="TOTAL9" localSheetId="2">#REF!</definedName>
    <definedName name="TOTAL9" localSheetId="6">#REF!</definedName>
    <definedName name="TOTAL9" localSheetId="7">#REF!</definedName>
    <definedName name="TOTAL9" localSheetId="8">#REF!</definedName>
    <definedName name="TOTAL9">#REF!</definedName>
    <definedName name="TOTALITEM" localSheetId="2">#REF!</definedName>
    <definedName name="TOTALITEM" localSheetId="6">#REF!</definedName>
    <definedName name="TOTALITEM" localSheetId="7">#REF!</definedName>
    <definedName name="TOTALITEM" localSheetId="8">#REF!</definedName>
    <definedName name="TOTALITEM">#REF!</definedName>
    <definedName name="totbase" localSheetId="2">#REF!</definedName>
    <definedName name="totbase" localSheetId="6">#REF!</definedName>
    <definedName name="totbase" localSheetId="7">#REF!</definedName>
    <definedName name="totbase" localSheetId="8">#REF!</definedName>
    <definedName name="totbase">#REF!</definedName>
    <definedName name="totestaca" localSheetId="2">#REF!</definedName>
    <definedName name="totestaca" localSheetId="6">#REF!</definedName>
    <definedName name="totestaca" localSheetId="7">#REF!</definedName>
    <definedName name="totestaca" localSheetId="8">#REF!</definedName>
    <definedName name="totestaca">#REF!</definedName>
    <definedName name="TOTG" localSheetId="2">OFFSET(#REF!,0,0,COUNTA(#REF!),1)</definedName>
    <definedName name="TOTG" localSheetId="5">OFFSET(#REF!,0,0,COUNTA(#REF!),1)</definedName>
    <definedName name="TOTG" localSheetId="6">OFFSET(#REF!,0,0,COUNTA(#REF!),1)</definedName>
    <definedName name="TOTG" localSheetId="0">OFFSET(#REF!,0,0,COUNTA(#REF!),1)</definedName>
    <definedName name="TOTG" localSheetId="7">OFFSET(#REF!,0,0,COUNTA(#REF!),1)</definedName>
    <definedName name="TOTG" localSheetId="8">OFFSET(#REF!,0,0,COUNTA(#REF!),1)</definedName>
    <definedName name="TOTG">OFFSET(#REF!,0,0,COUNTA(#REF!),1)</definedName>
    <definedName name="totperfura" localSheetId="2">#REF!</definedName>
    <definedName name="totperfura" localSheetId="5">#REF!</definedName>
    <definedName name="totperfura" localSheetId="6">#REF!</definedName>
    <definedName name="totperfura" localSheetId="0">#REF!</definedName>
    <definedName name="totperfura" localSheetId="7">#REF!</definedName>
    <definedName name="totperfura" localSheetId="8">#REF!</definedName>
    <definedName name="totperfura">#REF!</definedName>
    <definedName name="TOTQTS" localSheetId="2">#REF!</definedName>
    <definedName name="TOTQTS" localSheetId="5">#REF!</definedName>
    <definedName name="TOTQTS" localSheetId="6">#REF!</definedName>
    <definedName name="TOTQTS" localSheetId="0">#REF!</definedName>
    <definedName name="TOTQTS" localSheetId="7">#REF!</definedName>
    <definedName name="TOTQTS" localSheetId="8">#REF!</definedName>
    <definedName name="TOTQTS">#REF!</definedName>
    <definedName name="TOTT" localSheetId="2">OFFSET(#REF!,0,0,COUNTA(#REF!)+1,1)</definedName>
    <definedName name="TOTT" localSheetId="5">OFFSET(#REF!,0,0,COUNTA(#REF!)+1,1)</definedName>
    <definedName name="TOTT" localSheetId="6">OFFSET(#REF!,0,0,COUNTA(#REF!)+1,1)</definedName>
    <definedName name="TOTT" localSheetId="0">OFFSET(#REF!,0,0,COUNTA(#REF!)+1,1)</definedName>
    <definedName name="TOTT" localSheetId="7">OFFSET(#REF!,0,0,COUNTA(#REF!)+1,1)</definedName>
    <definedName name="TOTT" localSheetId="8">OFFSET(#REF!,0,0,COUNTA(#REF!)+1,1)</definedName>
    <definedName name="TOTT">OFFSET(#REF!,0,0,COUNTA(#REF!)+1,1)</definedName>
    <definedName name="TR" localSheetId="2">#REF!</definedName>
    <definedName name="TR" localSheetId="5">#REF!</definedName>
    <definedName name="TR" localSheetId="6">#REF!</definedName>
    <definedName name="TR" localSheetId="0">#REF!</definedName>
    <definedName name="TR" localSheetId="7">#REF!</definedName>
    <definedName name="TR" localSheetId="8">#REF!</definedName>
    <definedName name="TR">#REF!</definedName>
    <definedName name="Transferencia1" localSheetId="2">#REF!</definedName>
    <definedName name="Transferencia1" localSheetId="5">#REF!</definedName>
    <definedName name="Transferencia1" localSheetId="6">#REF!</definedName>
    <definedName name="Transferencia1" localSheetId="0">#REF!</definedName>
    <definedName name="Transferencia1" localSheetId="7">#REF!</definedName>
    <definedName name="Transferencia1" localSheetId="8">#REF!</definedName>
    <definedName name="Transferencia1">#REF!</definedName>
    <definedName name="TRES" localSheetId="2">#REF!</definedName>
    <definedName name="TRES" localSheetId="5">#REF!</definedName>
    <definedName name="TRES" localSheetId="6">#REF!</definedName>
    <definedName name="TRES" localSheetId="0">#REF!</definedName>
    <definedName name="TRES" localSheetId="7">#REF!</definedName>
    <definedName name="TRES" localSheetId="8">#REF!</definedName>
    <definedName name="TRES">#REF!</definedName>
    <definedName name="TREZE" localSheetId="2">#REF!</definedName>
    <definedName name="TREZE" localSheetId="6">#REF!</definedName>
    <definedName name="TREZE" localSheetId="7">#REF!</definedName>
    <definedName name="TREZE" localSheetId="8">#REF!</definedName>
    <definedName name="TREZE">#REF!</definedName>
    <definedName name="tri" localSheetId="2">#REF!</definedName>
    <definedName name="tri" localSheetId="6">#REF!</definedName>
    <definedName name="tri" localSheetId="7">#REF!</definedName>
    <definedName name="tri" localSheetId="8">#REF!</definedName>
    <definedName name="tri">#REF!</definedName>
    <definedName name="Trimestre_data_base" localSheetId="2">#REF!</definedName>
    <definedName name="Trimestre_data_base" localSheetId="6">#REF!</definedName>
    <definedName name="Trimestre_data_base" localSheetId="7">#REF!</definedName>
    <definedName name="Trimestre_data_base" localSheetId="8">#REF!</definedName>
    <definedName name="Trimestre_data_base">#REF!</definedName>
    <definedName name="trjyidih" localSheetId="2" hidden="1">{#N/A,#N/A,FALSE,"Plan1";#N/A,#N/A,FALSE,"Plan2"}</definedName>
    <definedName name="trjyidih" localSheetId="5">{#N/A,#N/A,FALSE,"Plan1";#N/A,#N/A,FALSE,"Plan2"}</definedName>
    <definedName name="trjyidih" localSheetId="6" hidden="1">{#N/A,#N/A,FALSE,"Plan1";#N/A,#N/A,FALSE,"Plan2"}</definedName>
    <definedName name="trjyidih" localSheetId="1" hidden="1">{#N/A,#N/A,FALSE,"Plan1";#N/A,#N/A,FALSE,"Plan2"}</definedName>
    <definedName name="trjyidih" localSheetId="0">{#N/A,#N/A,FALSE,"Plan1";#N/A,#N/A,FALSE,"Plan2"}</definedName>
    <definedName name="trjyidih" localSheetId="7" hidden="1">{#N/A,#N/A,FALSE,"Plan1";#N/A,#N/A,FALSE,"Plan2"}</definedName>
    <definedName name="trjyidih" localSheetId="8" hidden="1">{#N/A,#N/A,FALSE,"Plan1";#N/A,#N/A,FALSE,"Plan2"}</definedName>
    <definedName name="trjyidih" hidden="1">{#N/A,#N/A,FALSE,"Plan1";#N/A,#N/A,FALSE,"Plan2"}</definedName>
    <definedName name="TRP" localSheetId="2">#REF!</definedName>
    <definedName name="TRP" localSheetId="5">#REF!</definedName>
    <definedName name="TRP" localSheetId="6">#REF!</definedName>
    <definedName name="TRP" localSheetId="1">#REF!</definedName>
    <definedName name="TRP" localSheetId="0">#REF!</definedName>
    <definedName name="TRP" localSheetId="7">#REF!</definedName>
    <definedName name="TRP" localSheetId="8">#REF!</definedName>
    <definedName name="TRP">#REF!</definedName>
    <definedName name="TTT" localSheetId="2">#REF!</definedName>
    <definedName name="TTT" localSheetId="5">#REF!</definedName>
    <definedName name="TTT" localSheetId="6">#REF!</definedName>
    <definedName name="TTT" localSheetId="0">#REF!</definedName>
    <definedName name="TTT" localSheetId="7">#REF!</definedName>
    <definedName name="TTT" localSheetId="8">#REF!</definedName>
    <definedName name="TTT">#REF!</definedName>
    <definedName name="TURNO" localSheetId="2">#REF!</definedName>
    <definedName name="TURNO" localSheetId="5">#REF!</definedName>
    <definedName name="TURNO" localSheetId="6">#REF!</definedName>
    <definedName name="TURNO" localSheetId="0">#REF!</definedName>
    <definedName name="TURNO" localSheetId="7">#REF!</definedName>
    <definedName name="TURNO" localSheetId="8">#REF!</definedName>
    <definedName name="TURNO">#REF!</definedName>
    <definedName name="tuyedjsksj" localSheetId="2" hidden="1">{#N/A,#N/A,FALSE,"Plan1";#N/A,#N/A,FALSE,"Plan2"}</definedName>
    <definedName name="tuyedjsksj" localSheetId="5">{#N/A,#N/A,FALSE,"Plan1";#N/A,#N/A,FALSE,"Plan2"}</definedName>
    <definedName name="tuyedjsksj" localSheetId="6" hidden="1">{#N/A,#N/A,FALSE,"Plan1";#N/A,#N/A,FALSE,"Plan2"}</definedName>
    <definedName name="tuyedjsksj" localSheetId="1" hidden="1">{#N/A,#N/A,FALSE,"Plan1";#N/A,#N/A,FALSE,"Plan2"}</definedName>
    <definedName name="tuyedjsksj" localSheetId="0">{#N/A,#N/A,FALSE,"Plan1";#N/A,#N/A,FALSE,"Plan2"}</definedName>
    <definedName name="tuyedjsksj" localSheetId="7" hidden="1">{#N/A,#N/A,FALSE,"Plan1";#N/A,#N/A,FALSE,"Plan2"}</definedName>
    <definedName name="tuyedjsksj" localSheetId="8" hidden="1">{#N/A,#N/A,FALSE,"Plan1";#N/A,#N/A,FALSE,"Plan2"}</definedName>
    <definedName name="tuyedjsksj" hidden="1">{#N/A,#N/A,FALSE,"Plan1";#N/A,#N/A,FALSE,"Plan2"}</definedName>
    <definedName name="TX_ADM" localSheetId="2">#REF!</definedName>
    <definedName name="TX_ADM" localSheetId="5">#REF!</definedName>
    <definedName name="TX_ADM" localSheetId="6">#REF!</definedName>
    <definedName name="TX_ADM" localSheetId="0">#REF!</definedName>
    <definedName name="TX_ADM" localSheetId="7">#REF!</definedName>
    <definedName name="TX_ADM" localSheetId="8">#REF!</definedName>
    <definedName name="TX_ADM">#REF!</definedName>
    <definedName name="tx_desconto_real" localSheetId="2">#REF!</definedName>
    <definedName name="tx_desconto_real" localSheetId="5">#REF!</definedName>
    <definedName name="tx_desconto_real" localSheetId="6">#REF!</definedName>
    <definedName name="tx_desconto_real" localSheetId="0">#REF!</definedName>
    <definedName name="tx_desconto_real" localSheetId="7">#REF!</definedName>
    <definedName name="tx_desconto_real" localSheetId="8">#REF!</definedName>
    <definedName name="tx_desconto_real">#REF!</definedName>
    <definedName name="TxAplicMes" localSheetId="2">#REF!</definedName>
    <definedName name="TxAplicMes" localSheetId="5">#REF!</definedName>
    <definedName name="TxAplicMes" localSheetId="6">#REF!</definedName>
    <definedName name="TxAplicMes" localSheetId="0">#REF!</definedName>
    <definedName name="TxAplicMes" localSheetId="7">#REF!</definedName>
    <definedName name="TxAplicMes" localSheetId="8">#REF!</definedName>
    <definedName name="TxAplicMes">#REF!</definedName>
    <definedName name="TxCdiMes" localSheetId="2">#REF!</definedName>
    <definedName name="TxCdiMes" localSheetId="6">#REF!</definedName>
    <definedName name="TxCdiMes" localSheetId="7">#REF!</definedName>
    <definedName name="TxCdiMes" localSheetId="8">#REF!</definedName>
    <definedName name="TxCdiMes">#REF!</definedName>
    <definedName name="TxDescMes" localSheetId="2">#REF!</definedName>
    <definedName name="TxDescMes" localSheetId="6">#REF!</definedName>
    <definedName name="TxDescMes" localSheetId="7">#REF!</definedName>
    <definedName name="TxDescMes" localSheetId="8">#REF!</definedName>
    <definedName name="TxDescMes">#REF!</definedName>
    <definedName name="TxSecuritizacaoMes" localSheetId="2">#REF!</definedName>
    <definedName name="TxSecuritizacaoMes" localSheetId="6">#REF!</definedName>
    <definedName name="TxSecuritizacaoMes" localSheetId="7">#REF!</definedName>
    <definedName name="TxSecuritizacaoMes" localSheetId="8">#REF!</definedName>
    <definedName name="TxSecuritizacaoMes">#REF!</definedName>
    <definedName name="TxSfhEco" localSheetId="2">#REF!</definedName>
    <definedName name="TxSfhEco" localSheetId="6">#REF!</definedName>
    <definedName name="TxSfhEco" localSheetId="7">#REF!</definedName>
    <definedName name="TxSfhEco" localSheetId="8">#REF!</definedName>
    <definedName name="TxSfhEco">#REF!</definedName>
    <definedName name="TxSfhMap" localSheetId="2">#REF!</definedName>
    <definedName name="TxSfhMap" localSheetId="6">#REF!</definedName>
    <definedName name="TxSfhMap" localSheetId="7">#REF!</definedName>
    <definedName name="TxSfhMap" localSheetId="8">#REF!</definedName>
    <definedName name="TxSfhMap">#REF!</definedName>
    <definedName name="TXTEQUIP" localSheetId="2">#REF!</definedName>
    <definedName name="TXTEQUIP" localSheetId="6">#REF!</definedName>
    <definedName name="TXTEQUIP" localSheetId="7">#REF!</definedName>
    <definedName name="TXTEQUIP" localSheetId="8">#REF!</definedName>
    <definedName name="TXTEQUIP">#REF!</definedName>
    <definedName name="TXTMARCA" localSheetId="2">#REF!</definedName>
    <definedName name="TXTMARCA" localSheetId="6">#REF!</definedName>
    <definedName name="TXTMARCA" localSheetId="7">#REF!</definedName>
    <definedName name="TXTMARCA" localSheetId="8">#REF!</definedName>
    <definedName name="TXTMARCA">#REF!</definedName>
    <definedName name="TXTMOD" localSheetId="2">#REF!</definedName>
    <definedName name="TXTMOD" localSheetId="6">#REF!</definedName>
    <definedName name="TXTMOD" localSheetId="7">#REF!</definedName>
    <definedName name="TXTMOD" localSheetId="8">#REF!</definedName>
    <definedName name="TXTMOD">#REF!</definedName>
    <definedName name="TXTPOT" localSheetId="2">#REF!</definedName>
    <definedName name="TXTPOT" localSheetId="6">#REF!</definedName>
    <definedName name="TXTPOT" localSheetId="7">#REF!</definedName>
    <definedName name="TXTPOT" localSheetId="8">#REF!</definedName>
    <definedName name="TXTPOT">#REF!</definedName>
    <definedName name="TYHGFHFHG" localSheetId="2" hidden="1">{#N/A,#N/A,FALSE,"Plan1";#N/A,#N/A,FALSE,"Plan2"}</definedName>
    <definedName name="TYHGFHFHG" localSheetId="5">{#N/A,#N/A,FALSE,"Plan1";#N/A,#N/A,FALSE,"Plan2"}</definedName>
    <definedName name="TYHGFHFHG" localSheetId="6" hidden="1">{#N/A,#N/A,FALSE,"Plan1";#N/A,#N/A,FALSE,"Plan2"}</definedName>
    <definedName name="TYHGFHFHG" localSheetId="1" hidden="1">{#N/A,#N/A,FALSE,"Plan1";#N/A,#N/A,FALSE,"Plan2"}</definedName>
    <definedName name="TYHGFHFHG" localSheetId="0">{#N/A,#N/A,FALSE,"Plan1";#N/A,#N/A,FALSE,"Plan2"}</definedName>
    <definedName name="TYHGFHFHG" localSheetId="7" hidden="1">{#N/A,#N/A,FALSE,"Plan1";#N/A,#N/A,FALSE,"Plan2"}</definedName>
    <definedName name="TYHGFHFHG" localSheetId="8" hidden="1">{#N/A,#N/A,FALSE,"Plan1";#N/A,#N/A,FALSE,"Plan2"}</definedName>
    <definedName name="TYHGFHFHG" hidden="1">{#N/A,#N/A,FALSE,"Plan1";#N/A,#N/A,FALSE,"Plan2"}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5">{#N/A,#N/A,FALSE,"ET-CAPA";#N/A,#N/A,FALSE,"ET-PAG1";#N/A,#N/A,FALSE,"ET-PAG2";#N/A,#N/A,FALSE,"ET-PAG3";#N/A,#N/A,FALSE,"ET-PAG4";#N/A,#N/A,FALSE,"ET-PAG5"}</definedName>
    <definedName name="u" localSheetId="6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localSheetId="8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2" hidden="1">{#N/A,#N/A,FALSE,"Plan1";#N/A,#N/A,FALSE,"Plan2"}</definedName>
    <definedName name="udhgfhfg" localSheetId="5">{#N/A,#N/A,FALSE,"Plan1";#N/A,#N/A,FALSE,"Plan2"}</definedName>
    <definedName name="udhgfhfg" localSheetId="6" hidden="1">{#N/A,#N/A,FALSE,"Plan1";#N/A,#N/A,FALSE,"Plan2"}</definedName>
    <definedName name="udhgfhfg" localSheetId="1" hidden="1">{#N/A,#N/A,FALSE,"Plan1";#N/A,#N/A,FALSE,"Plan2"}</definedName>
    <definedName name="udhgfhfg" localSheetId="0">{#N/A,#N/A,FALSE,"Plan1";#N/A,#N/A,FALSE,"Plan2"}</definedName>
    <definedName name="udhgfhfg" localSheetId="7" hidden="1">{#N/A,#N/A,FALSE,"Plan1";#N/A,#N/A,FALSE,"Plan2"}</definedName>
    <definedName name="udhgfhfg" localSheetId="8" hidden="1">{#N/A,#N/A,FALSE,"Plan1";#N/A,#N/A,FALSE,"Plan2"}</definedName>
    <definedName name="udhgfhfg" hidden="1">{#N/A,#N/A,FALSE,"Plan1";#N/A,#N/A,FALSE,"Plan2"}</definedName>
    <definedName name="ueiutriuef" localSheetId="2" hidden="1">{#N/A,#N/A,FALSE,"Plan1";#N/A,#N/A,FALSE,"Plan2"}</definedName>
    <definedName name="ueiutriuef" localSheetId="5">{#N/A,#N/A,FALSE,"Plan1";#N/A,#N/A,FALSE,"Plan2"}</definedName>
    <definedName name="ueiutriuef" localSheetId="6" hidden="1">{#N/A,#N/A,FALSE,"Plan1";#N/A,#N/A,FALSE,"Plan2"}</definedName>
    <definedName name="ueiutriuef" localSheetId="1" hidden="1">{#N/A,#N/A,FALSE,"Plan1";#N/A,#N/A,FALSE,"Plan2"}</definedName>
    <definedName name="ueiutriuef" localSheetId="0">{#N/A,#N/A,FALSE,"Plan1";#N/A,#N/A,FALSE,"Plan2"}</definedName>
    <definedName name="ueiutriuef" localSheetId="7" hidden="1">{#N/A,#N/A,FALSE,"Plan1";#N/A,#N/A,FALSE,"Plan2"}</definedName>
    <definedName name="ueiutriuef" localSheetId="8" hidden="1">{#N/A,#N/A,FALSE,"Plan1";#N/A,#N/A,FALSE,"Plan2"}</definedName>
    <definedName name="ueiutriuef" hidden="1">{#N/A,#N/A,FALSE,"Plan1";#N/A,#N/A,FALSE,"Plan2"}</definedName>
    <definedName name="UENSIT" localSheetId="2">#REF!</definedName>
    <definedName name="UENSIT" localSheetId="5">#REF!</definedName>
    <definedName name="UENSIT" localSheetId="6">#REF!</definedName>
    <definedName name="UENSIT" localSheetId="0">#REF!</definedName>
    <definedName name="UENSIT" localSheetId="7">#REF!</definedName>
    <definedName name="UENSIT" localSheetId="8">#REF!</definedName>
    <definedName name="UENSIT">#REF!</definedName>
    <definedName name="UENSITS" localSheetId="2">#REF!</definedName>
    <definedName name="UENSITS" localSheetId="5">#REF!</definedName>
    <definedName name="UENSITS" localSheetId="6">#REF!</definedName>
    <definedName name="UENSITS" localSheetId="0">#REF!</definedName>
    <definedName name="UENSITS" localSheetId="7">#REF!</definedName>
    <definedName name="UENSITS" localSheetId="8">#REF!</definedName>
    <definedName name="UENSITS">#REF!</definedName>
    <definedName name="UHGSDUS" localSheetId="2" hidden="1">{#N/A,#N/A,FALSE,"Plan1";#N/A,#N/A,FALSE,"Plan2"}</definedName>
    <definedName name="UHGSDUS" localSheetId="5">{#N/A,#N/A,FALSE,"Plan1";#N/A,#N/A,FALSE,"Plan2"}</definedName>
    <definedName name="UHGSDUS" localSheetId="6" hidden="1">{#N/A,#N/A,FALSE,"Plan1";#N/A,#N/A,FALSE,"Plan2"}</definedName>
    <definedName name="UHGSDUS" localSheetId="1" hidden="1">{#N/A,#N/A,FALSE,"Plan1";#N/A,#N/A,FALSE,"Plan2"}</definedName>
    <definedName name="UHGSDUS" localSheetId="0">{#N/A,#N/A,FALSE,"Plan1";#N/A,#N/A,FALSE,"Plan2"}</definedName>
    <definedName name="UHGSDUS" localSheetId="7" hidden="1">{#N/A,#N/A,FALSE,"Plan1";#N/A,#N/A,FALSE,"Plan2"}</definedName>
    <definedName name="UHGSDUS" localSheetId="8" hidden="1">{#N/A,#N/A,FALSE,"Plan1";#N/A,#N/A,FALSE,"Plan2"}</definedName>
    <definedName name="UHGSDUS" hidden="1">{#N/A,#N/A,FALSE,"Plan1";#N/A,#N/A,FALSE,"Plan2"}</definedName>
    <definedName name="UI" localSheetId="2" hidden="1">#REF!</definedName>
    <definedName name="UI" localSheetId="5">#REF!</definedName>
    <definedName name="UI" localSheetId="6" hidden="1">#REF!</definedName>
    <definedName name="UI" localSheetId="1" hidden="1">#REF!</definedName>
    <definedName name="UI" localSheetId="0">#REF!</definedName>
    <definedName name="UI" localSheetId="7" hidden="1">#REF!</definedName>
    <definedName name="UI" localSheetId="8" hidden="1">#REF!</definedName>
    <definedName name="UI" hidden="1">#REF!</definedName>
    <definedName name="UIHWER45R" localSheetId="2" hidden="1">{#N/A,#N/A,FALSE,"Plan1";#N/A,#N/A,FALSE,"Plan2"}</definedName>
    <definedName name="UIHWER45R" localSheetId="5">{#N/A,#N/A,FALSE,"Plan1";#N/A,#N/A,FALSE,"Plan2"}</definedName>
    <definedName name="UIHWER45R" localSheetId="6" hidden="1">{#N/A,#N/A,FALSE,"Plan1";#N/A,#N/A,FALSE,"Plan2"}</definedName>
    <definedName name="UIHWER45R" localSheetId="1" hidden="1">{#N/A,#N/A,FALSE,"Plan1";#N/A,#N/A,FALSE,"Plan2"}</definedName>
    <definedName name="UIHWER45R" localSheetId="0">{#N/A,#N/A,FALSE,"Plan1";#N/A,#N/A,FALSE,"Plan2"}</definedName>
    <definedName name="UIHWER45R" localSheetId="7" hidden="1">{#N/A,#N/A,FALSE,"Plan1";#N/A,#N/A,FALSE,"Plan2"}</definedName>
    <definedName name="UIHWER45R" localSheetId="8" hidden="1">{#N/A,#N/A,FALSE,"Plan1";#N/A,#N/A,FALSE,"Plan2"}</definedName>
    <definedName name="UIHWER45R" hidden="1">{#N/A,#N/A,FALSE,"Plan1";#N/A,#N/A,FALSE,"Plan2"}</definedName>
    <definedName name="uiosderuiu" localSheetId="2" hidden="1">{#N/A,#N/A,FALSE,"Plan1";#N/A,#N/A,FALSE,"Plan2"}</definedName>
    <definedName name="uiosderuiu" localSheetId="5">{#N/A,#N/A,FALSE,"Plan1";#N/A,#N/A,FALSE,"Plan2"}</definedName>
    <definedName name="uiosderuiu" localSheetId="6" hidden="1">{#N/A,#N/A,FALSE,"Plan1";#N/A,#N/A,FALSE,"Plan2"}</definedName>
    <definedName name="uiosderuiu" localSheetId="1" hidden="1">{#N/A,#N/A,FALSE,"Plan1";#N/A,#N/A,FALSE,"Plan2"}</definedName>
    <definedName name="uiosderuiu" localSheetId="0">{#N/A,#N/A,FALSE,"Plan1";#N/A,#N/A,FALSE,"Plan2"}</definedName>
    <definedName name="uiosderuiu" localSheetId="7" hidden="1">{#N/A,#N/A,FALSE,"Plan1";#N/A,#N/A,FALSE,"Plan2"}</definedName>
    <definedName name="uiosderuiu" localSheetId="8" hidden="1">{#N/A,#N/A,FALSE,"Plan1";#N/A,#N/A,FALSE,"Plan2"}</definedName>
    <definedName name="uiosderuiu" hidden="1">{#N/A,#N/A,FALSE,"Plan1";#N/A,#N/A,FALSE,"Plan2"}</definedName>
    <definedName name="UIOURET" localSheetId="2" hidden="1">{#N/A,#N/A,FALSE,"Plan1";#N/A,#N/A,FALSE,"Plan2"}</definedName>
    <definedName name="UIOURET" localSheetId="5">{#N/A,#N/A,FALSE,"Plan1";#N/A,#N/A,FALSE,"Plan2"}</definedName>
    <definedName name="UIOURET" localSheetId="6" hidden="1">{#N/A,#N/A,FALSE,"Plan1";#N/A,#N/A,FALSE,"Plan2"}</definedName>
    <definedName name="UIOURET" localSheetId="1" hidden="1">{#N/A,#N/A,FALSE,"Plan1";#N/A,#N/A,FALSE,"Plan2"}</definedName>
    <definedName name="UIOURET" localSheetId="0">{#N/A,#N/A,FALSE,"Plan1";#N/A,#N/A,FALSE,"Plan2"}</definedName>
    <definedName name="UIOURET" localSheetId="7" hidden="1">{#N/A,#N/A,FALSE,"Plan1";#N/A,#N/A,FALSE,"Plan2"}</definedName>
    <definedName name="UIOURET" localSheetId="8" hidden="1">{#N/A,#N/A,FALSE,"Plan1";#N/A,#N/A,FALSE,"Plan2"}</definedName>
    <definedName name="UIOURET" hidden="1">{#N/A,#N/A,FALSE,"Plan1";#N/A,#N/A,FALSE,"Plan2"}</definedName>
    <definedName name="uiwuer" localSheetId="2" hidden="1">{#N/A,#N/A,FALSE,"Plan1";#N/A,#N/A,FALSE,"Plan2"}</definedName>
    <definedName name="uiwuer" localSheetId="5">{#N/A,#N/A,FALSE,"Plan1";#N/A,#N/A,FALSE,"Plan2"}</definedName>
    <definedName name="uiwuer" localSheetId="6" hidden="1">{#N/A,#N/A,FALSE,"Plan1";#N/A,#N/A,FALSE,"Plan2"}</definedName>
    <definedName name="uiwuer" localSheetId="1" hidden="1">{#N/A,#N/A,FALSE,"Plan1";#N/A,#N/A,FALSE,"Plan2"}</definedName>
    <definedName name="uiwuer" localSheetId="0">{#N/A,#N/A,FALSE,"Plan1";#N/A,#N/A,FALSE,"Plan2"}</definedName>
    <definedName name="uiwuer" localSheetId="7" hidden="1">{#N/A,#N/A,FALSE,"Plan1";#N/A,#N/A,FALSE,"Plan2"}</definedName>
    <definedName name="uiwuer" localSheetId="8" hidden="1">{#N/A,#N/A,FALSE,"Plan1";#N/A,#N/A,FALSE,"Plan2"}</definedName>
    <definedName name="uiwuer" hidden="1">{#N/A,#N/A,FALSE,"Plan1";#N/A,#N/A,FALSE,"Plan2"}</definedName>
    <definedName name="UKHDFDSGUDFKD" localSheetId="2" hidden="1">{#N/A,#N/A,FALSE,"Plan1";#N/A,#N/A,FALSE,"Plan2"}</definedName>
    <definedName name="UKHDFDSGUDFKD" localSheetId="5">{#N/A,#N/A,FALSE,"Plan1";#N/A,#N/A,FALSE,"Plan2"}</definedName>
    <definedName name="UKHDFDSGUDFKD" localSheetId="6" hidden="1">{#N/A,#N/A,FALSE,"Plan1";#N/A,#N/A,FALSE,"Plan2"}</definedName>
    <definedName name="UKHDFDSGUDFKD" localSheetId="1" hidden="1">{#N/A,#N/A,FALSE,"Plan1";#N/A,#N/A,FALSE,"Plan2"}</definedName>
    <definedName name="UKHDFDSGUDFKD" localSheetId="0">{#N/A,#N/A,FALSE,"Plan1";#N/A,#N/A,FALSE,"Plan2"}</definedName>
    <definedName name="UKHDFDSGUDFKD" localSheetId="7" hidden="1">{#N/A,#N/A,FALSE,"Plan1";#N/A,#N/A,FALSE,"Plan2"}</definedName>
    <definedName name="UKHDFDSGUDFKD" localSheetId="8" hidden="1">{#N/A,#N/A,FALSE,"Plan1";#N/A,#N/A,FALSE,"Plan2"}</definedName>
    <definedName name="UKHDFDSGUDFKD" hidden="1">{#N/A,#N/A,FALSE,"Plan1";#N/A,#N/A,FALSE,"Plan2"}</definedName>
    <definedName name="UM" localSheetId="2">#REF!</definedName>
    <definedName name="UM" localSheetId="5">#REF!</definedName>
    <definedName name="um" localSheetId="6" hidden="1">0</definedName>
    <definedName name="um" localSheetId="1" hidden="1">0</definedName>
    <definedName name="UM" localSheetId="0">#REF!</definedName>
    <definedName name="um" localSheetId="7" hidden="1">0</definedName>
    <definedName name="um" localSheetId="8" hidden="1">0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 localSheetId="2">OFFSET(#REF!,0,0,COUNTA(#REF!),1)</definedName>
    <definedName name="UNID" localSheetId="5">OFFSET(#REF!,0,0,COUNTA(#REF!),1)</definedName>
    <definedName name="UNID" localSheetId="6">OFFSET(#REF!,0,0,COUNTA(#REF!),1)</definedName>
    <definedName name="UNID" localSheetId="0">OFFSET(#REF!,0,0,COUNTA(#REF!),1)</definedName>
    <definedName name="UNID" localSheetId="7">OFFSET(#REF!,0,0,COUNTA(#REF!),1)</definedName>
    <definedName name="UNID" localSheetId="8">OFFSET(#REF!,0,0,COUNTA(#REF!),1)</definedName>
    <definedName name="UNID">OFFSET(#REF!,0,0,COUNTA(#REF!),1)</definedName>
    <definedName name="uni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2">#REF!</definedName>
    <definedName name="univ_cdi" localSheetId="5">#REF!</definedName>
    <definedName name="univ_cdi" localSheetId="6">#REF!</definedName>
    <definedName name="univ_cdi" localSheetId="0">#REF!</definedName>
    <definedName name="univ_cdi" localSheetId="7">#REF!</definedName>
    <definedName name="univ_cdi" localSheetId="8">#REF!</definedName>
    <definedName name="univ_cdi">#REF!</definedName>
    <definedName name="univ_hist" localSheetId="2">#REF!</definedName>
    <definedName name="univ_hist" localSheetId="5">#REF!</definedName>
    <definedName name="univ_hist" localSheetId="6">#REF!</definedName>
    <definedName name="univ_hist" localSheetId="0">#REF!</definedName>
    <definedName name="univ_hist" localSheetId="7">#REF!</definedName>
    <definedName name="univ_hist" localSheetId="8">#REF!</definedName>
    <definedName name="univ_hist">#REF!</definedName>
    <definedName name="univ_uss" localSheetId="2">#REF!</definedName>
    <definedName name="univ_uss" localSheetId="5">#REF!</definedName>
    <definedName name="univ_uss" localSheetId="6">#REF!</definedName>
    <definedName name="univ_uss" localSheetId="0">#REF!</definedName>
    <definedName name="univ_uss" localSheetId="7">#REF!</definedName>
    <definedName name="univ_uss" localSheetId="8">#REF!</definedName>
    <definedName name="univ_uss">#REF!</definedName>
    <definedName name="UPS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2" hidden="1">{#N/A,#N/A,FALSE,"Plan1";#N/A,#N/A,FALSE,"Plan2"}</definedName>
    <definedName name="uryrtyt" localSheetId="5">{#N/A,#N/A,FALSE,"Plan1";#N/A,#N/A,FALSE,"Plan2"}</definedName>
    <definedName name="uryrtyt" localSheetId="6" hidden="1">{#N/A,#N/A,FALSE,"Plan1";#N/A,#N/A,FALSE,"Plan2"}</definedName>
    <definedName name="uryrtyt" localSheetId="1" hidden="1">{#N/A,#N/A,FALSE,"Plan1";#N/A,#N/A,FALSE,"Plan2"}</definedName>
    <definedName name="uryrtyt" localSheetId="0">{#N/A,#N/A,FALSE,"Plan1";#N/A,#N/A,FALSE,"Plan2"}</definedName>
    <definedName name="uryrtyt" localSheetId="7" hidden="1">{#N/A,#N/A,FALSE,"Plan1";#N/A,#N/A,FALSE,"Plan2"}</definedName>
    <definedName name="uryrtyt" localSheetId="8" hidden="1">{#N/A,#N/A,FALSE,"Plan1";#N/A,#N/A,FALSE,"Plan2"}</definedName>
    <definedName name="uryrtyt" hidden="1">{#N/A,#N/A,FALSE,"Plan1";#N/A,#N/A,FALSE,"Plan2"}</definedName>
    <definedName name="V" localSheetId="2">#REF!</definedName>
    <definedName name="V" localSheetId="5">#REF!</definedName>
    <definedName name="V" localSheetId="6">#REF!</definedName>
    <definedName name="V" localSheetId="0">#REF!</definedName>
    <definedName name="V" localSheetId="7">#REF!</definedName>
    <definedName name="V" localSheetId="8">#REF!</definedName>
    <definedName name="V">#REF!</definedName>
    <definedName name="VALIDADE_EXECUÇÃO" localSheetId="2">#REF!</definedName>
    <definedName name="VALIDADE_EXECUÇÃO" localSheetId="5">#REF!</definedName>
    <definedName name="VALIDADE_EXECUÇÃO" localSheetId="6">#REF!</definedName>
    <definedName name="VALIDADE_EXECUÇÃO" localSheetId="0">#REF!</definedName>
    <definedName name="VALIDADE_EXECUÇÃO" localSheetId="7">#REF!</definedName>
    <definedName name="VALIDADE_EXECUÇÃO" localSheetId="8">#REF!</definedName>
    <definedName name="VALIDADE_EXECUÇÃO">#REF!</definedName>
    <definedName name="Valor_PLS_Controladoria" localSheetId="2">#REF!</definedName>
    <definedName name="Valor_PLS_Controladoria" localSheetId="5">#REF!</definedName>
    <definedName name="Valor_PLS_Controladoria" localSheetId="6">#REF!</definedName>
    <definedName name="Valor_PLS_Controladoria" localSheetId="0">#REF!</definedName>
    <definedName name="Valor_PLS_Controladoria" localSheetId="7">#REF!</definedName>
    <definedName name="Valor_PLS_Controladoria" localSheetId="8">#REF!</definedName>
    <definedName name="Valor_PLS_Controladoria">#REF!</definedName>
    <definedName name="Valor_Previsto_Fin_Medições" localSheetId="2">#REF!</definedName>
    <definedName name="Valor_Previsto_Fin_Medições" localSheetId="6">#REF!</definedName>
    <definedName name="Valor_Previsto_Fin_Medições" localSheetId="7">#REF!</definedName>
    <definedName name="Valor_Previsto_Fin_Medições" localSheetId="8">#REF!</definedName>
    <definedName name="Valor_Previsto_Fin_Medições">#REF!</definedName>
    <definedName name="VALOR_REAIS" localSheetId="2">#REF!</definedName>
    <definedName name="VALOR_REAIS" localSheetId="6">#REF!</definedName>
    <definedName name="VALOR_REAIS" localSheetId="7">#REF!</definedName>
    <definedName name="VALOR_REAIS" localSheetId="8">#REF!</definedName>
    <definedName name="VALOR_REAIS">#REF!</definedName>
    <definedName name="Valor_Recebido_Fin_Medições" localSheetId="2">#REF!</definedName>
    <definedName name="Valor_Recebido_Fin_Medições" localSheetId="6">#REF!</definedName>
    <definedName name="Valor_Recebido_Fin_Medições" localSheetId="7">#REF!</definedName>
    <definedName name="Valor_Recebido_Fin_Medições" localSheetId="8">#REF!</definedName>
    <definedName name="Valor_Recebido_Fin_Medições">#REF!</definedName>
    <definedName name="Valor_Sienge" localSheetId="2">#REF!</definedName>
    <definedName name="Valor_Sienge" localSheetId="6">#REF!</definedName>
    <definedName name="Valor_Sienge" localSheetId="7">#REF!</definedName>
    <definedName name="Valor_Sienge" localSheetId="8">#REF!</definedName>
    <definedName name="Valor_Sienge">#REF!</definedName>
    <definedName name="VALOR_VENDA" localSheetId="2">#REF!</definedName>
    <definedName name="VALOR_VENDA" localSheetId="6">#REF!</definedName>
    <definedName name="VALOR_VENDA" localSheetId="7">#REF!</definedName>
    <definedName name="VALOR_VENDA" localSheetId="8">#REF!</definedName>
    <definedName name="VALOR_VENDA">#REF!</definedName>
    <definedName name="valores_diferidos" localSheetId="2">#REF!</definedName>
    <definedName name="valores_diferidos" localSheetId="6">#REF!</definedName>
    <definedName name="valores_diferidos" localSheetId="7">#REF!</definedName>
    <definedName name="valores_diferidos" localSheetId="8">#REF!</definedName>
    <definedName name="valores_diferidos">#REF!</definedName>
    <definedName name="valv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2">#REF!</definedName>
    <definedName name="VAOS" localSheetId="5">#REF!</definedName>
    <definedName name="VAOS" localSheetId="6">#REF!</definedName>
    <definedName name="VAOS" localSheetId="0">#REF!</definedName>
    <definedName name="VAOS" localSheetId="7">#REF!</definedName>
    <definedName name="VAOS" localSheetId="8">#REF!</definedName>
    <definedName name="VAOS">#REF!</definedName>
    <definedName name="vdsgfrhgfr" localSheetId="2" hidden="1">{#N/A,#N/A,FALSE,"Plan1";#N/A,#N/A,FALSE,"Plan2"}</definedName>
    <definedName name="vdsgfrhgfr" localSheetId="5">{#N/A,#N/A,FALSE,"Plan1";#N/A,#N/A,FALSE,"Plan2"}</definedName>
    <definedName name="vdsgfrhgfr" localSheetId="6" hidden="1">{#N/A,#N/A,FALSE,"Plan1";#N/A,#N/A,FALSE,"Plan2"}</definedName>
    <definedName name="vdsgfrhgfr" localSheetId="1" hidden="1">{#N/A,#N/A,FALSE,"Plan1";#N/A,#N/A,FALSE,"Plan2"}</definedName>
    <definedName name="vdsgfrhgfr" localSheetId="0">{#N/A,#N/A,FALSE,"Plan1";#N/A,#N/A,FALSE,"Plan2"}</definedName>
    <definedName name="vdsgfrhgfr" localSheetId="7" hidden="1">{#N/A,#N/A,FALSE,"Plan1";#N/A,#N/A,FALSE,"Plan2"}</definedName>
    <definedName name="vdsgfrhgfr" localSheetId="8" hidden="1">{#N/A,#N/A,FALSE,"Plan1";#N/A,#N/A,FALSE,"Plan2"}</definedName>
    <definedName name="vdsgfrhgfr" hidden="1">{#N/A,#N/A,FALSE,"Plan1";#N/A,#N/A,FALSE,"Plan2"}</definedName>
    <definedName name="Veiculos" localSheetId="2">#REF!</definedName>
    <definedName name="Veiculos" localSheetId="5">#REF!</definedName>
    <definedName name="Veiculos" localSheetId="6">#REF!</definedName>
    <definedName name="Veiculos" localSheetId="0">#REF!</definedName>
    <definedName name="Veiculos" localSheetId="7">#REF!</definedName>
    <definedName name="Veiculos" localSheetId="8">#REF!</definedName>
    <definedName name="Veiculos">#REF!</definedName>
    <definedName name="VENDA_ADOTADA" localSheetId="2">#REF!</definedName>
    <definedName name="VENDA_ADOTADA" localSheetId="5">#REF!</definedName>
    <definedName name="VENDA_ADOTADA" localSheetId="6">#REF!</definedName>
    <definedName name="VENDA_ADOTADA" localSheetId="0">#REF!</definedName>
    <definedName name="VENDA_ADOTADA" localSheetId="7">#REF!</definedName>
    <definedName name="VENDA_ADOTADA" localSheetId="8">#REF!</definedName>
    <definedName name="VENDA_ADOTADA">#REF!</definedName>
    <definedName name="VENDAFINAL_R" localSheetId="2">#REF!</definedName>
    <definedName name="VENDAFINAL_R" localSheetId="5">#REF!</definedName>
    <definedName name="VENDAFINAL_R" localSheetId="6">#REF!</definedName>
    <definedName name="VENDAFINAL_R" localSheetId="0">#REF!</definedName>
    <definedName name="VENDAFINAL_R" localSheetId="7">#REF!</definedName>
    <definedName name="VENDAFINAL_R" localSheetId="8">#REF!</definedName>
    <definedName name="VENDAFINAL_R">#REF!</definedName>
    <definedName name="VENDAFINAL_U" localSheetId="2">#REF!</definedName>
    <definedName name="VENDAFINAL_U" localSheetId="6">#REF!</definedName>
    <definedName name="VENDAFINAL_U" localSheetId="7">#REF!</definedName>
    <definedName name="VENDAFINAL_U" localSheetId="8">#REF!</definedName>
    <definedName name="VENDAFINAL_U">#REF!</definedName>
    <definedName name="Vendas" localSheetId="2">#REF!</definedName>
    <definedName name="Vendas" localSheetId="6">#REF!</definedName>
    <definedName name="Vendas" localSheetId="7">#REF!</definedName>
    <definedName name="Vendas" localSheetId="8">#REF!</definedName>
    <definedName name="Vendas">#REF!</definedName>
    <definedName name="vendas_" localSheetId="2">#REF!</definedName>
    <definedName name="vendas_" localSheetId="6">#REF!</definedName>
    <definedName name="vendas_" localSheetId="7">#REF!</definedName>
    <definedName name="vendas_" localSheetId="8">#REF!</definedName>
    <definedName name="vendas_">#REF!</definedName>
    <definedName name="VERIFICAR" localSheetId="2" hidden="1">{#N/A,#N/A,TRUE,"Quinzena 01 à 15-04-98 "}</definedName>
    <definedName name="VERIFICAR" localSheetId="5">{#N/A,#N/A,TRUE,"Quinzena 01 à 15-04-98 "}</definedName>
    <definedName name="VERIFICAR" localSheetId="6" hidden="1">{#N/A,#N/A,TRUE,"Quinzena 01 à 15-04-98 "}</definedName>
    <definedName name="VERIFICAR" localSheetId="1" hidden="1">{#N/A,#N/A,TRUE,"Quinzena 01 à 15-04-98 "}</definedName>
    <definedName name="VERIFICAR" localSheetId="0">{#N/A,#N/A,TRUE,"Quinzena 01 à 15-04-98 "}</definedName>
    <definedName name="VERIFICAR" localSheetId="7" hidden="1">{#N/A,#N/A,TRUE,"Quinzena 01 à 15-04-98 "}</definedName>
    <definedName name="VERIFICAR" localSheetId="8" hidden="1">{#N/A,#N/A,TRUE,"Quinzena 01 à 15-04-98 "}</definedName>
    <definedName name="VERIFICAR" hidden="1">{#N/A,#N/A,TRUE,"Quinzena 01 à 15-04-98 "}</definedName>
    <definedName name="versao_estudo" localSheetId="2">#REF!</definedName>
    <definedName name="versao_estudo" localSheetId="5">#REF!</definedName>
    <definedName name="versao_estudo" localSheetId="6">#REF!</definedName>
    <definedName name="versao_estudo" localSheetId="0">#REF!</definedName>
    <definedName name="versao_estudo" localSheetId="7">#REF!</definedName>
    <definedName name="versao_estudo" localSheetId="8">#REF!</definedName>
    <definedName name="versao_estudo">#REF!</definedName>
    <definedName name="vfbg" localSheetId="2">#REF!</definedName>
    <definedName name="vfbg" localSheetId="5">#REF!</definedName>
    <definedName name="vfbg" localSheetId="6">#REF!</definedName>
    <definedName name="vfbg" localSheetId="0">#REF!</definedName>
    <definedName name="vfbg" localSheetId="7">#REF!</definedName>
    <definedName name="vfbg" localSheetId="8">#REF!</definedName>
    <definedName name="vfbg">#REF!</definedName>
    <definedName name="vfnijf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2" hidden="1">{#N/A,#N/A,FALSE,"Plan1";#N/A,#N/A,FALSE,"Plan2"}</definedName>
    <definedName name="VFV" localSheetId="5">{#N/A,#N/A,FALSE,"Plan1";#N/A,#N/A,FALSE,"Plan2"}</definedName>
    <definedName name="VFV" localSheetId="6" hidden="1">{#N/A,#N/A,FALSE,"Plan1";#N/A,#N/A,FALSE,"Plan2"}</definedName>
    <definedName name="VFV" localSheetId="1" hidden="1">{#N/A,#N/A,FALSE,"Plan1";#N/A,#N/A,FALSE,"Plan2"}</definedName>
    <definedName name="VFV" localSheetId="0">{#N/A,#N/A,FALSE,"Plan1";#N/A,#N/A,FALSE,"Plan2"}</definedName>
    <definedName name="VFV" localSheetId="7" hidden="1">{#N/A,#N/A,FALSE,"Plan1";#N/A,#N/A,FALSE,"Plan2"}</definedName>
    <definedName name="VFV" localSheetId="8" hidden="1">{#N/A,#N/A,FALSE,"Plan1";#N/A,#N/A,FALSE,"Plan2"}</definedName>
    <definedName name="VFV" hidden="1">{#N/A,#N/A,FALSE,"Plan1";#N/A,#N/A,FALSE,"Plan2"}</definedName>
    <definedName name="VI" localSheetId="2">#REF!</definedName>
    <definedName name="VI" localSheetId="5">#REF!</definedName>
    <definedName name="VI" localSheetId="6">#REF!</definedName>
    <definedName name="VI" localSheetId="0">#REF!</definedName>
    <definedName name="VI" localSheetId="7">#REF!</definedName>
    <definedName name="VI" localSheetId="8">#REF!</definedName>
    <definedName name="VI">#REF!</definedName>
    <definedName name="VINTE" localSheetId="2">#REF!</definedName>
    <definedName name="VINTE" localSheetId="5">#REF!</definedName>
    <definedName name="VINTE" localSheetId="6">#REF!</definedName>
    <definedName name="VINTE" localSheetId="0">#REF!</definedName>
    <definedName name="VINTE" localSheetId="7">#REF!</definedName>
    <definedName name="VINTE" localSheetId="8">#REF!</definedName>
    <definedName name="VINTE">#REF!</definedName>
    <definedName name="visao_cashflow" localSheetId="2">#REF!</definedName>
    <definedName name="visao_cashflow" localSheetId="5">#REF!</definedName>
    <definedName name="visao_cashflow" localSheetId="6">#REF!</definedName>
    <definedName name="visao_cashflow" localSheetId="0">#REF!</definedName>
    <definedName name="visao_cashflow" localSheetId="7">#REF!</definedName>
    <definedName name="visao_cashflow" localSheetId="8">#REF!</definedName>
    <definedName name="visao_cashflow">#REF!</definedName>
    <definedName name="visao_VL" localSheetId="2">#REF!</definedName>
    <definedName name="visao_VL" localSheetId="6">#REF!</definedName>
    <definedName name="visao_VL" localSheetId="7">#REF!</definedName>
    <definedName name="visao_VL" localSheetId="8">#REF!</definedName>
    <definedName name="visao_VL">#REF!</definedName>
    <definedName name="vl_cd" localSheetId="2">#REF!</definedName>
    <definedName name="vl_cd" localSheetId="6">#REF!</definedName>
    <definedName name="vl_cd" localSheetId="7">#REF!</definedName>
    <definedName name="vl_cd" localSheetId="8">#REF!</definedName>
    <definedName name="vl_cd">#REF!</definedName>
    <definedName name="vl_k1" localSheetId="2">#REF!</definedName>
    <definedName name="vl_k1" localSheetId="6">#REF!</definedName>
    <definedName name="vl_k1" localSheetId="7">#REF!</definedName>
    <definedName name="vl_k1" localSheetId="8">#REF!</definedName>
    <definedName name="vl_k1">#REF!</definedName>
    <definedName name="vl_k2" localSheetId="2">#REF!</definedName>
    <definedName name="vl_k2" localSheetId="6">#REF!</definedName>
    <definedName name="vl_k2" localSheetId="7">#REF!</definedName>
    <definedName name="vl_k2" localSheetId="8">#REF!</definedName>
    <definedName name="vl_k2">#REF!</definedName>
    <definedName name="vl_k3" localSheetId="2">#REF!</definedName>
    <definedName name="vl_k3" localSheetId="6">#REF!</definedName>
    <definedName name="vl_k3" localSheetId="7">#REF!</definedName>
    <definedName name="vl_k3" localSheetId="8">#REF!</definedName>
    <definedName name="vl_k3">#REF!</definedName>
    <definedName name="vld_classificacao" localSheetId="2" hidden="1">IF(#REF!="Ativa",OFFSET(INDEX(rng_list_classificacao,MATCH(#REF!,rng_list_classificacao,0)),1,0,COUNTA(rng_list_classificacao)-1),#REF!)</definedName>
    <definedName name="vld_classificacao" localSheetId="5">IF(#REF!="Ativa",OFFSET(INDEX(rng_list_classificacao,MATCH(#REF!,rng_list_classificacao,0)),1,0,COUNTA(rng_list_classificacao)-1),#REF!)</definedName>
    <definedName name="vld_classificacao" localSheetId="6" hidden="1">IF(#REF!="Ativa",OFFSET(INDEX(rng_list_classificacao,MATCH(#REF!,rng_list_classificacao,0)),1,0,COUNTA(rng_list_classificacao)-1),#REF!)</definedName>
    <definedName name="vld_classificacao" localSheetId="1" hidden="1">IF(#REF!="Ativa",OFFSET(INDEX(rng_list_classificacao,MATCH(#REF!,rng_list_classificacao,0)),1,0,COUNTA(rng_list_classificacao)-1),#REF!)</definedName>
    <definedName name="vld_classificacao" localSheetId="0">IF(#REF!="Ativa",OFFSET(INDEX(rng_list_classificacao,MATCH(#REF!,rng_list_classificacao,0)),1,0,COUNTA(rng_list_classificacao)-1),#REF!)</definedName>
    <definedName name="vld_classificacao" localSheetId="7" hidden="1">IF(#REF!="Ativa",OFFSET(INDEX(rng_list_classificacao,MATCH(#REF!,rng_list_classificacao,0)),1,0,COUNTA(rng_list_classificacao)-1),#REF!)</definedName>
    <definedName name="vld_classificacao" localSheetId="8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2" hidden="1">OFFSET(INDEX(rng_list_regional,MATCH(#REF!,rng_list_regional,0)),1,0,COUNTA(rng_list_regional)-1)</definedName>
    <definedName name="vld_regional" localSheetId="5">OFFSET(INDEX(rng_list_regional,MATCH(#REF!,rng_list_regional,0)),1,0,COUNTA(rng_list_regional)-1)</definedName>
    <definedName name="vld_regional" localSheetId="6" hidden="1">OFFSET(INDEX(rng_list_regional,MATCH(#REF!,rng_list_regional,0)),1,0,COUNTA(rng_list_regional)-1)</definedName>
    <definedName name="vld_regional" localSheetId="1" hidden="1">OFFSET(INDEX(rng_list_regional,MATCH(#REF!,rng_list_regional,0)),1,0,COUNTA(rng_list_regional)-1)</definedName>
    <definedName name="vld_regional" localSheetId="0">OFFSET(INDEX(rng_list_regional,MATCH(#REF!,rng_list_regional,0)),1,0,COUNTA(rng_list_regional)-1)</definedName>
    <definedName name="vld_regional" localSheetId="7" hidden="1">OFFSET(INDEX(rng_list_regional,MATCH(#REF!,rng_list_regional,0)),1,0,COUNTA(rng_list_regional)-1)</definedName>
    <definedName name="vld_regional" localSheetId="8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2" hidden="1">IF(#REF!="Ativa",OFFSET(INDEX(rng_list_segmento,MATCH(#REF!,rng_list_segmento,0)),1,0,COUNTA(rng_list_segmento)-1),#REF!)</definedName>
    <definedName name="vld_segmento" localSheetId="5">IF(#REF!="Ativa",OFFSET(INDEX(rng_list_segmento,MATCH(#REF!,rng_list_segmento,0)),1,0,COUNTA(rng_list_segmento)-1),#REF!)</definedName>
    <definedName name="vld_segmento" localSheetId="6" hidden="1">IF(#REF!="Ativa",OFFSET(INDEX(rng_list_segmento,MATCH(#REF!,rng_list_segmento,0)),1,0,COUNTA(rng_list_segmento)-1),#REF!)</definedName>
    <definedName name="vld_segmento" localSheetId="1" hidden="1">IF(#REF!="Ativa",OFFSET(INDEX(rng_list_segmento,MATCH(#REF!,rng_list_segmento,0)),1,0,COUNTA(rng_list_segmento)-1),#REF!)</definedName>
    <definedName name="vld_segmento" localSheetId="0">IF(#REF!="Ativa",OFFSET(INDEX(rng_list_segmento,MATCH(#REF!,rng_list_segmento,0)),1,0,COUNTA(rng_list_segmento)-1),#REF!)</definedName>
    <definedName name="vld_segmento" localSheetId="7" hidden="1">IF(#REF!="Ativa",OFFSET(INDEX(rng_list_segmento,MATCH(#REF!,rng_list_segmento,0)),1,0,COUNTA(rng_list_segmento)-1),#REF!)</definedName>
    <definedName name="vld_segmento" localSheetId="8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2" hidden="1">OFFSET(INDEX(rng_list_sociedade,MATCH(#REF!,rng_list_sociedade,0)),1,0,COUNTA(rng_list_sociedade)-1)</definedName>
    <definedName name="vld_sociedade" localSheetId="5">OFFSET(INDEX(rng_list_sociedade,MATCH(#REF!,rng_list_sociedade,0)),1,0,COUNTA(rng_list_sociedade)-1)</definedName>
    <definedName name="vld_sociedade" localSheetId="6" hidden="1">OFFSET(INDEX(rng_list_sociedade,MATCH(#REF!,rng_list_sociedade,0)),1,0,COUNTA(rng_list_sociedade)-1)</definedName>
    <definedName name="vld_sociedade" localSheetId="1" hidden="1">OFFSET(INDEX(rng_list_sociedade,MATCH(#REF!,rng_list_sociedade,0)),1,0,COUNTA(rng_list_sociedade)-1)</definedName>
    <definedName name="vld_sociedade" localSheetId="0">OFFSET(INDEX(rng_list_sociedade,MATCH(#REF!,rng_list_sociedade,0)),1,0,COUNTA(rng_list_sociedade)-1)</definedName>
    <definedName name="vld_sociedade" localSheetId="7" hidden="1">OFFSET(INDEX(rng_list_sociedade,MATCH(#REF!,rng_list_sociedade,0)),1,0,COUNTA(rng_list_sociedade)-1)</definedName>
    <definedName name="vld_sociedade" localSheetId="8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2" hidden="1">OFFSET(INDEX(rng_list_status_empresa,MATCH(#REF!,rng_list_status_empresa,0)),1,0,COUNTA(rng_list_status_empresa)-1)</definedName>
    <definedName name="vld_status_empresa" localSheetId="5">OFFSET(INDEX(rng_list_status_empresa,MATCH(#REF!,rng_list_status_empresa,0)),1,0,COUNTA(rng_list_status_empresa)-1)</definedName>
    <definedName name="vld_status_empresa" localSheetId="6" hidden="1">OFFSET(INDEX(rng_list_status_empresa,MATCH(#REF!,rng_list_status_empresa,0)),1,0,COUNTA(rng_list_status_empresa)-1)</definedName>
    <definedName name="vld_status_empresa" localSheetId="1" hidden="1">OFFSET(INDEX(rng_list_status_empresa,MATCH(#REF!,rng_list_status_empresa,0)),1,0,COUNTA(rng_list_status_empresa)-1)</definedName>
    <definedName name="vld_status_empresa" localSheetId="0">OFFSET(INDEX(rng_list_status_empresa,MATCH(#REF!,rng_list_status_empresa,0)),1,0,COUNTA(rng_list_status_empresa)-1)</definedName>
    <definedName name="vld_status_empresa" localSheetId="7" hidden="1">OFFSET(INDEX(rng_list_status_empresa,MATCH(#REF!,rng_list_status_empresa,0)),1,0,COUNTA(rng_list_status_empresa)-1)</definedName>
    <definedName name="vld_status_empresa" localSheetId="8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2" hidden="1">IF(#REF!="Ativa",OFFSET(INDEX(rng_list_status_lancamento,MATCH(#REF!,rng_list_status_lancamento,0)),1,0,COUNTA(rng_list_status_lancamento)-1),#REF!)</definedName>
    <definedName name="vld_status_lancamento" localSheetId="5">IF(#REF!="Ativa",OFFSET(INDEX(rng_list_status_lancamento,MATCH(#REF!,rng_list_status_lancamento,0)),1,0,COUNTA(rng_list_status_lancamento)-1),#REF!)</definedName>
    <definedName name="vld_status_lancamento" localSheetId="6" hidden="1">IF(#REF!="Ativa",OFFSET(INDEX(rng_list_status_lancamento,MATCH(#REF!,rng_list_status_lancamento,0)),1,0,COUNTA(rng_list_status_lancamento)-1),#REF!)</definedName>
    <definedName name="vld_status_lancamento" localSheetId="1" hidden="1">IF(#REF!="Ativa",OFFSET(INDEX(rng_list_status_lancamento,MATCH(#REF!,rng_list_status_lancamento,0)),1,0,COUNTA(rng_list_status_lancamento)-1),#REF!)</definedName>
    <definedName name="vld_status_lancamento" localSheetId="0">IF(#REF!="Ativa",OFFSET(INDEX(rng_list_status_lancamento,MATCH(#REF!,rng_list_status_lancamento,0)),1,0,COUNTA(rng_list_status_lancamento)-1),#REF!)</definedName>
    <definedName name="vld_status_lancamento" localSheetId="7" hidden="1">IF(#REF!="Ativa",OFFSET(INDEX(rng_list_status_lancamento,MATCH(#REF!,rng_list_status_lancamento,0)),1,0,COUNTA(rng_list_status_lancamento)-1),#REF!)</definedName>
    <definedName name="vld_status_lancamento" localSheetId="8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2" hidden="1">IF(#REF!="Ativa",OFFSET(INDEX(rng_list_status_projeto,MATCH(#REF!,rng_list_status_projeto,0)),1,0,COUNTA(rng_list_status_projeto)-1),#REF!)</definedName>
    <definedName name="vld_status_projeto" localSheetId="5">IF(#REF!="Ativa",OFFSET(INDEX(rng_list_status_projeto,MATCH(#REF!,rng_list_status_projeto,0)),1,0,COUNTA(rng_list_status_projeto)-1),#REF!)</definedName>
    <definedName name="vld_status_projeto" localSheetId="6" hidden="1">IF(#REF!="Ativa",OFFSET(INDEX(rng_list_status_projeto,MATCH(#REF!,rng_list_status_projeto,0)),1,0,COUNTA(rng_list_status_projeto)-1),#REF!)</definedName>
    <definedName name="vld_status_projeto" localSheetId="1" hidden="1">IF(#REF!="Ativa",OFFSET(INDEX(rng_list_status_projeto,MATCH(#REF!,rng_list_status_projeto,0)),1,0,COUNTA(rng_list_status_projeto)-1),#REF!)</definedName>
    <definedName name="vld_status_projeto" localSheetId="0">IF(#REF!="Ativa",OFFSET(INDEX(rng_list_status_projeto,MATCH(#REF!,rng_list_status_projeto,0)),1,0,COUNTA(rng_list_status_projeto)-1),#REF!)</definedName>
    <definedName name="vld_status_projeto" localSheetId="7" hidden="1">IF(#REF!="Ativa",OFFSET(INDEX(rng_list_status_projeto,MATCH(#REF!,rng_list_status_projeto,0)),1,0,COUNTA(rng_list_status_projeto)-1),#REF!)</definedName>
    <definedName name="vld_status_projeto" localSheetId="8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2" hidden="1">OFFSET(INDEX(rng_list_status_viabilidade,MATCH(#REF!,rng_list_status_viabilidade,0)),1,0,COUNTA(rng_list_status_viabilidade)-1)</definedName>
    <definedName name="vld_status_viabilidade" localSheetId="5">OFFSET(INDEX(rng_list_status_viabilidade,MATCH(#REF!,rng_list_status_viabilidade,0)),1,0,COUNTA(rng_list_status_viabilidade)-1)</definedName>
    <definedName name="vld_status_viabilidade" localSheetId="6" hidden="1">OFFSET(INDEX(rng_list_status_viabilidade,MATCH(#REF!,rng_list_status_viabilidade,0)),1,0,COUNTA(rng_list_status_viabilidade)-1)</definedName>
    <definedName name="vld_status_viabilidade" localSheetId="1" hidden="1">OFFSET(INDEX(rng_list_status_viabilidade,MATCH(#REF!,rng_list_status_viabilidade,0)),1,0,COUNTA(rng_list_status_viabilidade)-1)</definedName>
    <definedName name="vld_status_viabilidade" localSheetId="0">OFFSET(INDEX(rng_list_status_viabilidade,MATCH(#REF!,rng_list_status_viabilidade,0)),1,0,COUNTA(rng_list_status_viabilidade)-1)</definedName>
    <definedName name="vld_status_viabilidade" localSheetId="7" hidden="1">OFFSET(INDEX(rng_list_status_viabilidade,MATCH(#REF!,rng_list_status_viabilidade,0)),1,0,COUNTA(rng_list_status_viabilidade)-1)</definedName>
    <definedName name="vld_status_viabilidade" localSheetId="8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 localSheetId="2">#REF!</definedName>
    <definedName name="VOLUME1" localSheetId="5">#REF!</definedName>
    <definedName name="VOLUME1" localSheetId="6">#REF!</definedName>
    <definedName name="VOLUME1" localSheetId="0">#REF!</definedName>
    <definedName name="VOLUME1" localSheetId="7">#REF!</definedName>
    <definedName name="VOLUME1" localSheetId="8">#REF!</definedName>
    <definedName name="VOLUME1">#REF!</definedName>
    <definedName name="VOLUME2" localSheetId="2">#REF!</definedName>
    <definedName name="VOLUME2" localSheetId="5">#REF!</definedName>
    <definedName name="VOLUME2" localSheetId="6">#REF!</definedName>
    <definedName name="VOLUME2" localSheetId="0">#REF!</definedName>
    <definedName name="VOLUME2" localSheetId="7">#REF!</definedName>
    <definedName name="VOLUME2" localSheetId="8">#REF!</definedName>
    <definedName name="VOLUME2">#REF!</definedName>
    <definedName name="VOLUME3" localSheetId="2">#REF!</definedName>
    <definedName name="VOLUME3" localSheetId="5">#REF!</definedName>
    <definedName name="VOLUME3" localSheetId="6">#REF!</definedName>
    <definedName name="VOLUME3" localSheetId="0">#REF!</definedName>
    <definedName name="VOLUME3" localSheetId="7">#REF!</definedName>
    <definedName name="VOLUME3" localSheetId="8">#REF!</definedName>
    <definedName name="VOLUME3">#REF!</definedName>
    <definedName name="VSDHFGDFGR" localSheetId="2" hidden="1">{#N/A,#N/A,FALSE,"Plan1";#N/A,#N/A,FALSE,"Plan2"}</definedName>
    <definedName name="VSDHFGDFGR" localSheetId="5">{#N/A,#N/A,FALSE,"Plan1";#N/A,#N/A,FALSE,"Plan2"}</definedName>
    <definedName name="VSDHFGDFGR" localSheetId="6" hidden="1">{#N/A,#N/A,FALSE,"Plan1";#N/A,#N/A,FALSE,"Plan2"}</definedName>
    <definedName name="VSDHFGDFGR" localSheetId="1" hidden="1">{#N/A,#N/A,FALSE,"Plan1";#N/A,#N/A,FALSE,"Plan2"}</definedName>
    <definedName name="VSDHFGDFGR" localSheetId="0">{#N/A,#N/A,FALSE,"Plan1";#N/A,#N/A,FALSE,"Plan2"}</definedName>
    <definedName name="VSDHFGDFGR" localSheetId="7" hidden="1">{#N/A,#N/A,FALSE,"Plan1";#N/A,#N/A,FALSE,"Plan2"}</definedName>
    <definedName name="VSDHFGDFGR" localSheetId="8" hidden="1">{#N/A,#N/A,FALSE,"Plan1";#N/A,#N/A,FALSE,"Plan2"}</definedName>
    <definedName name="VSDHFGDFGR" hidden="1">{#N/A,#N/A,FALSE,"Plan1";#N/A,#N/A,FALSE,"Plan2"}</definedName>
    <definedName name="vvbb" localSheetId="2" hidden="1">{"tabela",#N/A,FALSE,"Tabela";"decoração",#N/A,FALSE,"Decor.";"Informações",#N/A,FALSE,"Inform."}</definedName>
    <definedName name="vvbb" localSheetId="5">{"tabela",#N/A,FALSE,"Tabela";"decoração",#N/A,FALSE,"Decor.";"Informações",#N/A,FALSE,"Inform."}</definedName>
    <definedName name="vvbb" localSheetId="6" hidden="1">{"tabela",#N/A,FALSE,"Tabela";"decoração",#N/A,FALSE,"Decor.";"Informações",#N/A,FALSE,"Inform."}</definedName>
    <definedName name="vvbb" localSheetId="1" hidden="1">{"tabela",#N/A,FALSE,"Tabela";"decoração",#N/A,FALSE,"Decor.";"Informações",#N/A,FALSE,"Inform."}</definedName>
    <definedName name="vvbb" localSheetId="0">{"tabela",#N/A,FALSE,"Tabela";"decoração",#N/A,FALSE,"Decor.";"Informações",#N/A,FALSE,"Inform."}</definedName>
    <definedName name="vvbb" localSheetId="7" hidden="1">{"tabela",#N/A,FALSE,"Tabela";"decoração",#N/A,FALSE,"Decor.";"Informações",#N/A,FALSE,"Inform."}</definedName>
    <definedName name="vvbb" localSheetId="8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2" hidden="1">{#N/A,#N/A,FALSE,"Plan1";#N/A,#N/A,FALSE,"Plan2"}</definedName>
    <definedName name="vvcbnb" localSheetId="5">{#N/A,#N/A,FALSE,"Plan1";#N/A,#N/A,FALSE,"Plan2"}</definedName>
    <definedName name="vvcbnb" localSheetId="6" hidden="1">{#N/A,#N/A,FALSE,"Plan1";#N/A,#N/A,FALSE,"Plan2"}</definedName>
    <definedName name="vvcbnb" localSheetId="1" hidden="1">{#N/A,#N/A,FALSE,"Plan1";#N/A,#N/A,FALSE,"Plan2"}</definedName>
    <definedName name="vvcbnb" localSheetId="0">{#N/A,#N/A,FALSE,"Plan1";#N/A,#N/A,FALSE,"Plan2"}</definedName>
    <definedName name="vvcbnb" localSheetId="7" hidden="1">{#N/A,#N/A,FALSE,"Plan1";#N/A,#N/A,FALSE,"Plan2"}</definedName>
    <definedName name="vvcbnb" localSheetId="8" hidden="1">{#N/A,#N/A,FALSE,"Plan1";#N/A,#N/A,FALSE,"Plan2"}</definedName>
    <definedName name="vvcbnb" hidden="1">{#N/A,#N/A,FALSE,"Plan1";#N/A,#N/A,FALSE,"Plan2"}</definedName>
    <definedName name="vvvvv" localSheetId="2" hidden="1">{"Econ Consolidado",#N/A,FALSE,"Econ Consol";"Fluxo de Caixa",#N/A,FALSE,"Fluxo Caixa";"Investimentos",#N/A,FALSE,"Investimentos"}</definedName>
    <definedName name="vvvvv" localSheetId="5">{"Econ Consolidado",#N/A,FALSE,"Econ Consol";"Fluxo de Caixa",#N/A,FALSE,"Fluxo Caixa";"Investimentos",#N/A,FALSE,"Investimentos"}</definedName>
    <definedName name="vvvvv" localSheetId="6" hidden="1">{"Econ Consolidado",#N/A,FALSE,"Econ Consol";"Fluxo de Caixa",#N/A,FALSE,"Fluxo Caixa";"Investimentos",#N/A,FALSE,"Investimentos"}</definedName>
    <definedName name="vvvvv" localSheetId="1" hidden="1">{"Econ Consolidado",#N/A,FALSE,"Econ Consol";"Fluxo de Caixa",#N/A,FALSE,"Fluxo Caixa";"Investimentos",#N/A,FALSE,"Investimentos"}</definedName>
    <definedName name="vvvvv" localSheetId="0">{"Econ Consolidado",#N/A,FALSE,"Econ Consol";"Fluxo de Caixa",#N/A,FALSE,"Fluxo Caixa";"Investimentos",#N/A,FALSE,"Investimentos"}</definedName>
    <definedName name="vvvvv" localSheetId="7" hidden="1">{"Econ Consolidado",#N/A,FALSE,"Econ Consol";"Fluxo de Caixa",#N/A,FALSE,"Fluxo Caixa";"Investimentos",#N/A,FALSE,"Investimentos"}</definedName>
    <definedName name="vvvvv" localSheetId="8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2" hidden="1">{#N/A,#N/A,FALSE,"Plan1";#N/A,#N/A,FALSE,"Plan2"}</definedName>
    <definedName name="vvvvvv" localSheetId="5">{#N/A,#N/A,FALSE,"Plan1";#N/A,#N/A,FALSE,"Plan2"}</definedName>
    <definedName name="vvvvvv" localSheetId="6" hidden="1">{#N/A,#N/A,FALSE,"Plan1";#N/A,#N/A,FALSE,"Plan2"}</definedName>
    <definedName name="vvvvvv" localSheetId="1" hidden="1">{#N/A,#N/A,FALSE,"Plan1";#N/A,#N/A,FALSE,"Plan2"}</definedName>
    <definedName name="vvvvvv" localSheetId="0">{#N/A,#N/A,FALSE,"Plan1";#N/A,#N/A,FALSE,"Plan2"}</definedName>
    <definedName name="vvvvvv" localSheetId="7" hidden="1">{#N/A,#N/A,FALSE,"Plan1";#N/A,#N/A,FALSE,"Plan2"}</definedName>
    <definedName name="vvvvvv" localSheetId="8" hidden="1">{#N/A,#N/A,FALSE,"Plan1";#N/A,#N/A,FALSE,"Plan2"}</definedName>
    <definedName name="vvvvvv" hidden="1">{#N/A,#N/A,FALSE,"Plan1";#N/A,#N/A,FALSE,"Plan2"}</definedName>
    <definedName name="vvvvvvvvvvvvvvvvv" localSheetId="2" hidden="1">{"HW",#N/A,FALSE,"1998"}</definedName>
    <definedName name="vvvvvvvvvvvvvvvvv" localSheetId="5">{"HW",#N/A,FALSE,"1998"}</definedName>
    <definedName name="vvvvvvvvvvvvvvvvv" localSheetId="6" hidden="1">{"HW",#N/A,FALSE,"1998"}</definedName>
    <definedName name="vvvvvvvvvvvvvvvvv" localSheetId="1" hidden="1">{"HW",#N/A,FALSE,"1998"}</definedName>
    <definedName name="vvvvvvvvvvvvvvvvv" localSheetId="0">{"HW",#N/A,FALSE,"1998"}</definedName>
    <definedName name="vvvvvvvvvvvvvvvvv" localSheetId="7" hidden="1">{"HW",#N/A,FALSE,"1998"}</definedName>
    <definedName name="vvvvvvvvvvvvvvvvv" localSheetId="8" hidden="1">{"HW",#N/A,FALSE,"1998"}</definedName>
    <definedName name="vvvvvvvvvvvvvvvvv" hidden="1">{"HW",#N/A,FALSE,"1998"}</definedName>
    <definedName name="VX" localSheetId="2" hidden="1">#REF!</definedName>
    <definedName name="VX" localSheetId="5">#REF!</definedName>
    <definedName name="VX" localSheetId="6" hidden="1">#REF!</definedName>
    <definedName name="VX" localSheetId="1" hidden="1">#REF!</definedName>
    <definedName name="VX" localSheetId="0">#REF!</definedName>
    <definedName name="VX" localSheetId="7" hidden="1">#REF!</definedName>
    <definedName name="VX" localSheetId="8" hidden="1">#REF!</definedName>
    <definedName name="VX" hidden="1">#REF!</definedName>
    <definedName name="w" localSheetId="2">#REF!</definedName>
    <definedName name="w" localSheetId="5">#REF!</definedName>
    <definedName name="w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0">#REF!</definedName>
    <definedName name="w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>#REF!</definedName>
    <definedName name="wacc" localSheetId="2">#REF!</definedName>
    <definedName name="wacc" localSheetId="5">#REF!</definedName>
    <definedName name="wacc" localSheetId="6">#REF!</definedName>
    <definedName name="wacc" localSheetId="0">#REF!</definedName>
    <definedName name="wacc" localSheetId="7">#REF!</definedName>
    <definedName name="wacc" localSheetId="8">#REF!</definedName>
    <definedName name="wacc">#REF!</definedName>
    <definedName name="wadalrdjlae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2" hidden="1">#REF!</definedName>
    <definedName name="wdewr" localSheetId="5">#REF!</definedName>
    <definedName name="wdewr" localSheetId="6" hidden="1">#REF!</definedName>
    <definedName name="wdewr" localSheetId="1" hidden="1">#REF!</definedName>
    <definedName name="wdewr" localSheetId="0">#REF!</definedName>
    <definedName name="wdewr" localSheetId="7" hidden="1">#REF!</definedName>
    <definedName name="wdewr" localSheetId="8" hidden="1">#REF!</definedName>
    <definedName name="wdewr" hidden="1">#REF!</definedName>
    <definedName name="WE" localSheetId="5">#REF!</definedName>
    <definedName name="WE" localSheetId="6" hidden="1">#REF!</definedName>
    <definedName name="WE" localSheetId="1" hidden="1">#REF!</definedName>
    <definedName name="WE" localSheetId="0">#REF!</definedName>
    <definedName name="WE" localSheetId="7" hidden="1">#REF!</definedName>
    <definedName name="WE" localSheetId="8" hidden="1">#REF!</definedName>
    <definedName name="WE" hidden="1">#REF!</definedName>
    <definedName name="weki_9701.xls" localSheetId="5">#REF!</definedName>
    <definedName name="weki_9701.xls" localSheetId="0">#REF!</definedName>
    <definedName name="weki_9701.xls" hidden="1">#REF!</definedName>
    <definedName name="wekir9701.xls" hidden="1">#REF!</definedName>
    <definedName name="werw4tr" localSheetId="2" hidden="1">{#N/A,#N/A,FALSE,"Plan1";#N/A,#N/A,FALSE,"Plan2"}</definedName>
    <definedName name="werw4tr" localSheetId="5">{#N/A,#N/A,FALSE,"Plan1";#N/A,#N/A,FALSE,"Plan2"}</definedName>
    <definedName name="werw4tr" localSheetId="6" hidden="1">{#N/A,#N/A,FALSE,"Plan1";#N/A,#N/A,FALSE,"Plan2"}</definedName>
    <definedName name="werw4tr" localSheetId="1" hidden="1">{#N/A,#N/A,FALSE,"Plan1";#N/A,#N/A,FALSE,"Plan2"}</definedName>
    <definedName name="werw4tr" localSheetId="0">{#N/A,#N/A,FALSE,"Plan1";#N/A,#N/A,FALSE,"Plan2"}</definedName>
    <definedName name="werw4tr" localSheetId="7" hidden="1">{#N/A,#N/A,FALSE,"Plan1";#N/A,#N/A,FALSE,"Plan2"}</definedName>
    <definedName name="werw4tr" localSheetId="8" hidden="1">{#N/A,#N/A,FALSE,"Plan1";#N/A,#N/A,FALSE,"Plan2"}</definedName>
    <definedName name="werw4tr" hidden="1">{#N/A,#N/A,FALSE,"Plan1";#N/A,#N/A,FALSE,"Plan2"}</definedName>
    <definedName name="wetoedjtkdr" localSheetId="2" hidden="1">{#N/A,#N/A,FALSE,"Plan1";#N/A,#N/A,FALSE,"Plan2"}</definedName>
    <definedName name="wetoedjtkdr" localSheetId="5">{#N/A,#N/A,FALSE,"Plan1";#N/A,#N/A,FALSE,"Plan2"}</definedName>
    <definedName name="wetoedjtkdr" localSheetId="6" hidden="1">{#N/A,#N/A,FALSE,"Plan1";#N/A,#N/A,FALSE,"Plan2"}</definedName>
    <definedName name="wetoedjtkdr" localSheetId="1" hidden="1">{#N/A,#N/A,FALSE,"Plan1";#N/A,#N/A,FALSE,"Plan2"}</definedName>
    <definedName name="wetoedjtkdr" localSheetId="0">{#N/A,#N/A,FALSE,"Plan1";#N/A,#N/A,FALSE,"Plan2"}</definedName>
    <definedName name="wetoedjtkdr" localSheetId="7" hidden="1">{#N/A,#N/A,FALSE,"Plan1";#N/A,#N/A,FALSE,"Plan2"}</definedName>
    <definedName name="wetoedjtkdr" localSheetId="8" hidden="1">{#N/A,#N/A,FALSE,"Plan1";#N/A,#N/A,FALSE,"Plan2"}</definedName>
    <definedName name="wetoedjtkdr" hidden="1">{#N/A,#N/A,FALSE,"Plan1";#N/A,#N/A,FALSE,"Plan2"}</definedName>
    <definedName name="WHATS" localSheetId="2" hidden="1">{"'Edit'!$A$1:$V$2277"}</definedName>
    <definedName name="WHATS" localSheetId="5">{"'Edit'!$A$1:$V$2277"}</definedName>
    <definedName name="WHATS" localSheetId="6" hidden="1">{"'Edit'!$A$1:$V$2277"}</definedName>
    <definedName name="WHATS" localSheetId="1" hidden="1">{"'Edit'!$A$1:$V$2277"}</definedName>
    <definedName name="WHATS" localSheetId="0">{"'Edit'!$A$1:$V$2277"}</definedName>
    <definedName name="WHATS" localSheetId="7" hidden="1">{"'Edit'!$A$1:$V$2277"}</definedName>
    <definedName name="WHATS" localSheetId="8" hidden="1">{"'Edit'!$A$1:$V$2277"}</definedName>
    <definedName name="WHATS" hidden="1">{"'Edit'!$A$1:$V$2277"}</definedName>
    <definedName name="win.VESSEL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2">#REF!</definedName>
    <definedName name="WITENS" localSheetId="5">#REF!</definedName>
    <definedName name="WITENS" localSheetId="6">#REF!</definedName>
    <definedName name="WITENS" localSheetId="0">#REF!</definedName>
    <definedName name="WITENS" localSheetId="7">#REF!</definedName>
    <definedName name="WITENS" localSheetId="8">#REF!</definedName>
    <definedName name="WITENS">#REF!</definedName>
    <definedName name="WKJHIR" localSheetId="2" hidden="1">{#N/A,#N/A,FALSE,"Plan1";#N/A,#N/A,FALSE,"Plan2"}</definedName>
    <definedName name="WKJHIR" localSheetId="5">{#N/A,#N/A,FALSE,"Plan1";#N/A,#N/A,FALSE,"Plan2"}</definedName>
    <definedName name="WKJHIR" localSheetId="6" hidden="1">{#N/A,#N/A,FALSE,"Plan1";#N/A,#N/A,FALSE,"Plan2"}</definedName>
    <definedName name="WKJHIR" localSheetId="1" hidden="1">{#N/A,#N/A,FALSE,"Plan1";#N/A,#N/A,FALSE,"Plan2"}</definedName>
    <definedName name="WKJHIR" localSheetId="0">{#N/A,#N/A,FALSE,"Plan1";#N/A,#N/A,FALSE,"Plan2"}</definedName>
    <definedName name="WKJHIR" localSheetId="7" hidden="1">{#N/A,#N/A,FALSE,"Plan1";#N/A,#N/A,FALSE,"Plan2"}</definedName>
    <definedName name="WKJHIR" localSheetId="8" hidden="1">{#N/A,#N/A,FALSE,"Plan1";#N/A,#N/A,FALSE,"Plan2"}</definedName>
    <definedName name="WKJHIR" hidden="1">{#N/A,#N/A,FALSE,"Plan1";#N/A,#N/A,FALSE,"Plan2"}</definedName>
    <definedName name="WLQ" localSheetId="2" hidden="1">{#N/A,#N/A,FALSE,"명세표"}</definedName>
    <definedName name="WLQ" localSheetId="5">{#N/A,#N/A,FALSE,"명세표"}</definedName>
    <definedName name="WLQ" localSheetId="6" hidden="1">{#N/A,#N/A,FALSE,"명세표"}</definedName>
    <definedName name="WLQ" localSheetId="1" hidden="1">{#N/A,#N/A,FALSE,"명세표"}</definedName>
    <definedName name="WLQ" localSheetId="0">{#N/A,#N/A,FALSE,"명세표"}</definedName>
    <definedName name="WLQ" localSheetId="7" hidden="1">{#N/A,#N/A,FALSE,"명세표"}</definedName>
    <definedName name="WLQ" localSheetId="8" hidden="1">{#N/A,#N/A,FALSE,"명세표"}</definedName>
    <definedName name="WLQ" hidden="1">{#N/A,#N/A,FALSE,"명세표"}</definedName>
    <definedName name="WNMLOCAL" localSheetId="2">#REF!</definedName>
    <definedName name="WNMLOCAL" localSheetId="5">#REF!</definedName>
    <definedName name="WNMLOCAL" localSheetId="6">#REF!</definedName>
    <definedName name="WNMLOCAL" localSheetId="0">#REF!</definedName>
    <definedName name="WNMLOCAL" localSheetId="7">#REF!</definedName>
    <definedName name="WNMLOCAL" localSheetId="8">#REF!</definedName>
    <definedName name="WNMLOCAL">#REF!</definedName>
    <definedName name="WNMMUN" localSheetId="2">#REF!</definedName>
    <definedName name="WNMMUN" localSheetId="5">#REF!</definedName>
    <definedName name="WNMMUN" localSheetId="6">#REF!</definedName>
    <definedName name="WNMMUN" localSheetId="0">#REF!</definedName>
    <definedName name="WNMMUN" localSheetId="7">#REF!</definedName>
    <definedName name="WNMMUN" localSheetId="8">#REF!</definedName>
    <definedName name="WNMMUN">#REF!</definedName>
    <definedName name="WNMSERV" localSheetId="2">#REF!</definedName>
    <definedName name="WNMSERV" localSheetId="5">#REF!</definedName>
    <definedName name="WNMSERV" localSheetId="6">#REF!</definedName>
    <definedName name="WNMSERV" localSheetId="0">#REF!</definedName>
    <definedName name="WNMSERV" localSheetId="7">#REF!</definedName>
    <definedName name="WNMSERV" localSheetId="8">#REF!</definedName>
    <definedName name="WNMSERV">#REF!</definedName>
    <definedName name="worl_cdi" localSheetId="2">#REF!</definedName>
    <definedName name="worl_cdi" localSheetId="6">#REF!</definedName>
    <definedName name="worl_cdi" localSheetId="7">#REF!</definedName>
    <definedName name="worl_cdi" localSheetId="8">#REF!</definedName>
    <definedName name="worl_cdi">#REF!</definedName>
    <definedName name="worl_hist" localSheetId="2">#REF!</definedName>
    <definedName name="worl_hist" localSheetId="6">#REF!</definedName>
    <definedName name="worl_hist" localSheetId="7">#REF!</definedName>
    <definedName name="worl_hist" localSheetId="8">#REF!</definedName>
    <definedName name="worl_hist">#REF!</definedName>
    <definedName name="worl_uss" localSheetId="2">#REF!</definedName>
    <definedName name="worl_uss" localSheetId="6">#REF!</definedName>
    <definedName name="worl_uss" localSheetId="7">#REF!</definedName>
    <definedName name="worl_uss" localSheetId="8">#REF!</definedName>
    <definedName name="worl_uss">#REF!</definedName>
    <definedName name="WRITE" localSheetId="2" hidden="1">{#N/A,#N/A,FALSE,"CCTV"}</definedName>
    <definedName name="WRITE" localSheetId="5">{#N/A,#N/A,FALSE,"CCTV"}</definedName>
    <definedName name="WRITE" localSheetId="6" hidden="1">{#N/A,#N/A,FALSE,"CCTV"}</definedName>
    <definedName name="WRITE" localSheetId="1" hidden="1">{#N/A,#N/A,FALSE,"CCTV"}</definedName>
    <definedName name="WRITE" localSheetId="0">{#N/A,#N/A,FALSE,"CCTV"}</definedName>
    <definedName name="WRITE" localSheetId="7" hidden="1">{#N/A,#N/A,FALSE,"CCTV"}</definedName>
    <definedName name="WRITE" localSheetId="8" hidden="1">{#N/A,#N/A,FALSE,"CCTV"}</definedName>
    <definedName name="WRITE" hidden="1">{#N/A,#N/A,FALSE,"CCTV"}</definedName>
    <definedName name="wrn.BM." localSheetId="2" hidden="1">{#N/A,#N/A,FALSE,"CCTV"}</definedName>
    <definedName name="wrn.BM." localSheetId="5">{#N/A,#N/A,FALSE,"CCTV"}</definedName>
    <definedName name="wrn.BM." localSheetId="6" hidden="1">{#N/A,#N/A,FALSE,"CCTV"}</definedName>
    <definedName name="wrn.BM." localSheetId="1" hidden="1">{#N/A,#N/A,FALSE,"CCTV"}</definedName>
    <definedName name="wrn.BM." localSheetId="0">{#N/A,#N/A,FALSE,"CCTV"}</definedName>
    <definedName name="wrn.BM." localSheetId="7" hidden="1">{#N/A,#N/A,FALSE,"CCTV"}</definedName>
    <definedName name="wrn.BM." localSheetId="8" hidden="1">{#N/A,#N/A,FALSE,"CCTV"}</definedName>
    <definedName name="wrn.BM." hidden="1">{#N/A,#N/A,FALSE,"CCTV"}</definedName>
    <definedName name="wrn.Brita98.xls." localSheetId="2" hidden="1">{#N/A,#N/A,TRUE,"Quinzena 01 à 15-04-98 "}</definedName>
    <definedName name="wrn.Brita98.xls." localSheetId="5">{#N/A,#N/A,TRUE,"Quinzena 01 à 15-04-98 "}</definedName>
    <definedName name="wrn.Brita98.xls." localSheetId="6" hidden="1">{#N/A,#N/A,TRUE,"Quinzena 01 à 15-04-98 "}</definedName>
    <definedName name="wrn.Brita98.xls." localSheetId="1" hidden="1">{#N/A,#N/A,TRUE,"Quinzena 01 à 15-04-98 "}</definedName>
    <definedName name="wrn.Brita98.xls." localSheetId="0">{#N/A,#N/A,TRUE,"Quinzena 01 à 15-04-98 "}</definedName>
    <definedName name="wrn.Brita98.xls." localSheetId="7" hidden="1">{#N/A,#N/A,TRUE,"Quinzena 01 à 15-04-98 "}</definedName>
    <definedName name="wrn.Brita98.xls." localSheetId="8" hidden="1">{#N/A,#N/A,TRUE,"Quinzena 01 à 15-04-98 "}</definedName>
    <definedName name="wrn.Brita98.xls." hidden="1">{#N/A,#N/A,TRUE,"Quinzena 01 à 15-04-98 "}</definedName>
    <definedName name="wrn.Completo." localSheetId="2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5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6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0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7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8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2" hidden="1">{"EconCons",#N/A,TRUE,"Econômico - Consolidado";"CaixaCons",#N/A,TRUE,"Caixa - Consolidado";"InvestCons",#N/A,TRUE,"Invest Consolidado"}</definedName>
    <definedName name="wrn.Cons." localSheetId="5">{"EconCons",#N/A,TRUE,"Econômico - Consolidado";"CaixaCons",#N/A,TRUE,"Caixa - Consolidado";"InvestCons",#N/A,TRUE,"Invest Consolidado"}</definedName>
    <definedName name="wrn.Cons." localSheetId="6" hidden="1">{"EconCons",#N/A,TRUE,"Econômico - Consolidado";"CaixaCons",#N/A,TRUE,"Caixa - Consolidado";"InvestCons",#N/A,TRUE,"Invest Consolidado"}</definedName>
    <definedName name="wrn.Cons." localSheetId="1" hidden="1">{"EconCons",#N/A,TRUE,"Econômico - Consolidado";"CaixaCons",#N/A,TRUE,"Caixa - Consolidado";"InvestCons",#N/A,TRUE,"Invest Consolidado"}</definedName>
    <definedName name="wrn.Cons." localSheetId="0">{"EconCons",#N/A,TRUE,"Econômico - Consolidado";"CaixaCons",#N/A,TRUE,"Caixa - Consolidado";"InvestCons",#N/A,TRUE,"Invest Consolidado"}</definedName>
    <definedName name="wrn.Cons." localSheetId="7" hidden="1">{"EconCons",#N/A,TRUE,"Econômico - Consolidado";"CaixaCons",#N/A,TRUE,"Caixa - Consolidado";"InvestCons",#N/A,TRUE,"Invest Consolidado"}</definedName>
    <definedName name="wrn.Cons." localSheetId="8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2" hidden="1">{"Econ Consolidado",#N/A,FALSE,"Econ Consol";"Fluxo de Caixa",#N/A,FALSE,"Fluxo Caixa";"Investimentos",#N/A,FALSE,"Investimentos"}</definedName>
    <definedName name="wrn.Consolidado." localSheetId="5">{"Econ Consolidado",#N/A,FALSE,"Econ Consol";"Fluxo de Caixa",#N/A,FALSE,"Fluxo Caixa";"Investimentos",#N/A,FALSE,"Investimentos"}</definedName>
    <definedName name="wrn.Consolidado." localSheetId="6" hidden="1">{"Econ Consolidado",#N/A,FALSE,"Econ Consol";"Fluxo de Caixa",#N/A,FALSE,"Fluxo Caixa";"Investimentos",#N/A,FALSE,"Investimentos"}</definedName>
    <definedName name="wrn.Consolidado." localSheetId="1" hidden="1">{"Econ Consolidado",#N/A,FALSE,"Econ Consol";"Fluxo de Caixa",#N/A,FALSE,"Fluxo Caixa";"Investimentos",#N/A,FALSE,"Investimentos"}</definedName>
    <definedName name="wrn.Consolidado." localSheetId="0">{"Econ Consolidado",#N/A,FALSE,"Econ Consol";"Fluxo de Caixa",#N/A,FALSE,"Fluxo Caixa";"Investimentos",#N/A,FALSE,"Investimentos"}</definedName>
    <definedName name="wrn.Consolidado." localSheetId="7" hidden="1">{"Econ Consolidado",#N/A,FALSE,"Econ Consol";"Fluxo de Caixa",#N/A,FALSE,"Fluxo Caixa";"Investimentos",#N/A,FALSE,"Investimentos"}</definedName>
    <definedName name="wrn.Consolidado." localSheetId="8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5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localSheetId="2" hidden="1">{#N/A,#N/A,FALSE,"cdi";#N/A,#N/A,FALSE,"debent";#N/A,#N/A,FALSE,"fdos";#N/A,#N/A,FALSE,"resumo"}</definedName>
    <definedName name="wrn.HAGE." localSheetId="5">{#N/A,#N/A,FALSE,"cdi";#N/A,#N/A,FALSE,"debent";#N/A,#N/A,FALSE,"fdos";#N/A,#N/A,FALSE,"resumo"}</definedName>
    <definedName name="wrn.HAGE." localSheetId="6" hidden="1">{#N/A,#N/A,FALSE,"cdi";#N/A,#N/A,FALSE,"debent";#N/A,#N/A,FALSE,"fdos";#N/A,#N/A,FALSE,"resumo"}</definedName>
    <definedName name="wrn.HAGE." localSheetId="1" hidden="1">{#N/A,#N/A,FALSE,"cdi";#N/A,#N/A,FALSE,"debent";#N/A,#N/A,FALSE,"fdos";#N/A,#N/A,FALSE,"resumo"}</definedName>
    <definedName name="wrn.HAGE." localSheetId="0">{#N/A,#N/A,FALSE,"cdi";#N/A,#N/A,FALSE,"debent";#N/A,#N/A,FALSE,"fdos";#N/A,#N/A,FALSE,"resumo"}</definedName>
    <definedName name="wrn.HAGE." localSheetId="7" hidden="1">{#N/A,#N/A,FALSE,"cdi";#N/A,#N/A,FALSE,"debent";#N/A,#N/A,FALSE,"fdos";#N/A,#N/A,FALSE,"resumo"}</definedName>
    <definedName name="wrn.HAGE." localSheetId="8" hidden="1">{#N/A,#N/A,FALSE,"cdi";#N/A,#N/A,FALSE,"debent";#N/A,#N/A,FALSE,"fdos";#N/A,#N/A,FALSE,"resumo"}</definedName>
    <definedName name="wrn.HAGE." hidden="1">{#N/A,#N/A,FALSE,"cdi";#N/A,#N/A,FALSE,"debent";#N/A,#N/A,FALSE,"fdos";#N/A,#N/A,FALSE,"resumo"}</definedName>
    <definedName name="wrn.HAGE01" localSheetId="2" hidden="1">{#N/A,#N/A,FALSE,"cdi";#N/A,#N/A,FALSE,"debent";#N/A,#N/A,FALSE,"fdos";#N/A,#N/A,FALSE,"resumo"}</definedName>
    <definedName name="wrn.HAGE01" localSheetId="5">{#N/A,#N/A,FALSE,"cdi";#N/A,#N/A,FALSE,"debent";#N/A,#N/A,FALSE,"fdos";#N/A,#N/A,FALSE,"resumo"}</definedName>
    <definedName name="wrn.HAGE01" localSheetId="6" hidden="1">{#N/A,#N/A,FALSE,"cdi";#N/A,#N/A,FALSE,"debent";#N/A,#N/A,FALSE,"fdos";#N/A,#N/A,FALSE,"resumo"}</definedName>
    <definedName name="wrn.HAGE01" localSheetId="1" hidden="1">{#N/A,#N/A,FALSE,"cdi";#N/A,#N/A,FALSE,"debent";#N/A,#N/A,FALSE,"fdos";#N/A,#N/A,FALSE,"resumo"}</definedName>
    <definedName name="wrn.HAGE01" localSheetId="0">{#N/A,#N/A,FALSE,"cdi";#N/A,#N/A,FALSE,"debent";#N/A,#N/A,FALSE,"fdos";#N/A,#N/A,FALSE,"resumo"}</definedName>
    <definedName name="wrn.HAGE01" localSheetId="7" hidden="1">{#N/A,#N/A,FALSE,"cdi";#N/A,#N/A,FALSE,"debent";#N/A,#N/A,FALSE,"fdos";#N/A,#N/A,FALSE,"resumo"}</definedName>
    <definedName name="wrn.HAGE01" localSheetId="8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localSheetId="2" hidden="1">{"HW",#N/A,FALSE,"1998"}</definedName>
    <definedName name="wrn.HW." localSheetId="5">{"HW",#N/A,FALSE,"1998"}</definedName>
    <definedName name="wrn.HW." localSheetId="6" hidden="1">{"HW",#N/A,FALSE,"1998"}</definedName>
    <definedName name="wrn.HW." localSheetId="1" hidden="1">{"HW",#N/A,FALSE,"1998"}</definedName>
    <definedName name="wrn.HW." localSheetId="0">{"HW",#N/A,FALSE,"1998"}</definedName>
    <definedName name="wrn.HW." localSheetId="7" hidden="1">{"HW",#N/A,FALSE,"1998"}</definedName>
    <definedName name="wrn.HW." localSheetId="8" hidden="1">{"HW",#N/A,FALSE,"1998"}</definedName>
    <definedName name="wrn.HW." hidden="1">{"HW",#N/A,FALSE,"1998"}</definedName>
    <definedName name="wrn.imp_flx." localSheetId="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5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6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0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7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8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2" hidden="1">{#N/A,#N/A,FALSE,"Plan1";#N/A,#N/A,FALSE,"Plan2"}</definedName>
    <definedName name="wrn.IMPRESSO." localSheetId="5">{#N/A,#N/A,FALSE,"Plan1";#N/A,#N/A,FALSE,"Plan2"}</definedName>
    <definedName name="wrn.IMPRESSO." localSheetId="6" hidden="1">{#N/A,#N/A,FALSE,"Plan1";#N/A,#N/A,FALSE,"Plan2"}</definedName>
    <definedName name="wrn.IMPRESSO." localSheetId="1" hidden="1">{#N/A,#N/A,FALSE,"Plan1";#N/A,#N/A,FALSE,"Plan2"}</definedName>
    <definedName name="wrn.IMPRESSO." localSheetId="0">{#N/A,#N/A,FALSE,"Plan1";#N/A,#N/A,FALSE,"Plan2"}</definedName>
    <definedName name="wrn.IMPRESSO." localSheetId="7" hidden="1">{#N/A,#N/A,FALSE,"Plan1";#N/A,#N/A,FALSE,"Plan2"}</definedName>
    <definedName name="wrn.IMPRESSO." localSheetId="8" hidden="1">{#N/A,#N/A,FALSE,"Plan1";#N/A,#N/A,FALSE,"Plan2"}</definedName>
    <definedName name="wrn.IMPRESSO." hidden="1">{#N/A,#N/A,FALSE,"Plan1";#N/A,#N/A,FALSE,"Plan2"}</definedName>
    <definedName name="wrn.Imprimir." localSheetId="2" hidden="1">{"tabela",#N/A,FALSE,"Tabela";"decoração",#N/A,FALSE,"Decor.";"Informações",#N/A,FALSE,"Inform."}</definedName>
    <definedName name="wrn.Imprimir." localSheetId="5">{"tabela",#N/A,FALSE,"Tabela";"decoração",#N/A,FALSE,"Decor.";"Informações",#N/A,FALSE,"Inform."}</definedName>
    <definedName name="wrn.Imprimir." localSheetId="6" hidden="1">{"tabela",#N/A,FALSE,"Tabela";"decoração",#N/A,FALSE,"Decor.";"Informações",#N/A,FALSE,"Inform."}</definedName>
    <definedName name="wrn.Imprimir." localSheetId="1" hidden="1">{"tabela",#N/A,FALSE,"Tabela";"decoração",#N/A,FALSE,"Decor.";"Informações",#N/A,FALSE,"Inform."}</definedName>
    <definedName name="wrn.Imprimir." localSheetId="0">{"tabela",#N/A,FALSE,"Tabela";"decoração",#N/A,FALSE,"Decor.";"Informações",#N/A,FALSE,"Inform."}</definedName>
    <definedName name="wrn.Imprimir." localSheetId="7" hidden="1">{"tabela",#N/A,FALSE,"Tabela";"decoração",#N/A,FALSE,"Decor.";"Informações",#N/A,FALSE,"Inform."}</definedName>
    <definedName name="wrn.Imprimir." localSheetId="8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localSheetId="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5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6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0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7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2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5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6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0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7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8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localSheetId="6" hidden="1">{#N/A,#N/A,FALSE,"ALVENARIA";#N/A,#N/A,FALSE,"BLOCOS";#N/A,#N/A,FALSE,"CINTAS";#N/A,#N/A,FALSE,"CORTINA";#N/A,#N/A,FALSE,"LAJES";#N/A,#N/A,FALSE,"PILARES";#N/A,#N/A,FALSE,"VIGAS"}</definedName>
    <definedName name="wrn.mode_lev.xls." localSheetId="7" hidden="1">{#N/A,#N/A,FALSE,"ALVENARIA";#N/A,#N/A,FALSE,"BLOCOS";#N/A,#N/A,FALSE,"CINTAS";#N/A,#N/A,FALSE,"CORTINA";#N/A,#N/A,FALSE,"LAJES";#N/A,#N/A,FALSE,"PILARES";#N/A,#N/A,FALSE,"VIGAS"}</definedName>
    <definedName name="wrn.mode_lev.xls." localSheetId="8" hidden="1">{#N/A,#N/A,FALSE,"ALVENARIA";#N/A,#N/A,FALSE,"BLOCOS";#N/A,#N/A,FALSE,"CINTAS";#N/A,#N/A,FALSE,"CORTINA";#N/A,#N/A,FALSE,"LAJES";#N/A,#N/A,FALSE,"PILARES";#N/A,#N/A,FALSE,"VIGAS"}</definedName>
    <definedName name="wrn.mode_lev.xls." hidden="1">{#N/A,#N/A,FALSE,"ALVENARIA";#N/A,#N/A,FALSE,"BLOCOS";#N/A,#N/A,FALSE,"CINTAS";#N/A,#N/A,FALSE,"CORTINA";#N/A,#N/A,FALSE,"LAJES";#N/A,#N/A,FALSE,"PILARES";#N/A,#N/A,FALSE,"VIGAS"}</definedName>
    <definedName name="wrn.Month._.Report._.Package." localSheetId="2" hidden="1">{#N/A,#N/A,FALSE,"Global Wls Trend";#N/A,#N/A,FALSE,"Region Trend";#N/A,#N/A,FALSE,"PBU Trend"}</definedName>
    <definedName name="wrn.Month._.Report._.Package." localSheetId="5">{#N/A,#N/A,FALSE,"Global Wls Trend";#N/A,#N/A,FALSE,"Region Trend";#N/A,#N/A,FALSE,"PBU Trend"}</definedName>
    <definedName name="wrn.Month._.Report._.Package." localSheetId="6" hidden="1">{#N/A,#N/A,FALSE,"Global Wls Trend";#N/A,#N/A,FALSE,"Region Trend";#N/A,#N/A,FALSE,"PBU Trend"}</definedName>
    <definedName name="wrn.Month._.Report._.Package." localSheetId="1" hidden="1">{#N/A,#N/A,FALSE,"Global Wls Trend";#N/A,#N/A,FALSE,"Region Trend";#N/A,#N/A,FALSE,"PBU Trend"}</definedName>
    <definedName name="wrn.Month._.Report._.Package." localSheetId="0">{#N/A,#N/A,FALSE,"Global Wls Trend";#N/A,#N/A,FALSE,"Region Trend";#N/A,#N/A,FALSE,"PBU Trend"}</definedName>
    <definedName name="wrn.Month._.Report._.Package." localSheetId="7" hidden="1">{#N/A,#N/A,FALSE,"Global Wls Trend";#N/A,#N/A,FALSE,"Region Trend";#N/A,#N/A,FALSE,"PBU Trend"}</definedName>
    <definedName name="wrn.Month._.Report._.Package." localSheetId="8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2" hidden="1">{#N/A,#N/A,FALSE,"Global by BU";#N/A,#N/A,FALSE,"U.S. by BU";#N/A,#N/A,FALSE,"Canada by BU";#N/A,#N/A,FALSE,"Europe by BU";#N/A,#N/A,FALSE,"Asia by BU";#N/A,#N/A,FALSE,"Cala by BU"}</definedName>
    <definedName name="wrn.Monthly._.Report._.Package." localSheetId="5">{#N/A,#N/A,FALSE,"Global by BU";#N/A,#N/A,FALSE,"U.S. by BU";#N/A,#N/A,FALSE,"Canada by BU";#N/A,#N/A,FALSE,"Europe by BU";#N/A,#N/A,FALSE,"Asia by BU";#N/A,#N/A,FALSE,"Cala by BU"}</definedName>
    <definedName name="wrn.Monthly._.Report._.Package." localSheetId="6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" hidden="1">{#N/A,#N/A,FALSE,"Global by BU";#N/A,#N/A,FALSE,"U.S. by BU";#N/A,#N/A,FALSE,"Canada by BU";#N/A,#N/A,FALSE,"Europe by BU";#N/A,#N/A,FALSE,"Asia by BU";#N/A,#N/A,FALSE,"Cala by BU"}</definedName>
    <definedName name="wrn.Monthly._.Report._.Package." localSheetId="0">{#N/A,#N/A,FALSE,"Global by BU";#N/A,#N/A,FALSE,"U.S. by BU";#N/A,#N/A,FALSE,"Canada by BU";#N/A,#N/A,FALSE,"Europe by BU";#N/A,#N/A,FALSE,"Asia by BU";#N/A,#N/A,FALSE,"Cala by BU"}</definedName>
    <definedName name="wrn.Monthly._.Report._.Package." localSheetId="7" hidden="1">{#N/A,#N/A,FALSE,"Global by BU";#N/A,#N/A,FALSE,"U.S. by BU";#N/A,#N/A,FALSE,"Canada by BU";#N/A,#N/A,FALSE,"Europe by BU";#N/A,#N/A,FALSE,"Asia by BU";#N/A,#N/A,FALSE,"Cala by BU"}</definedName>
    <definedName name="wrn.Monthly._.Report._.Package." localSheetId="8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2" hidden="1">{#N/A,#N/A,FALSE,"F-01"}</definedName>
    <definedName name="wrn.Planiha._.de._.Medição._.F._.01." localSheetId="5">{#N/A,#N/A,FALSE,"F-01"}</definedName>
    <definedName name="wrn.Planiha._.de._.Medição._.F._.01." localSheetId="6" hidden="1">{#N/A,#N/A,FALSE,"F-01"}</definedName>
    <definedName name="wrn.Planiha._.de._.Medição._.F._.01." localSheetId="1" hidden="1">{#N/A,#N/A,FALSE,"F-01"}</definedName>
    <definedName name="wrn.Planiha._.de._.Medição._.F._.01." localSheetId="0">{#N/A,#N/A,FALSE,"F-01"}</definedName>
    <definedName name="wrn.Planiha._.de._.Medição._.F._.01." localSheetId="7" hidden="1">{#N/A,#N/A,FALSE,"F-01"}</definedName>
    <definedName name="wrn.Planiha._.de._.Medição._.F._.01." localSheetId="8" hidden="1">{#N/A,#N/A,FALSE,"F-01"}</definedName>
    <definedName name="wrn.Planiha._.de._.Medição._.F._.01." hidden="1">{#N/A,#N/A,FALSE,"F-01"}</definedName>
    <definedName name="wrn.Planiha._.de._.Medição._.F._.01._1" localSheetId="2" hidden="1">{#N/A,#N/A,FALSE,"F-01"}</definedName>
    <definedName name="wrn.Planiha._.de._.Medição._.F._.01._1" localSheetId="5">{#N/A,#N/A,FALSE,"F-01"}</definedName>
    <definedName name="wrn.Planiha._.de._.Medição._.F._.01._1" localSheetId="6" hidden="1">{#N/A,#N/A,FALSE,"F-01"}</definedName>
    <definedName name="wrn.Planiha._.de._.Medição._.F._.01._1" localSheetId="1" hidden="1">{#N/A,#N/A,FALSE,"F-01"}</definedName>
    <definedName name="wrn.Planiha._.de._.Medição._.F._.01._1" localSheetId="0">{#N/A,#N/A,FALSE,"F-01"}</definedName>
    <definedName name="wrn.Planiha._.de._.Medição._.F._.01._1" localSheetId="7" hidden="1">{#N/A,#N/A,FALSE,"F-01"}</definedName>
    <definedName name="wrn.Planiha._.de._.Medição._.F._.01._1" localSheetId="8" hidden="1">{#N/A,#N/A,FALSE,"F-01"}</definedName>
    <definedName name="wrn.Planiha._.de._.Medição._.F._.01._1" hidden="1">{#N/A,#N/A,FALSE,"F-01"}</definedName>
    <definedName name="wrn.Planilha_de_Medição_F_02" localSheetId="2" hidden="1">{#N/A,#N/A,FALSE,"F-01"}</definedName>
    <definedName name="wrn.Planilha_de_Medição_F_02" localSheetId="5">{#N/A,#N/A,FALSE,"F-01"}</definedName>
    <definedName name="wrn.Planilha_de_Medição_F_02" localSheetId="6" hidden="1">{#N/A,#N/A,FALSE,"F-01"}</definedName>
    <definedName name="wrn.Planilha_de_Medição_F_02" localSheetId="1" hidden="1">{#N/A,#N/A,FALSE,"F-01"}</definedName>
    <definedName name="wrn.Planilha_de_Medição_F_02" localSheetId="0">{#N/A,#N/A,FALSE,"F-01"}</definedName>
    <definedName name="wrn.Planilha_de_Medição_F_02" localSheetId="7" hidden="1">{#N/A,#N/A,FALSE,"F-01"}</definedName>
    <definedName name="wrn.Planilha_de_Medição_F_02" localSheetId="8" hidden="1">{#N/A,#N/A,FALSE,"F-01"}</definedName>
    <definedName name="wrn.Planilha_de_Medição_F_02" hidden="1">{#N/A,#N/A,FALSE,"F-01"}</definedName>
    <definedName name="wrn.print._.all." localSheetId="2" hidden="1">{#N/A,#N/A,FALSE,"$170M Cash";#N/A,#N/A,FALSE,"$250M Cash";#N/A,#N/A,FALSE,"$325M Cash"}</definedName>
    <definedName name="wrn.print._.all." localSheetId="5">{#N/A,#N/A,FALSE,"$170M Cash";#N/A,#N/A,FALSE,"$250M Cash";#N/A,#N/A,FALSE,"$325M Cash"}</definedName>
    <definedName name="wrn.print._.all." localSheetId="6" hidden="1">{#N/A,#N/A,FALSE,"$170M Cash";#N/A,#N/A,FALSE,"$250M Cash";#N/A,#N/A,FALSE,"$325M Cash"}</definedName>
    <definedName name="wrn.print._.all." localSheetId="1" hidden="1">{#N/A,#N/A,FALSE,"$170M Cash";#N/A,#N/A,FALSE,"$250M Cash";#N/A,#N/A,FALSE,"$325M Cash"}</definedName>
    <definedName name="wrn.print._.all." localSheetId="0">{#N/A,#N/A,FALSE,"$170M Cash";#N/A,#N/A,FALSE,"$250M Cash";#N/A,#N/A,FALSE,"$325M Cash"}</definedName>
    <definedName name="wrn.print._.all." localSheetId="7" hidden="1">{#N/A,#N/A,FALSE,"$170M Cash";#N/A,#N/A,FALSE,"$250M Cash";#N/A,#N/A,FALSE,"$325M Cash"}</definedName>
    <definedName name="wrn.print._.all." localSheetId="8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All." localSheetId="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5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6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0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7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8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2" hidden="1">{#N/A,#N/A,FALSE,"Sheet1";#N/A,#N/A,FALSE,"Sheet2";#N/A,#N/A,FALSE,"Sheet3"}</definedName>
    <definedName name="wrn.PrintCurr." localSheetId="5">{#N/A,#N/A,FALSE,"Sheet1";#N/A,#N/A,FALSE,"Sheet2";#N/A,#N/A,FALSE,"Sheet3"}</definedName>
    <definedName name="wrn.PrintCurr." localSheetId="6" hidden="1">{#N/A,#N/A,FALSE,"Sheet1";#N/A,#N/A,FALSE,"Sheet2";#N/A,#N/A,FALSE,"Sheet3"}</definedName>
    <definedName name="wrn.PrintCurr." localSheetId="1" hidden="1">{#N/A,#N/A,FALSE,"Sheet1";#N/A,#N/A,FALSE,"Sheet2";#N/A,#N/A,FALSE,"Sheet3"}</definedName>
    <definedName name="wrn.PrintCurr." localSheetId="0">{#N/A,#N/A,FALSE,"Sheet1";#N/A,#N/A,FALSE,"Sheet2";#N/A,#N/A,FALSE,"Sheet3"}</definedName>
    <definedName name="wrn.PrintCurr." localSheetId="7" hidden="1">{#N/A,#N/A,FALSE,"Sheet1";#N/A,#N/A,FALSE,"Sheet2";#N/A,#N/A,FALSE,"Sheet3"}</definedName>
    <definedName name="wrn.PrintCurr." localSheetId="8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2" hidden="1">{#N/A,#N/A,FALSE,"Sheet4";#N/A,#N/A,FALSE,"Sheet5";#N/A,#N/A,FALSE,"Sheet6"}</definedName>
    <definedName name="wrn.PrintPrev1." localSheetId="5">{#N/A,#N/A,FALSE,"Sheet4";#N/A,#N/A,FALSE,"Sheet5";#N/A,#N/A,FALSE,"Sheet6"}</definedName>
    <definedName name="wrn.PrintPrev1." localSheetId="6" hidden="1">{#N/A,#N/A,FALSE,"Sheet4";#N/A,#N/A,FALSE,"Sheet5";#N/A,#N/A,FALSE,"Sheet6"}</definedName>
    <definedName name="wrn.PrintPrev1." localSheetId="1" hidden="1">{#N/A,#N/A,FALSE,"Sheet4";#N/A,#N/A,FALSE,"Sheet5";#N/A,#N/A,FALSE,"Sheet6"}</definedName>
    <definedName name="wrn.PrintPrev1." localSheetId="0">{#N/A,#N/A,FALSE,"Sheet4";#N/A,#N/A,FALSE,"Sheet5";#N/A,#N/A,FALSE,"Sheet6"}</definedName>
    <definedName name="wrn.PrintPrev1." localSheetId="7" hidden="1">{#N/A,#N/A,FALSE,"Sheet4";#N/A,#N/A,FALSE,"Sheet5";#N/A,#N/A,FALSE,"Sheet6"}</definedName>
    <definedName name="wrn.PrintPrev1." localSheetId="8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2" hidden="1">{#N/A,#N/A,FALSE,"Sheet7";#N/A,#N/A,FALSE,"Sheet8";#N/A,#N/A,FALSE,"Sheet9"}</definedName>
    <definedName name="wrn.PrintPrev2." localSheetId="5">{#N/A,#N/A,FALSE,"Sheet7";#N/A,#N/A,FALSE,"Sheet8";#N/A,#N/A,FALSE,"Sheet9"}</definedName>
    <definedName name="wrn.PrintPrev2." localSheetId="6" hidden="1">{#N/A,#N/A,FALSE,"Sheet7";#N/A,#N/A,FALSE,"Sheet8";#N/A,#N/A,FALSE,"Sheet9"}</definedName>
    <definedName name="wrn.PrintPrev2." localSheetId="1" hidden="1">{#N/A,#N/A,FALSE,"Sheet7";#N/A,#N/A,FALSE,"Sheet8";#N/A,#N/A,FALSE,"Sheet9"}</definedName>
    <definedName name="wrn.PrintPrev2." localSheetId="0">{#N/A,#N/A,FALSE,"Sheet7";#N/A,#N/A,FALSE,"Sheet8";#N/A,#N/A,FALSE,"Sheet9"}</definedName>
    <definedName name="wrn.PrintPrev2." localSheetId="7" hidden="1">{#N/A,#N/A,FALSE,"Sheet7";#N/A,#N/A,FALSE,"Sheet8";#N/A,#N/A,FALSE,"Sheet9"}</definedName>
    <definedName name="wrn.PrintPrev2." localSheetId="8" hidden="1">{#N/A,#N/A,FALSE,"Sheet7";#N/A,#N/A,FALSE,"Sheet8";#N/A,#N/A,FALSE,"Sheet9"}</definedName>
    <definedName name="wrn.PrintPrev2." hidden="1">{#N/A,#N/A,FALSE,"Sheet7";#N/A,#N/A,FALSE,"Sheet8";#N/A,#N/A,FALSE,"Sheet9"}</definedName>
    <definedName name="wrn.Quadros._.relatório.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5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0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8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2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5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6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0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7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8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2" hidden="1">{#N/A,#N/A,FALSE,"TABLE"}</definedName>
    <definedName name="wrn.STAFFS." localSheetId="5">{#N/A,#N/A,FALSE,"TABLE"}</definedName>
    <definedName name="wrn.STAFFS." localSheetId="6" hidden="1">{#N/A,#N/A,FALSE,"TABLE"}</definedName>
    <definedName name="wrn.STAFFS." localSheetId="1" hidden="1">{#N/A,#N/A,FALSE,"TABLE"}</definedName>
    <definedName name="wrn.STAFFS." localSheetId="0">{#N/A,#N/A,FALSE,"TABLE"}</definedName>
    <definedName name="wrn.STAFFS." localSheetId="7" hidden="1">{#N/A,#N/A,FALSE,"TABLE"}</definedName>
    <definedName name="wrn.STAFFS." localSheetId="8" hidden="1">{#N/A,#N/A,FALSE,"TABLE"}</definedName>
    <definedName name="wrn.STAFFS." hidden="1">{#N/A,#N/A,FALSE,"TABLE"}</definedName>
    <definedName name="wrn.TERCEIRO.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8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8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2" hidden="1">{#N/A,#N/A,FALSE,"명세표"}</definedName>
    <definedName name="wrn.test1." localSheetId="5">{#N/A,#N/A,FALSE,"명세표"}</definedName>
    <definedName name="wrn.test1." localSheetId="6" hidden="1">{#N/A,#N/A,FALSE,"명세표"}</definedName>
    <definedName name="wrn.test1." localSheetId="1" hidden="1">{#N/A,#N/A,FALSE,"명세표"}</definedName>
    <definedName name="wrn.test1." localSheetId="0">{#N/A,#N/A,FALSE,"명세표"}</definedName>
    <definedName name="wrn.test1." localSheetId="7" hidden="1">{#N/A,#N/A,FALSE,"명세표"}</definedName>
    <definedName name="wrn.test1." localSheetId="8" hidden="1">{#N/A,#N/A,FALSE,"명세표"}</definedName>
    <definedName name="wrn.test1." hidden="1">{#N/A,#N/A,FALSE,"명세표"}</definedName>
    <definedName name="wrn.Unidades." localSheetId="2" hidden="1">{"Rio Branco",#N/A,FALSE,"Rio Branco";"Itajaí",#N/A,FALSE,"Itajaí";"Pinheiro Machado",#N/A,FALSE,"PMachado";"Esteio",#N/A,FALSE,"Esteio"}</definedName>
    <definedName name="wrn.Unidades." localSheetId="5">{"Rio Branco",#N/A,FALSE,"Rio Branco";"Itajaí",#N/A,FALSE,"Itajaí";"Pinheiro Machado",#N/A,FALSE,"PMachado";"Esteio",#N/A,FALSE,"Esteio"}</definedName>
    <definedName name="wrn.Unidades." localSheetId="6" hidden="1">{"Rio Branco",#N/A,FALSE,"Rio Branco";"Itajaí",#N/A,FALSE,"Itajaí";"Pinheiro Machado",#N/A,FALSE,"PMachado";"Esteio",#N/A,FALSE,"Esteio"}</definedName>
    <definedName name="wrn.Unidades." localSheetId="1" hidden="1">{"Rio Branco",#N/A,FALSE,"Rio Branco";"Itajaí",#N/A,FALSE,"Itajaí";"Pinheiro Machado",#N/A,FALSE,"PMachado";"Esteio",#N/A,FALSE,"Esteio"}</definedName>
    <definedName name="wrn.Unidades." localSheetId="0">{"Rio Branco",#N/A,FALSE,"Rio Branco";"Itajaí",#N/A,FALSE,"Itajaí";"Pinheiro Machado",#N/A,FALSE,"PMachado";"Esteio",#N/A,FALSE,"Esteio"}</definedName>
    <definedName name="wrn.Unidades." localSheetId="7" hidden="1">{"Rio Branco",#N/A,FALSE,"Rio Branco";"Itajaí",#N/A,FALSE,"Itajaí";"Pinheiro Machado",#N/A,FALSE,"PMachado";"Esteio",#N/A,FALSE,"Esteio"}</definedName>
    <definedName name="wrn.Unidades." localSheetId="8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2" hidden="1">{#N/A,#N/A,FALSE,"Sheet1";#N/A,#N/A,FALSE,"Sheet2";#N/A,#N/A,FALSE,"TAB96-1"}</definedName>
    <definedName name="wrn.견적." localSheetId="5">{#N/A,#N/A,FALSE,"Sheet1";#N/A,#N/A,FALSE,"Sheet2";#N/A,#N/A,FALSE,"TAB96-1"}</definedName>
    <definedName name="wrn.견적." localSheetId="6" hidden="1">{#N/A,#N/A,FALSE,"Sheet1";#N/A,#N/A,FALSE,"Sheet2";#N/A,#N/A,FALSE,"TAB96-1"}</definedName>
    <definedName name="wrn.견적." localSheetId="1" hidden="1">{#N/A,#N/A,FALSE,"Sheet1";#N/A,#N/A,FALSE,"Sheet2";#N/A,#N/A,FALSE,"TAB96-1"}</definedName>
    <definedName name="wrn.견적." localSheetId="0">{#N/A,#N/A,FALSE,"Sheet1";#N/A,#N/A,FALSE,"Sheet2";#N/A,#N/A,FALSE,"TAB96-1"}</definedName>
    <definedName name="wrn.견적." localSheetId="7" hidden="1">{#N/A,#N/A,FALSE,"Sheet1";#N/A,#N/A,FALSE,"Sheet2";#N/A,#N/A,FALSE,"TAB96-1"}</definedName>
    <definedName name="wrn.견적." localSheetId="8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2" hidden="1">{#N/A,#N/A,FALSE,"ENG'G(보호계전기)"}</definedName>
    <definedName name="wrn.보호계전기." localSheetId="5">{#N/A,#N/A,FALSE,"ENG'G(보호계전기)"}</definedName>
    <definedName name="wrn.보호계전기." localSheetId="6" hidden="1">{#N/A,#N/A,FALSE,"ENG'G(보호계전기)"}</definedName>
    <definedName name="wrn.보호계전기." localSheetId="1" hidden="1">{#N/A,#N/A,FALSE,"ENG'G(보호계전기)"}</definedName>
    <definedName name="wrn.보호계전기." localSheetId="0">{#N/A,#N/A,FALSE,"ENG'G(보호계전기)"}</definedName>
    <definedName name="wrn.보호계전기." localSheetId="7" hidden="1">{#N/A,#N/A,FALSE,"ENG'G(보호계전기)"}</definedName>
    <definedName name="wrn.보호계전기." localSheetId="8" hidden="1">{#N/A,#N/A,FALSE,"ENG'G(보호계전기)"}</definedName>
    <definedName name="wrn.보호계전기." hidden="1">{#N/A,#N/A,FALSE,"ENG'G(보호계전기)"}</definedName>
    <definedName name="wrn.현장._.NCR._.분석." localSheetId="2" hidden="1">{#N/A,#N/A,FALSE,"현장 NCR 분석";#N/A,#N/A,FALSE,"현장품질감사";#N/A,#N/A,FALSE,"현장품질감사"}</definedName>
    <definedName name="wrn.현장._.NCR._.분석." localSheetId="5">{#N/A,#N/A,FALSE,"현장 NCR 분석";#N/A,#N/A,FALSE,"현장품질감사";#N/A,#N/A,FALSE,"현장품질감사"}</definedName>
    <definedName name="wrn.현장._.NCR._.분석." localSheetId="6" hidden="1">{#N/A,#N/A,FALSE,"현장 NCR 분석";#N/A,#N/A,FALSE,"현장품질감사";#N/A,#N/A,FALSE,"현장품질감사"}</definedName>
    <definedName name="wrn.현장._.NCR._.분석." localSheetId="1" hidden="1">{#N/A,#N/A,FALSE,"현장 NCR 분석";#N/A,#N/A,FALSE,"현장품질감사";#N/A,#N/A,FALSE,"현장품질감사"}</definedName>
    <definedName name="wrn.현장._.NCR._.분석." localSheetId="0">{#N/A,#N/A,FALSE,"현장 NCR 분석";#N/A,#N/A,FALSE,"현장품질감사";#N/A,#N/A,FALSE,"현장품질감사"}</definedName>
    <definedName name="wrn.현장._.NCR._.분석." localSheetId="7" hidden="1">{#N/A,#N/A,FALSE,"현장 NCR 분석";#N/A,#N/A,FALSE,"현장품질감사";#N/A,#N/A,FALSE,"현장품질감사"}</definedName>
    <definedName name="wrn.현장._.NCR._.분석." localSheetId="8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Cons." localSheetId="2" hidden="1">{"EconCons",#N/A,TRUE,"Econômico - Consolidado";"CaixaCons",#N/A,TRUE,"Caixa - Consolidado";"InvestCons",#N/A,TRUE,"Invest Consolidado"}</definedName>
    <definedName name="wrn1.Cons." localSheetId="5">{"EconCons",#N/A,TRUE,"Econômico - Consolidado";"CaixaCons",#N/A,TRUE,"Caixa - Consolidado";"InvestCons",#N/A,TRUE,"Invest Consolidado"}</definedName>
    <definedName name="wrn1.Cons." localSheetId="6" hidden="1">{"EconCons",#N/A,TRUE,"Econômico - Consolidado";"CaixaCons",#N/A,TRUE,"Caixa - Consolidado";"InvestCons",#N/A,TRUE,"Invest Consolidado"}</definedName>
    <definedName name="wrn1.Cons." localSheetId="1" hidden="1">{"EconCons",#N/A,TRUE,"Econômico - Consolidado";"CaixaCons",#N/A,TRUE,"Caixa - Consolidado";"InvestCons",#N/A,TRUE,"Invest Consolidado"}</definedName>
    <definedName name="wrn1.Cons." localSheetId="0">{"EconCons",#N/A,TRUE,"Econômico - Consolidado";"CaixaCons",#N/A,TRUE,"Caixa - Consolidado";"InvestCons",#N/A,TRUE,"Invest Consolidado"}</definedName>
    <definedName name="wrn1.Cons." localSheetId="7" hidden="1">{"EconCons",#N/A,TRUE,"Econômico - Consolidado";"CaixaCons",#N/A,TRUE,"Caixa - Consolidado";"InvestCons",#N/A,TRUE,"Invest Consolidado"}</definedName>
    <definedName name="wrn1.Cons." localSheetId="8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localSheetId="2" hidden="1">{#N/A,#N/A,FALSE,"$170M Cash";#N/A,#N/A,FALSE,"$250M Cash";#N/A,#N/A,FALSE,"$325M Cash"}</definedName>
    <definedName name="wrn1.print._.all." localSheetId="5">{#N/A,#N/A,FALSE,"$170M Cash";#N/A,#N/A,FALSE,"$250M Cash";#N/A,#N/A,FALSE,"$325M Cash"}</definedName>
    <definedName name="wrn1.print._.all." localSheetId="6" hidden="1">{#N/A,#N/A,FALSE,"$170M Cash";#N/A,#N/A,FALSE,"$250M Cash";#N/A,#N/A,FALSE,"$325M Cash"}</definedName>
    <definedName name="wrn1.print._.all." localSheetId="1" hidden="1">{#N/A,#N/A,FALSE,"$170M Cash";#N/A,#N/A,FALSE,"$250M Cash";#N/A,#N/A,FALSE,"$325M Cash"}</definedName>
    <definedName name="wrn1.print._.all." localSheetId="0">{#N/A,#N/A,FALSE,"$170M Cash";#N/A,#N/A,FALSE,"$250M Cash";#N/A,#N/A,FALSE,"$325M Cash"}</definedName>
    <definedName name="wrn1.print._.all." localSheetId="7" hidden="1">{#N/A,#N/A,FALSE,"$170M Cash";#N/A,#N/A,FALSE,"$250M Cash";#N/A,#N/A,FALSE,"$325M Cash"}</definedName>
    <definedName name="wrn1.print._.all." localSheetId="8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S" localSheetId="2" hidden="1">{"'장비'!$A$3:$M$12"}</definedName>
    <definedName name="WRS" localSheetId="5">{"'장비'!$A$3:$M$12"}</definedName>
    <definedName name="WRS" localSheetId="6" hidden="1">{"'장비'!$A$3:$M$12"}</definedName>
    <definedName name="WRS" localSheetId="1" hidden="1">{"'장비'!$A$3:$M$12"}</definedName>
    <definedName name="WRS" localSheetId="0">{"'장비'!$A$3:$M$12"}</definedName>
    <definedName name="WRS" localSheetId="7" hidden="1">{"'장비'!$A$3:$M$12"}</definedName>
    <definedName name="WRS" localSheetId="8" hidden="1">{"'장비'!$A$3:$M$12"}</definedName>
    <definedName name="WRS" hidden="1">{"'장비'!$A$3:$M$12"}</definedName>
    <definedName name="wrt" localSheetId="2" hidden="1">{#N/A,#N/A,FALSE,"$170M Cash";#N/A,#N/A,FALSE,"$250M Cash";#N/A,#N/A,FALSE,"$325M Cash"}</definedName>
    <definedName name="wrt" localSheetId="5">{#N/A,#N/A,FALSE,"$170M Cash";#N/A,#N/A,FALSE,"$250M Cash";#N/A,#N/A,FALSE,"$325M Cash"}</definedName>
    <definedName name="wrt" localSheetId="6" hidden="1">{#N/A,#N/A,FALSE,"$170M Cash";#N/A,#N/A,FALSE,"$250M Cash";#N/A,#N/A,FALSE,"$325M Cash"}</definedName>
    <definedName name="wrt" localSheetId="1" hidden="1">{#N/A,#N/A,FALSE,"$170M Cash";#N/A,#N/A,FALSE,"$250M Cash";#N/A,#N/A,FALSE,"$325M Cash"}</definedName>
    <definedName name="wrt" localSheetId="0">{#N/A,#N/A,FALSE,"$170M Cash";#N/A,#N/A,FALSE,"$250M Cash";#N/A,#N/A,FALSE,"$325M Cash"}</definedName>
    <definedName name="wrt" localSheetId="7" hidden="1">{#N/A,#N/A,FALSE,"$170M Cash";#N/A,#N/A,FALSE,"$250M Cash";#N/A,#N/A,FALSE,"$325M Cash"}</definedName>
    <definedName name="wrt" localSheetId="8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vu.PLANILHA2.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5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6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2">#REF!</definedName>
    <definedName name="X" localSheetId="5">#REF!</definedName>
    <definedName name="X" localSheetId="6">#REF!</definedName>
    <definedName name="X" localSheetId="0">#REF!</definedName>
    <definedName name="X" localSheetId="7">#REF!</definedName>
    <definedName name="X" localSheetId="8">#REF!</definedName>
    <definedName name="X">#REF!</definedName>
    <definedName name="XALFA" localSheetId="2">#REF!</definedName>
    <definedName name="XALFA" localSheetId="5">#REF!</definedName>
    <definedName name="XALFA" localSheetId="6">#REF!</definedName>
    <definedName name="XALFA" localSheetId="0">#REF!</definedName>
    <definedName name="XALFA" localSheetId="7">#REF!</definedName>
    <definedName name="XALFA" localSheetId="8">#REF!</definedName>
    <definedName name="XALFA">#REF!</definedName>
    <definedName name="XC" localSheetId="2">#REF!</definedName>
    <definedName name="XC" localSheetId="5">#REF!</definedName>
    <definedName name="XC" localSheetId="6">#REF!</definedName>
    <definedName name="XC" localSheetId="0">#REF!</definedName>
    <definedName name="XC" localSheetId="7">#REF!</definedName>
    <definedName name="XC" localSheetId="8">#REF!</definedName>
    <definedName name="XC">#REF!</definedName>
    <definedName name="xcfrt" localSheetId="2" hidden="1">{#N/A,#N/A,FALSE,"Plan1";#N/A,#N/A,FALSE,"Plan2"}</definedName>
    <definedName name="xcfrt" localSheetId="5">{#N/A,#N/A,FALSE,"Plan1";#N/A,#N/A,FALSE,"Plan2"}</definedName>
    <definedName name="xcfrt" localSheetId="6" hidden="1">{#N/A,#N/A,FALSE,"Plan1";#N/A,#N/A,FALSE,"Plan2"}</definedName>
    <definedName name="xcfrt" localSheetId="1" hidden="1">{#N/A,#N/A,FALSE,"Plan1";#N/A,#N/A,FALSE,"Plan2"}</definedName>
    <definedName name="xcfrt" localSheetId="0">{#N/A,#N/A,FALSE,"Plan1";#N/A,#N/A,FALSE,"Plan2"}</definedName>
    <definedName name="xcfrt" localSheetId="7" hidden="1">{#N/A,#N/A,FALSE,"Plan1";#N/A,#N/A,FALSE,"Plan2"}</definedName>
    <definedName name="xcfrt" localSheetId="8" hidden="1">{#N/A,#N/A,FALSE,"Plan1";#N/A,#N/A,FALSE,"Plan2"}</definedName>
    <definedName name="xcfrt" hidden="1">{#N/A,#N/A,FALSE,"Plan1";#N/A,#N/A,FALSE,"Plan2"}</definedName>
    <definedName name="xcgjkfghf" localSheetId="2" hidden="1">{#N/A,#N/A,FALSE,"Plan1";#N/A,#N/A,FALSE,"Plan2"}</definedName>
    <definedName name="xcgjkfghf" localSheetId="5">{#N/A,#N/A,FALSE,"Plan1";#N/A,#N/A,FALSE,"Plan2"}</definedName>
    <definedName name="xcgjkfghf" localSheetId="6" hidden="1">{#N/A,#N/A,FALSE,"Plan1";#N/A,#N/A,FALSE,"Plan2"}</definedName>
    <definedName name="xcgjkfghf" localSheetId="1" hidden="1">{#N/A,#N/A,FALSE,"Plan1";#N/A,#N/A,FALSE,"Plan2"}</definedName>
    <definedName name="xcgjkfghf" localSheetId="0">{#N/A,#N/A,FALSE,"Plan1";#N/A,#N/A,FALSE,"Plan2"}</definedName>
    <definedName name="xcgjkfghf" localSheetId="7" hidden="1">{#N/A,#N/A,FALSE,"Plan1";#N/A,#N/A,FALSE,"Plan2"}</definedName>
    <definedName name="xcgjkfghf" localSheetId="8" hidden="1">{#N/A,#N/A,FALSE,"Plan1";#N/A,#N/A,FALSE,"Plan2"}</definedName>
    <definedName name="xcgjkfghf" hidden="1">{#N/A,#N/A,FALSE,"Plan1";#N/A,#N/A,FALSE,"Plan2"}</definedName>
    <definedName name="XCGJKVHFDG" localSheetId="2" hidden="1">{#N/A,#N/A,FALSE,"Plan1";#N/A,#N/A,FALSE,"Plan2"}</definedName>
    <definedName name="XCGJKVHFDG" localSheetId="5">{#N/A,#N/A,FALSE,"Plan1";#N/A,#N/A,FALSE,"Plan2"}</definedName>
    <definedName name="XCGJKVHFDG" localSheetId="6" hidden="1">{#N/A,#N/A,FALSE,"Plan1";#N/A,#N/A,FALSE,"Plan2"}</definedName>
    <definedName name="XCGJKVHFDG" localSheetId="1" hidden="1">{#N/A,#N/A,FALSE,"Plan1";#N/A,#N/A,FALSE,"Plan2"}</definedName>
    <definedName name="XCGJKVHFDG" localSheetId="0">{#N/A,#N/A,FALSE,"Plan1";#N/A,#N/A,FALSE,"Plan2"}</definedName>
    <definedName name="XCGJKVHFDG" localSheetId="7" hidden="1">{#N/A,#N/A,FALSE,"Plan1";#N/A,#N/A,FALSE,"Plan2"}</definedName>
    <definedName name="XCGJKVHFDG" localSheetId="8" hidden="1">{#N/A,#N/A,FALSE,"Plan1";#N/A,#N/A,FALSE,"Plan2"}</definedName>
    <definedName name="XCGJKVHFDG" hidden="1">{#N/A,#N/A,FALSE,"Plan1";#N/A,#N/A,FALSE,"Plan2"}</definedName>
    <definedName name="xcgtrty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2">#REF!</definedName>
    <definedName name="XCI" localSheetId="5">#REF!</definedName>
    <definedName name="XCI" localSheetId="6">#REF!</definedName>
    <definedName name="XCI" localSheetId="0">#REF!</definedName>
    <definedName name="XCI" localSheetId="7">#REF!</definedName>
    <definedName name="XCI" localSheetId="8">#REF!</definedName>
    <definedName name="XCI">#REF!</definedName>
    <definedName name="XCII" localSheetId="2">#REF!</definedName>
    <definedName name="XCII" localSheetId="5">#REF!</definedName>
    <definedName name="XCII" localSheetId="6">#REF!</definedName>
    <definedName name="XCII" localSheetId="0">#REF!</definedName>
    <definedName name="XCII" localSheetId="7">#REF!</definedName>
    <definedName name="XCII" localSheetId="8">#REF!</definedName>
    <definedName name="XCII">#REF!</definedName>
    <definedName name="XCIII" localSheetId="2">#REF!</definedName>
    <definedName name="XCIII" localSheetId="5">#REF!</definedName>
    <definedName name="XCIII" localSheetId="6">#REF!</definedName>
    <definedName name="XCIII" localSheetId="0">#REF!</definedName>
    <definedName name="XCIII" localSheetId="7">#REF!</definedName>
    <definedName name="XCIII" localSheetId="8">#REF!</definedName>
    <definedName name="XCIII">#REF!</definedName>
    <definedName name="XCIV" localSheetId="2">#REF!</definedName>
    <definedName name="XCIV" localSheetId="6">#REF!</definedName>
    <definedName name="XCIV" localSheetId="7">#REF!</definedName>
    <definedName name="XCIV" localSheetId="8">#REF!</definedName>
    <definedName name="XCIV">#REF!</definedName>
    <definedName name="XCIX" localSheetId="2">#REF!</definedName>
    <definedName name="XCIX" localSheetId="6">#REF!</definedName>
    <definedName name="XCIX" localSheetId="7">#REF!</definedName>
    <definedName name="XCIX" localSheetId="8">#REF!</definedName>
    <definedName name="XCIX">#REF!</definedName>
    <definedName name="xçl" localSheetId="2" hidden="1">{#N/A,#N/A,FALSE,"Plan1";#N/A,#N/A,FALSE,"Plan2"}</definedName>
    <definedName name="xçl" localSheetId="5">{#N/A,#N/A,FALSE,"Plan1";#N/A,#N/A,FALSE,"Plan2"}</definedName>
    <definedName name="xçl" localSheetId="6" hidden="1">{#N/A,#N/A,FALSE,"Plan1";#N/A,#N/A,FALSE,"Plan2"}</definedName>
    <definedName name="xçl" localSheetId="1" hidden="1">{#N/A,#N/A,FALSE,"Plan1";#N/A,#N/A,FALSE,"Plan2"}</definedName>
    <definedName name="xçl" localSheetId="0">{#N/A,#N/A,FALSE,"Plan1";#N/A,#N/A,FALSE,"Plan2"}</definedName>
    <definedName name="xçl" localSheetId="7" hidden="1">{#N/A,#N/A,FALSE,"Plan1";#N/A,#N/A,FALSE,"Plan2"}</definedName>
    <definedName name="xçl" localSheetId="8" hidden="1">{#N/A,#N/A,FALSE,"Plan1";#N/A,#N/A,FALSE,"Plan2"}</definedName>
    <definedName name="xçl" hidden="1">{#N/A,#N/A,FALSE,"Plan1";#N/A,#N/A,FALSE,"Plan2"}</definedName>
    <definedName name="xcndj" localSheetId="2" hidden="1">{#N/A,#N/A,FALSE,"Plan1";#N/A,#N/A,FALSE,"Plan2"}</definedName>
    <definedName name="xcndj" localSheetId="5">{#N/A,#N/A,FALSE,"Plan1";#N/A,#N/A,FALSE,"Plan2"}</definedName>
    <definedName name="xcndj" localSheetId="6" hidden="1">{#N/A,#N/A,FALSE,"Plan1";#N/A,#N/A,FALSE,"Plan2"}</definedName>
    <definedName name="xcndj" localSheetId="1" hidden="1">{#N/A,#N/A,FALSE,"Plan1";#N/A,#N/A,FALSE,"Plan2"}</definedName>
    <definedName name="xcndj" localSheetId="0">{#N/A,#N/A,FALSE,"Plan1";#N/A,#N/A,FALSE,"Plan2"}</definedName>
    <definedName name="xcndj" localSheetId="7" hidden="1">{#N/A,#N/A,FALSE,"Plan1";#N/A,#N/A,FALSE,"Plan2"}</definedName>
    <definedName name="xcndj" localSheetId="8" hidden="1">{#N/A,#N/A,FALSE,"Plan1";#N/A,#N/A,FALSE,"Plan2"}</definedName>
    <definedName name="xcndj" hidden="1">{#N/A,#N/A,FALSE,"Plan1";#N/A,#N/A,FALSE,"Plan2"}</definedName>
    <definedName name="XCV" localSheetId="2">#REF!</definedName>
    <definedName name="XCV" localSheetId="5">#REF!</definedName>
    <definedName name="XCV" localSheetId="6">#REF!</definedName>
    <definedName name="XCV" localSheetId="0">#REF!</definedName>
    <definedName name="XCV" localSheetId="7">#REF!</definedName>
    <definedName name="XCV" localSheetId="8">#REF!</definedName>
    <definedName name="XCV">#REF!</definedName>
    <definedName name="XCVGGT" localSheetId="2" hidden="1">{#N/A,#N/A,FALSE,"Plan1";#N/A,#N/A,FALSE,"Plan2"}</definedName>
    <definedName name="XCVGGT" localSheetId="5">{#N/A,#N/A,FALSE,"Plan1";#N/A,#N/A,FALSE,"Plan2"}</definedName>
    <definedName name="XCVGGT" localSheetId="6" hidden="1">{#N/A,#N/A,FALSE,"Plan1";#N/A,#N/A,FALSE,"Plan2"}</definedName>
    <definedName name="XCVGGT" localSheetId="1" hidden="1">{#N/A,#N/A,FALSE,"Plan1";#N/A,#N/A,FALSE,"Plan2"}</definedName>
    <definedName name="XCVGGT" localSheetId="0">{#N/A,#N/A,FALSE,"Plan1";#N/A,#N/A,FALSE,"Plan2"}</definedName>
    <definedName name="XCVGGT" localSheetId="7" hidden="1">{#N/A,#N/A,FALSE,"Plan1";#N/A,#N/A,FALSE,"Plan2"}</definedName>
    <definedName name="XCVGGT" localSheetId="8" hidden="1">{#N/A,#N/A,FALSE,"Plan1";#N/A,#N/A,FALSE,"Plan2"}</definedName>
    <definedName name="XCVGGT" hidden="1">{#N/A,#N/A,FALSE,"Plan1";#N/A,#N/A,FALSE,"Plan2"}</definedName>
    <definedName name="XCVI" localSheetId="2">#REF!</definedName>
    <definedName name="XCVI" localSheetId="5">#REF!</definedName>
    <definedName name="XCVI" localSheetId="6">#REF!</definedName>
    <definedName name="XCVI" localSheetId="0">#REF!</definedName>
    <definedName name="XCVI" localSheetId="7">#REF!</definedName>
    <definedName name="XCVI" localSheetId="8">#REF!</definedName>
    <definedName name="XCVI">#REF!</definedName>
    <definedName name="XCVII" localSheetId="2">#REF!</definedName>
    <definedName name="XCVII" localSheetId="5">#REF!</definedName>
    <definedName name="XCVII" localSheetId="6">#REF!</definedName>
    <definedName name="XCVII" localSheetId="0">#REF!</definedName>
    <definedName name="XCVII" localSheetId="7">#REF!</definedName>
    <definedName name="XCVII" localSheetId="8">#REF!</definedName>
    <definedName name="XCVII">#REF!</definedName>
    <definedName name="XCVIII" localSheetId="2">#REF!</definedName>
    <definedName name="XCVIII" localSheetId="5">#REF!</definedName>
    <definedName name="XCVIII" localSheetId="6">#REF!</definedName>
    <definedName name="XCVIII" localSheetId="0">#REF!</definedName>
    <definedName name="XCVIII" localSheetId="7">#REF!</definedName>
    <definedName name="XCVIII" localSheetId="8">#REF!</definedName>
    <definedName name="XCVIII">#REF!</definedName>
    <definedName name="xcvrg" localSheetId="2" hidden="1">{#N/A,#N/A,FALSE,"Plan1";#N/A,#N/A,FALSE,"Plan2"}</definedName>
    <definedName name="xcvrg" localSheetId="5">{#N/A,#N/A,FALSE,"Plan1";#N/A,#N/A,FALSE,"Plan2"}</definedName>
    <definedName name="xcvrg" localSheetId="6" hidden="1">{#N/A,#N/A,FALSE,"Plan1";#N/A,#N/A,FALSE,"Plan2"}</definedName>
    <definedName name="xcvrg" localSheetId="1" hidden="1">{#N/A,#N/A,FALSE,"Plan1";#N/A,#N/A,FALSE,"Plan2"}</definedName>
    <definedName name="xcvrg" localSheetId="0">{#N/A,#N/A,FALSE,"Plan1";#N/A,#N/A,FALSE,"Plan2"}</definedName>
    <definedName name="xcvrg" localSheetId="7" hidden="1">{#N/A,#N/A,FALSE,"Plan1";#N/A,#N/A,FALSE,"Plan2"}</definedName>
    <definedName name="xcvrg" localSheetId="8" hidden="1">{#N/A,#N/A,FALSE,"Plan1";#N/A,#N/A,FALSE,"Plan2"}</definedName>
    <definedName name="xcvrg" hidden="1">{#N/A,#N/A,FALSE,"Plan1";#N/A,#N/A,FALSE,"Plan2"}</definedName>
    <definedName name="XDATA" localSheetId="2">#REF!</definedName>
    <definedName name="XDATA" localSheetId="5">#REF!</definedName>
    <definedName name="XDATA" localSheetId="6">#REF!</definedName>
    <definedName name="XDATA" localSheetId="0">#REF!</definedName>
    <definedName name="XDATA" localSheetId="7">#REF!</definedName>
    <definedName name="XDATA" localSheetId="8">#REF!</definedName>
    <definedName name="XDATA">#REF!</definedName>
    <definedName name="xdfe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2" hidden="1">{#N/A,#N/A,FALSE,"Plan1";#N/A,#N/A,FALSE,"Plan2"}</definedName>
    <definedName name="xdgtyhyt" localSheetId="5">{#N/A,#N/A,FALSE,"Plan1";#N/A,#N/A,FALSE,"Plan2"}</definedName>
    <definedName name="xdgtyhyt" localSheetId="6" hidden="1">{#N/A,#N/A,FALSE,"Plan1";#N/A,#N/A,FALSE,"Plan2"}</definedName>
    <definedName name="xdgtyhyt" localSheetId="1" hidden="1">{#N/A,#N/A,FALSE,"Plan1";#N/A,#N/A,FALSE,"Plan2"}</definedName>
    <definedName name="xdgtyhyt" localSheetId="0">{#N/A,#N/A,FALSE,"Plan1";#N/A,#N/A,FALSE,"Plan2"}</definedName>
    <definedName name="xdgtyhyt" localSheetId="7" hidden="1">{#N/A,#N/A,FALSE,"Plan1";#N/A,#N/A,FALSE,"Plan2"}</definedName>
    <definedName name="xdgtyhyt" localSheetId="8" hidden="1">{#N/A,#N/A,FALSE,"Plan1";#N/A,#N/A,FALSE,"Plan2"}</definedName>
    <definedName name="xdgtyhyt" hidden="1">{#N/A,#N/A,FALSE,"Plan1";#N/A,#N/A,FALSE,"Plan2"}</definedName>
    <definedName name="xfdlfj" localSheetId="2" hidden="1">{#N/A,#N/A,FALSE,"Plan1";#N/A,#N/A,FALSE,"Plan2"}</definedName>
    <definedName name="xfdlfj" localSheetId="5">{#N/A,#N/A,FALSE,"Plan1";#N/A,#N/A,FALSE,"Plan2"}</definedName>
    <definedName name="xfdlfj" localSheetId="6" hidden="1">{#N/A,#N/A,FALSE,"Plan1";#N/A,#N/A,FALSE,"Plan2"}</definedName>
    <definedName name="xfdlfj" localSheetId="1" hidden="1">{#N/A,#N/A,FALSE,"Plan1";#N/A,#N/A,FALSE,"Plan2"}</definedName>
    <definedName name="xfdlfj" localSheetId="0">{#N/A,#N/A,FALSE,"Plan1";#N/A,#N/A,FALSE,"Plan2"}</definedName>
    <definedName name="xfdlfj" localSheetId="7" hidden="1">{#N/A,#N/A,FALSE,"Plan1";#N/A,#N/A,FALSE,"Plan2"}</definedName>
    <definedName name="xfdlfj" localSheetId="8" hidden="1">{#N/A,#N/A,FALSE,"Plan1";#N/A,#N/A,FALSE,"Plan2"}</definedName>
    <definedName name="xfdlfj" hidden="1">{#N/A,#N/A,FALSE,"Plan1";#N/A,#N/A,FALSE,"Plan2"}</definedName>
    <definedName name="xfdxfdf" localSheetId="2" hidden="1">{#N/A,#N/A,FALSE,"Plan1";#N/A,#N/A,FALSE,"Plan2"}</definedName>
    <definedName name="xfdxfdf" localSheetId="5">{#N/A,#N/A,FALSE,"Plan1";#N/A,#N/A,FALSE,"Plan2"}</definedName>
    <definedName name="xfdxfdf" localSheetId="6" hidden="1">{#N/A,#N/A,FALSE,"Plan1";#N/A,#N/A,FALSE,"Plan2"}</definedName>
    <definedName name="xfdxfdf" localSheetId="1" hidden="1">{#N/A,#N/A,FALSE,"Plan1";#N/A,#N/A,FALSE,"Plan2"}</definedName>
    <definedName name="xfdxfdf" localSheetId="0">{#N/A,#N/A,FALSE,"Plan1";#N/A,#N/A,FALSE,"Plan2"}</definedName>
    <definedName name="xfdxfdf" localSheetId="7" hidden="1">{#N/A,#N/A,FALSE,"Plan1";#N/A,#N/A,FALSE,"Plan2"}</definedName>
    <definedName name="xfdxfdf" localSheetId="8" hidden="1">{#N/A,#N/A,FALSE,"Plan1";#N/A,#N/A,FALSE,"Plan2"}</definedName>
    <definedName name="xfdxfdf" hidden="1">{#N/A,#N/A,FALSE,"Plan1";#N/A,#N/A,FALSE,"Plan2"}</definedName>
    <definedName name="XFJKLDJKLG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2" hidden="1">{#N/A,#N/A,FALSE,"Plan1";#N/A,#N/A,FALSE,"Plan2"}</definedName>
    <definedName name="xfrty" localSheetId="5">{#N/A,#N/A,FALSE,"Plan1";#N/A,#N/A,FALSE,"Plan2"}</definedName>
    <definedName name="xfrty" localSheetId="6" hidden="1">{#N/A,#N/A,FALSE,"Plan1";#N/A,#N/A,FALSE,"Plan2"}</definedName>
    <definedName name="xfrty" localSheetId="1" hidden="1">{#N/A,#N/A,FALSE,"Plan1";#N/A,#N/A,FALSE,"Plan2"}</definedName>
    <definedName name="xfrty" localSheetId="0">{#N/A,#N/A,FALSE,"Plan1";#N/A,#N/A,FALSE,"Plan2"}</definedName>
    <definedName name="xfrty" localSheetId="7" hidden="1">{#N/A,#N/A,FALSE,"Plan1";#N/A,#N/A,FALSE,"Plan2"}</definedName>
    <definedName name="xfrty" localSheetId="8" hidden="1">{#N/A,#N/A,FALSE,"Plan1";#N/A,#N/A,FALSE,"Plan2"}</definedName>
    <definedName name="xfrty" hidden="1">{#N/A,#N/A,FALSE,"Plan1";#N/A,#N/A,FALSE,"Plan2"}</definedName>
    <definedName name="X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2" hidden="1">{"Econ Consolidado",#N/A,FALSE,"Econ Consol";"Fluxo de Caixa",#N/A,FALSE,"Fluxo Caixa";"Investimentos",#N/A,FALSE,"Investimentos"}</definedName>
    <definedName name="xfvchdhhd" localSheetId="5">{"Econ Consolidado",#N/A,FALSE,"Econ Consol";"Fluxo de Caixa",#N/A,FALSE,"Fluxo Caixa";"Investimentos",#N/A,FALSE,"Investimentos"}</definedName>
    <definedName name="xfvchdhhd" localSheetId="6" hidden="1">{"Econ Consolidado",#N/A,FALSE,"Econ Consol";"Fluxo de Caixa",#N/A,FALSE,"Fluxo Caixa";"Investimentos",#N/A,FALSE,"Investimentos"}</definedName>
    <definedName name="xfvchdhhd" localSheetId="1" hidden="1">{"Econ Consolidado",#N/A,FALSE,"Econ Consol";"Fluxo de Caixa",#N/A,FALSE,"Fluxo Caixa";"Investimentos",#N/A,FALSE,"Investimentos"}</definedName>
    <definedName name="xfvchdhhd" localSheetId="0">{"Econ Consolidado",#N/A,FALSE,"Econ Consol";"Fluxo de Caixa",#N/A,FALSE,"Fluxo Caixa";"Investimentos",#N/A,FALSE,"Investimentos"}</definedName>
    <definedName name="xfvchdhhd" localSheetId="7" hidden="1">{"Econ Consolidado",#N/A,FALSE,"Econ Consol";"Fluxo de Caixa",#N/A,FALSE,"Fluxo Caixa";"Investimentos",#N/A,FALSE,"Investimentos"}</definedName>
    <definedName name="xfvchdhhd" localSheetId="8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2" hidden="1">{#N/A,#N/A,FALSE,"Plan1";#N/A,#N/A,FALSE,"Plan2"}</definedName>
    <definedName name="xfvgcfgt" localSheetId="5">{#N/A,#N/A,FALSE,"Plan1";#N/A,#N/A,FALSE,"Plan2"}</definedName>
    <definedName name="xfvgcfgt" localSheetId="6" hidden="1">{#N/A,#N/A,FALSE,"Plan1";#N/A,#N/A,FALSE,"Plan2"}</definedName>
    <definedName name="xfvgcfgt" localSheetId="1" hidden="1">{#N/A,#N/A,FALSE,"Plan1";#N/A,#N/A,FALSE,"Plan2"}</definedName>
    <definedName name="xfvgcfgt" localSheetId="0">{#N/A,#N/A,FALSE,"Plan1";#N/A,#N/A,FALSE,"Plan2"}</definedName>
    <definedName name="xfvgcfgt" localSheetId="7" hidden="1">{#N/A,#N/A,FALSE,"Plan1";#N/A,#N/A,FALSE,"Plan2"}</definedName>
    <definedName name="xfvgcfgt" localSheetId="8" hidden="1">{#N/A,#N/A,FALSE,"Plan1";#N/A,#N/A,FALSE,"Plan2"}</definedName>
    <definedName name="xfvgcfgt" hidden="1">{#N/A,#N/A,FALSE,"Plan1";#N/A,#N/A,FALSE,"Plan2"}</definedName>
    <definedName name="xgrg" localSheetId="2" hidden="1">{#N/A,#N/A,FALSE,"Plan1";#N/A,#N/A,FALSE,"Plan2"}</definedName>
    <definedName name="xgrg" localSheetId="5">{#N/A,#N/A,FALSE,"Plan1";#N/A,#N/A,FALSE,"Plan2"}</definedName>
    <definedName name="xgrg" localSheetId="6" hidden="1">{#N/A,#N/A,FALSE,"Plan1";#N/A,#N/A,FALSE,"Plan2"}</definedName>
    <definedName name="xgrg" localSheetId="1" hidden="1">{#N/A,#N/A,FALSE,"Plan1";#N/A,#N/A,FALSE,"Plan2"}</definedName>
    <definedName name="xgrg" localSheetId="0">{#N/A,#N/A,FALSE,"Plan1";#N/A,#N/A,FALSE,"Plan2"}</definedName>
    <definedName name="xgrg" localSheetId="7" hidden="1">{#N/A,#N/A,FALSE,"Plan1";#N/A,#N/A,FALSE,"Plan2"}</definedName>
    <definedName name="xgrg" localSheetId="8" hidden="1">{#N/A,#N/A,FALSE,"Plan1";#N/A,#N/A,FALSE,"Plan2"}</definedName>
    <definedName name="xgrg" hidden="1">{#N/A,#N/A,FALSE,"Plan1";#N/A,#N/A,FALSE,"Plan2"}</definedName>
    <definedName name="XI" localSheetId="2">#REF!</definedName>
    <definedName name="XI" localSheetId="5">#REF!</definedName>
    <definedName name="XI" localSheetId="6">#REF!</definedName>
    <definedName name="XI" localSheetId="0">#REF!</definedName>
    <definedName name="XI" localSheetId="7">#REF!</definedName>
    <definedName name="XI" localSheetId="8">#REF!</definedName>
    <definedName name="XI">#REF!</definedName>
    <definedName name="XII" localSheetId="2">#REF!</definedName>
    <definedName name="XII" localSheetId="5">#REF!</definedName>
    <definedName name="XII" localSheetId="6">#REF!</definedName>
    <definedName name="XII" localSheetId="0">#REF!</definedName>
    <definedName name="XII" localSheetId="7">#REF!</definedName>
    <definedName name="XII" localSheetId="8">#REF!</definedName>
    <definedName name="XII">#REF!</definedName>
    <definedName name="XIII" localSheetId="2">#REF!</definedName>
    <definedName name="XIII" localSheetId="5">#REF!</definedName>
    <definedName name="XIII" localSheetId="6">#REF!</definedName>
    <definedName name="XIII" localSheetId="0">#REF!</definedName>
    <definedName name="XIII" localSheetId="7">#REF!</definedName>
    <definedName name="XIII" localSheetId="8">#REF!</definedName>
    <definedName name="XIII">#REF!</definedName>
    <definedName name="XITEM" localSheetId="2">#REF!</definedName>
    <definedName name="XITEM" localSheetId="6">#REF!</definedName>
    <definedName name="XITEM" localSheetId="7">#REF!</definedName>
    <definedName name="XITEM" localSheetId="8">#REF!</definedName>
    <definedName name="XITEM">#REF!</definedName>
    <definedName name="XIV" localSheetId="2">#REF!</definedName>
    <definedName name="XIV" localSheetId="6">#REF!</definedName>
    <definedName name="XIV" localSheetId="7">#REF!</definedName>
    <definedName name="XIV" localSheetId="8">#REF!</definedName>
    <definedName name="XIV">#REF!</definedName>
    <definedName name="XLOC" localSheetId="2">#REF!</definedName>
    <definedName name="XLOC" localSheetId="6">#REF!</definedName>
    <definedName name="XLOC" localSheetId="7">#REF!</definedName>
    <definedName name="XLOC" localSheetId="8">#REF!</definedName>
    <definedName name="XLOC">#REF!</definedName>
    <definedName name="xmght" localSheetId="2" hidden="1">{#N/A,#N/A,FALSE,"Plan1";#N/A,#N/A,FALSE,"Plan2"}</definedName>
    <definedName name="xmght" localSheetId="5">{#N/A,#N/A,FALSE,"Plan1";#N/A,#N/A,FALSE,"Plan2"}</definedName>
    <definedName name="xmght" localSheetId="6" hidden="1">{#N/A,#N/A,FALSE,"Plan1";#N/A,#N/A,FALSE,"Plan2"}</definedName>
    <definedName name="xmght" localSheetId="1" hidden="1">{#N/A,#N/A,FALSE,"Plan1";#N/A,#N/A,FALSE,"Plan2"}</definedName>
    <definedName name="xmght" localSheetId="0">{#N/A,#N/A,FALSE,"Plan1";#N/A,#N/A,FALSE,"Plan2"}</definedName>
    <definedName name="xmght" localSheetId="7" hidden="1">{#N/A,#N/A,FALSE,"Plan1";#N/A,#N/A,FALSE,"Plan2"}</definedName>
    <definedName name="xmght" localSheetId="8" hidden="1">{#N/A,#N/A,FALSE,"Plan1";#N/A,#N/A,FALSE,"Plan2"}</definedName>
    <definedName name="xmght" hidden="1">{#N/A,#N/A,FALSE,"Plan1";#N/A,#N/A,FALSE,"Plan2"}</definedName>
    <definedName name="xnInforme_quantos_bebedouros____bebqt__if_bebqt__0__xlQt.bebedouros_invalida___ENTER_p_reinformar__xresp__branch_rqtderv" localSheetId="2">#REF!</definedName>
    <definedName name="xnInforme_quantos_bebedouros____bebqt__if_bebqt__0__xlQt.bebedouros_invalida___ENTER_p_reinformar__xresp__branch_rqtderv" localSheetId="5">#REF!</definedName>
    <definedName name="xnInforme_quantos_bebedouros____bebqt__if_bebqt__0__xlQt.bebedouros_invalida___ENTER_p_reinformar__xresp__branch_rqtderv" localSheetId="6">#REF!</definedName>
    <definedName name="xnInforme_quantos_bebedouros____bebqt__if_bebqt__0__xlQt.bebedouros_invalida___ENTER_p_reinformar__xresp__branch_rqtderv" localSheetId="0">#REF!</definedName>
    <definedName name="xnInforme_quantos_bebedouros____bebqt__if_bebqt__0__xlQt.bebedouros_invalida___ENTER_p_reinformar__xresp__branch_rqtderv" localSheetId="7">#REF!</definedName>
    <definedName name="xnInforme_quantos_bebedouros____bebqt__if_bebqt__0__xlQt.bebedouros_invalida___ENTER_p_reinformar__xresp__branch_rqtderv" localSheetId="8">#REF!</definedName>
    <definedName name="xnInforme_quantos_bebedouros____bebqt__if_bebqt__0__xlQt.bebedouros_invalida___ENTER_p_reinformar__xresp__branch_rqtderv">#REF!</definedName>
    <definedName name="XNUCOPIAS" localSheetId="2">#REF!</definedName>
    <definedName name="XNUCOPIAS" localSheetId="5">#REF!</definedName>
    <definedName name="XNUCOPIAS" localSheetId="6">#REF!</definedName>
    <definedName name="XNUCOPIAS" localSheetId="0">#REF!</definedName>
    <definedName name="XNUCOPIAS" localSheetId="7">#REF!</definedName>
    <definedName name="XNUCOPIAS" localSheetId="8">#REF!</definedName>
    <definedName name="XNUCOPIAS">#REF!</definedName>
    <definedName name="xo" localSheetId="2" hidden="1">{#N/A,#N/A,FALSE,"Global by BU";#N/A,#N/A,FALSE,"U.S. by BU";#N/A,#N/A,FALSE,"Canada by BU";#N/A,#N/A,FALSE,"Europe by BU";#N/A,#N/A,FALSE,"Asia by BU";#N/A,#N/A,FALSE,"Cala by BU"}</definedName>
    <definedName name="xo" localSheetId="5">{#N/A,#N/A,FALSE,"Global by BU";#N/A,#N/A,FALSE,"U.S. by BU";#N/A,#N/A,FALSE,"Canada by BU";#N/A,#N/A,FALSE,"Europe by BU";#N/A,#N/A,FALSE,"Asia by BU";#N/A,#N/A,FALSE,"Cala by BU"}</definedName>
    <definedName name="xo" localSheetId="6" hidden="1">{#N/A,#N/A,FALSE,"Global by BU";#N/A,#N/A,FALSE,"U.S. by BU";#N/A,#N/A,FALSE,"Canada by BU";#N/A,#N/A,FALSE,"Europe by BU";#N/A,#N/A,FALSE,"Asia by BU";#N/A,#N/A,FALSE,"Cala by BU"}</definedName>
    <definedName name="xo" localSheetId="1" hidden="1">{#N/A,#N/A,FALSE,"Global by BU";#N/A,#N/A,FALSE,"U.S. by BU";#N/A,#N/A,FALSE,"Canada by BU";#N/A,#N/A,FALSE,"Europe by BU";#N/A,#N/A,FALSE,"Asia by BU";#N/A,#N/A,FALSE,"Cala by BU"}</definedName>
    <definedName name="xo" localSheetId="0">{#N/A,#N/A,FALSE,"Global by BU";#N/A,#N/A,FALSE,"U.S. by BU";#N/A,#N/A,FALSE,"Canada by BU";#N/A,#N/A,FALSE,"Europe by BU";#N/A,#N/A,FALSE,"Asia by BU";#N/A,#N/A,FALSE,"Cala by BU"}</definedName>
    <definedName name="xo" localSheetId="7" hidden="1">{#N/A,#N/A,FALSE,"Global by BU";#N/A,#N/A,FALSE,"U.S. by BU";#N/A,#N/A,FALSE,"Canada by BU";#N/A,#N/A,FALSE,"Europe by BU";#N/A,#N/A,FALSE,"Asia by BU";#N/A,#N/A,FALSE,"Cala by BU"}</definedName>
    <definedName name="xo" localSheetId="8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localSheetId="2" hidden="1">#REF!</definedName>
    <definedName name="XREF_COLUMN_1" localSheetId="5">#REF!</definedName>
    <definedName name="XREF_COLUMN_1" localSheetId="6" hidden="1">#REF!</definedName>
    <definedName name="XREF_COLUMN_1" localSheetId="1" hidden="1">#REF!</definedName>
    <definedName name="XREF_COLUMN_1" localSheetId="0">#REF!</definedName>
    <definedName name="XREF_COLUMN_1" localSheetId="7" hidden="1">#REF!</definedName>
    <definedName name="XREF_COLUMN_1" localSheetId="8" hidden="1">#REF!</definedName>
    <definedName name="XREF_COLUMN_1" hidden="1">#REF!</definedName>
    <definedName name="XREF_COLUMN_2" localSheetId="2" hidden="1">#REF!</definedName>
    <definedName name="XREF_COLUMN_2" localSheetId="5">#REF!</definedName>
    <definedName name="XREF_COLUMN_2" localSheetId="6" hidden="1">#REF!</definedName>
    <definedName name="XREF_COLUMN_2" localSheetId="1" hidden="1">#REF!</definedName>
    <definedName name="XREF_COLUMN_2" localSheetId="0">#REF!</definedName>
    <definedName name="XREF_COLUMN_2" localSheetId="7" hidden="1">#REF!</definedName>
    <definedName name="XREF_COLUMN_2" localSheetId="8" hidden="1">#REF!</definedName>
    <definedName name="XREF_COLUMN_2" hidden="1">#REF!</definedName>
    <definedName name="XREF_COLUMN_3" localSheetId="5">#REF!</definedName>
    <definedName name="XREF_COLUMN_3" localSheetId="0">#REF!</definedName>
    <definedName name="XREF_COLUMN_3" hidden="1">#REF!</definedName>
    <definedName name="XREF_COLUMN_4" hidden="1">#REF!</definedName>
    <definedName name="XRefColumnsCount" hidden="1">1</definedName>
    <definedName name="XRefCopy2" localSheetId="2" hidden="1">#REF!</definedName>
    <definedName name="XRefCopy2" localSheetId="5">#REF!</definedName>
    <definedName name="XRefCopy2" localSheetId="6" hidden="1">#REF!</definedName>
    <definedName name="XRefCopy2" localSheetId="0">#REF!</definedName>
    <definedName name="XRefCopy2" localSheetId="7" hidden="1">#REF!</definedName>
    <definedName name="XRefCopy2" localSheetId="8" hidden="1">#REF!</definedName>
    <definedName name="XRefCopy2" hidden="1">#REF!</definedName>
    <definedName name="XRefCopy3Row" localSheetId="2" hidden="1">#REF!</definedName>
    <definedName name="XRefCopy3Row" localSheetId="5">#REF!</definedName>
    <definedName name="XRefCopy3Row" localSheetId="6" hidden="1">#REF!</definedName>
    <definedName name="XRefCopy3Row" localSheetId="1" hidden="1">#REF!</definedName>
    <definedName name="XRefCopy3Row" localSheetId="0">#REF!</definedName>
    <definedName name="XRefCopy3Row" localSheetId="7" hidden="1">#REF!</definedName>
    <definedName name="XRefCopy3Row" localSheetId="8" hidden="1">#REF!</definedName>
    <definedName name="XRefCopy3Row" hidden="1">#REF!</definedName>
    <definedName name="XRefCopy4Row" localSheetId="5">#REF!</definedName>
    <definedName name="XRefCopy4Row" localSheetId="6" hidden="1">#REF!</definedName>
    <definedName name="XRefCopy4Row" localSheetId="0">#REF!</definedName>
    <definedName name="XRefCopy4Row" localSheetId="7" hidden="1">#REF!</definedName>
    <definedName name="XRefCopy4Row" localSheetId="8" hidden="1">#REF!</definedName>
    <definedName name="XRefCopy4Row" hidden="1">#REF!</definedName>
    <definedName name="XRefCopy6" hidden="1">#REF!</definedName>
    <definedName name="XRefCopyRangeCount" hidden="1">1</definedName>
    <definedName name="XRefPaste2" localSheetId="2" hidden="1">#REF!</definedName>
    <definedName name="XRefPaste2" localSheetId="5">#REF!</definedName>
    <definedName name="XRefPaste2" localSheetId="6" hidden="1">#REF!</definedName>
    <definedName name="XRefPaste2" localSheetId="0">#REF!</definedName>
    <definedName name="XRefPaste2" localSheetId="7" hidden="1">#REF!</definedName>
    <definedName name="XRefPaste2" localSheetId="8" hidden="1">#REF!</definedName>
    <definedName name="XRefPaste2" hidden="1">#REF!</definedName>
    <definedName name="XRefPaste4" localSheetId="2" hidden="1">#REF!</definedName>
    <definedName name="XRefPaste4" localSheetId="5">#REF!</definedName>
    <definedName name="XRefPaste4" localSheetId="6" hidden="1">#REF!</definedName>
    <definedName name="XRefPaste4" localSheetId="0">#REF!</definedName>
    <definedName name="XRefPaste4" localSheetId="7" hidden="1">#REF!</definedName>
    <definedName name="XRefPaste4" localSheetId="8" hidden="1">#REF!</definedName>
    <definedName name="XRefPaste4" hidden="1">#REF!</definedName>
    <definedName name="XRefPaste5" localSheetId="5">#REF!</definedName>
    <definedName name="XRefPaste5" localSheetId="0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 localSheetId="2">#REF!</definedName>
    <definedName name="XRESP" localSheetId="5">#REF!</definedName>
    <definedName name="XRESP" localSheetId="6">#REF!</definedName>
    <definedName name="XRESP" localSheetId="0">#REF!</definedName>
    <definedName name="XRESP" localSheetId="7">#REF!</definedName>
    <definedName name="XRESP" localSheetId="8">#REF!</definedName>
    <definedName name="XRESP">#REF!</definedName>
    <definedName name="XTITRES" localSheetId="2">#REF!</definedName>
    <definedName name="XTITRES" localSheetId="5">#REF!</definedName>
    <definedName name="XTITRES" localSheetId="6">#REF!</definedName>
    <definedName name="XTITRES" localSheetId="0">#REF!</definedName>
    <definedName name="XTITRES" localSheetId="7">#REF!</definedName>
    <definedName name="XTITRES" localSheetId="8">#REF!</definedName>
    <definedName name="XTITRES">#REF!</definedName>
    <definedName name="XV" localSheetId="2">#REF!</definedName>
    <definedName name="XV" localSheetId="5">#REF!</definedName>
    <definedName name="XV" localSheetId="6">#REF!</definedName>
    <definedName name="XV" localSheetId="0">#REF!</definedName>
    <definedName name="XV" localSheetId="7">#REF!</definedName>
    <definedName name="XV" localSheetId="8">#REF!</definedName>
    <definedName name="XV">#REF!</definedName>
    <definedName name="XX" localSheetId="2">#REF!</definedName>
    <definedName name="xx" localSheetId="6" hidden="1">#REF!</definedName>
    <definedName name="xx" localSheetId="1" hidden="1">#REF!</definedName>
    <definedName name="xx" localSheetId="7" hidden="1">#REF!</definedName>
    <definedName name="xx" localSheetId="8" hidden="1">#REF!</definedName>
    <definedName name="XX">#REF!</definedName>
    <definedName name="XXI" localSheetId="2">#REF!</definedName>
    <definedName name="XXI" localSheetId="6">#REF!</definedName>
    <definedName name="XXI" localSheetId="7">#REF!</definedName>
    <definedName name="XXI" localSheetId="8">#REF!</definedName>
    <definedName name="XXI">#REF!</definedName>
    <definedName name="XXII" localSheetId="2">#REF!</definedName>
    <definedName name="XXII" localSheetId="6">#REF!</definedName>
    <definedName name="XXII" localSheetId="7">#REF!</definedName>
    <definedName name="XXII" localSheetId="8">#REF!</definedName>
    <definedName name="XXII">#REF!</definedName>
    <definedName name="XXIII" localSheetId="2">#REF!</definedName>
    <definedName name="XXIII" localSheetId="6">#REF!</definedName>
    <definedName name="XXIII" localSheetId="7">#REF!</definedName>
    <definedName name="XXIII" localSheetId="8">#REF!</definedName>
    <definedName name="XXIII">#REF!</definedName>
    <definedName name="XXIV" localSheetId="2">#REF!</definedName>
    <definedName name="XXIV" localSheetId="6">#REF!</definedName>
    <definedName name="XXIV" localSheetId="7">#REF!</definedName>
    <definedName name="XXIV" localSheetId="8">#REF!</definedName>
    <definedName name="XXIV">#REF!</definedName>
    <definedName name="XXV" localSheetId="2">#REF!</definedName>
    <definedName name="XXV" localSheetId="6">#REF!</definedName>
    <definedName name="XXV" localSheetId="7">#REF!</definedName>
    <definedName name="XXV" localSheetId="8">#REF!</definedName>
    <definedName name="XXV">#REF!</definedName>
    <definedName name="XXX" localSheetId="2">#REF!</definedName>
    <definedName name="XXX" localSheetId="5">#REF!</definedName>
    <definedName name="xxx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0">#REF!</definedName>
    <definedName name="xxx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>#REF!</definedName>
    <definedName name="XXXI" localSheetId="2">#REF!</definedName>
    <definedName name="XXXI" localSheetId="6">#REF!</definedName>
    <definedName name="XXXI" localSheetId="7">#REF!</definedName>
    <definedName name="XXXI" localSheetId="8">#REF!</definedName>
    <definedName name="XXXI">#REF!</definedName>
    <definedName name="XXXII" localSheetId="2">#REF!</definedName>
    <definedName name="XXXII" localSheetId="6">#REF!</definedName>
    <definedName name="XXXII" localSheetId="7">#REF!</definedName>
    <definedName name="XXXII" localSheetId="8">#REF!</definedName>
    <definedName name="XXXII">#REF!</definedName>
    <definedName name="XXXIII" localSheetId="2">#REF!</definedName>
    <definedName name="XXXIII" localSheetId="6">#REF!</definedName>
    <definedName name="XXXIII" localSheetId="7">#REF!</definedName>
    <definedName name="XXXIII" localSheetId="8">#REF!</definedName>
    <definedName name="XXXIII">#REF!</definedName>
    <definedName name="XXXIV" localSheetId="2">#REF!</definedName>
    <definedName name="XXXIV" localSheetId="6">#REF!</definedName>
    <definedName name="XXXIV" localSheetId="7">#REF!</definedName>
    <definedName name="XXXIV" localSheetId="8">#REF!</definedName>
    <definedName name="XXXIV">#REF!</definedName>
    <definedName name="XXXIX" localSheetId="2">#REF!</definedName>
    <definedName name="XXXIX" localSheetId="6">#REF!</definedName>
    <definedName name="XXXIX" localSheetId="7">#REF!</definedName>
    <definedName name="XXXIX" localSheetId="8">#REF!</definedName>
    <definedName name="XXXIX">#REF!</definedName>
    <definedName name="XXXV" localSheetId="2">#REF!</definedName>
    <definedName name="XXXV" localSheetId="6">#REF!</definedName>
    <definedName name="XXXV" localSheetId="7">#REF!</definedName>
    <definedName name="XXXV" localSheetId="8">#REF!</definedName>
    <definedName name="XXXV">#REF!</definedName>
    <definedName name="XXXVI" localSheetId="2">#REF!</definedName>
    <definedName name="XXXVI" localSheetId="6">#REF!</definedName>
    <definedName name="XXXVI" localSheetId="7">#REF!</definedName>
    <definedName name="XXXVI" localSheetId="8">#REF!</definedName>
    <definedName name="XXXVI">#REF!</definedName>
    <definedName name="XXXVII" localSheetId="2">#REF!</definedName>
    <definedName name="XXXVII" localSheetId="6">#REF!</definedName>
    <definedName name="XXXVII" localSheetId="7">#REF!</definedName>
    <definedName name="XXXVII" localSheetId="8">#REF!</definedName>
    <definedName name="XXXVII">#REF!</definedName>
    <definedName name="XXXVIII" localSheetId="2">#REF!</definedName>
    <definedName name="XXXVIII" localSheetId="6">#REF!</definedName>
    <definedName name="XXXVIII" localSheetId="7">#REF!</definedName>
    <definedName name="XXXVIII" localSheetId="8">#REF!</definedName>
    <definedName name="XXXVIII">#REF!</definedName>
    <definedName name="xxxx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6">#REF!</definedName>
    <definedName name="xxxx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7">#REF!</definedName>
    <definedName name="xxxx" localSheetId="8">#REF!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2">#REF!</definedName>
    <definedName name="xxxxxxxxxxxx" localSheetId="5">#REF!</definedName>
    <definedName name="xxxxxxxxxxxx" localSheetId="6" hidden="1">{"'Edit'!$A$1:$V$2277"}</definedName>
    <definedName name="xxxxxxxxxxxx" localSheetId="1" hidden="1">{"'Edit'!$A$1:$V$2277"}</definedName>
    <definedName name="xxxxxxxxxxxx" localSheetId="0">#REF!</definedName>
    <definedName name="xxxxxxxxxxxx" localSheetId="7" hidden="1">{"'Edit'!$A$1:$V$2277"}</definedName>
    <definedName name="xxxxxxxxxxxx" localSheetId="8" hidden="1">{"'Edit'!$A$1:$V$2277"}</definedName>
    <definedName name="xxxxxxxxxxxx">#REF!</definedName>
    <definedName name="xxxxxxxxxxxxxx" localSheetId="2" hidden="1">{#N/A,#N/A,FALSE,"Plan1";#N/A,#N/A,FALSE,"Plan2"}</definedName>
    <definedName name="xxxxxxxxxxxxxx" localSheetId="5">{#N/A,#N/A,FALSE,"Plan1";#N/A,#N/A,FALSE,"Plan2"}</definedName>
    <definedName name="xxxxxxxxxxxxxx" localSheetId="6" hidden="1">{#N/A,#N/A,FALSE,"Plan1";#N/A,#N/A,FALSE,"Plan2"}</definedName>
    <definedName name="xxxxxxxxxxxxxx" localSheetId="1" hidden="1">{#N/A,#N/A,FALSE,"Plan1";#N/A,#N/A,FALSE,"Plan2"}</definedName>
    <definedName name="xxxxxxxxxxxxxx" localSheetId="0">{#N/A,#N/A,FALSE,"Plan1";#N/A,#N/A,FALSE,"Plan2"}</definedName>
    <definedName name="xxxxxxxxxxxxxx" localSheetId="7" hidden="1">{#N/A,#N/A,FALSE,"Plan1";#N/A,#N/A,FALSE,"Plan2"}</definedName>
    <definedName name="xxxxxxxxxxxxxx" localSheetId="8" hidden="1">{#N/A,#N/A,FALSE,"Plan1";#N/A,#N/A,FALSE,"Plan2"}</definedName>
    <definedName name="xxxxxxxxxxxxxx" hidden="1">{#N/A,#N/A,FALSE,"Plan1";#N/A,#N/A,FALSE,"Plan2"}</definedName>
    <definedName name="xzfrt" localSheetId="2" hidden="1">{#N/A,#N/A,FALSE,"Plan1";#N/A,#N/A,FALSE,"Plan2"}</definedName>
    <definedName name="xzfrt" localSheetId="5">{#N/A,#N/A,FALSE,"Plan1";#N/A,#N/A,FALSE,"Plan2"}</definedName>
    <definedName name="xzfrt" localSheetId="6" hidden="1">{#N/A,#N/A,FALSE,"Plan1";#N/A,#N/A,FALSE,"Plan2"}</definedName>
    <definedName name="xzfrt" localSheetId="1" hidden="1">{#N/A,#N/A,FALSE,"Plan1";#N/A,#N/A,FALSE,"Plan2"}</definedName>
    <definedName name="xzfrt" localSheetId="0">{#N/A,#N/A,FALSE,"Plan1";#N/A,#N/A,FALSE,"Plan2"}</definedName>
    <definedName name="xzfrt" localSheetId="7" hidden="1">{#N/A,#N/A,FALSE,"Plan1";#N/A,#N/A,FALSE,"Plan2"}</definedName>
    <definedName name="xzfrt" localSheetId="8" hidden="1">{#N/A,#N/A,FALSE,"Plan1";#N/A,#N/A,FALSE,"Plan2"}</definedName>
    <definedName name="xzfrt" hidden="1">{#N/A,#N/A,FALSE,"Plan1";#N/A,#N/A,FALSE,"Plan2"}</definedName>
    <definedName name="yeitrtged" localSheetId="2" hidden="1">{#N/A,#N/A,FALSE,"Plan1";#N/A,#N/A,FALSE,"Plan2"}</definedName>
    <definedName name="yeitrtged" localSheetId="5">{#N/A,#N/A,FALSE,"Plan1";#N/A,#N/A,FALSE,"Plan2"}</definedName>
    <definedName name="yeitrtged" localSheetId="6" hidden="1">{#N/A,#N/A,FALSE,"Plan1";#N/A,#N/A,FALSE,"Plan2"}</definedName>
    <definedName name="yeitrtged" localSheetId="1" hidden="1">{#N/A,#N/A,FALSE,"Plan1";#N/A,#N/A,FALSE,"Plan2"}</definedName>
    <definedName name="yeitrtged" localSheetId="0">{#N/A,#N/A,FALSE,"Plan1";#N/A,#N/A,FALSE,"Plan2"}</definedName>
    <definedName name="yeitrtged" localSheetId="7" hidden="1">{#N/A,#N/A,FALSE,"Plan1";#N/A,#N/A,FALSE,"Plan2"}</definedName>
    <definedName name="yeitrtged" localSheetId="8" hidden="1">{#N/A,#N/A,FALSE,"Plan1";#N/A,#N/A,FALSE,"Plan2"}</definedName>
    <definedName name="yeitrtged" hidden="1">{#N/A,#N/A,FALSE,"Plan1";#N/A,#N/A,FALSE,"Plan2"}</definedName>
    <definedName name="yhdfiuygrui" localSheetId="2" hidden="1">{#N/A,#N/A,FALSE,"Plan1";#N/A,#N/A,FALSE,"Plan2"}</definedName>
    <definedName name="yhdfiuygrui" localSheetId="5">{#N/A,#N/A,FALSE,"Plan1";#N/A,#N/A,FALSE,"Plan2"}</definedName>
    <definedName name="yhdfiuygrui" localSheetId="6" hidden="1">{#N/A,#N/A,FALSE,"Plan1";#N/A,#N/A,FALSE,"Plan2"}</definedName>
    <definedName name="yhdfiuygrui" localSheetId="1" hidden="1">{#N/A,#N/A,FALSE,"Plan1";#N/A,#N/A,FALSE,"Plan2"}</definedName>
    <definedName name="yhdfiuygrui" localSheetId="0">{#N/A,#N/A,FALSE,"Plan1";#N/A,#N/A,FALSE,"Plan2"}</definedName>
    <definedName name="yhdfiuygrui" localSheetId="7" hidden="1">{#N/A,#N/A,FALSE,"Plan1";#N/A,#N/A,FALSE,"Plan2"}</definedName>
    <definedName name="yhdfiuygrui" localSheetId="8" hidden="1">{#N/A,#N/A,FALSE,"Plan1";#N/A,#N/A,FALSE,"Plan2"}</definedName>
    <definedName name="yhdfiuygrui" hidden="1">{#N/A,#N/A,FALSE,"Plan1";#N/A,#N/A,FALSE,"Plan2"}</definedName>
    <definedName name="YRGUYDRIY" localSheetId="2" hidden="1">{"Econ Consolidado",#N/A,FALSE,"Econ Consol";"Fluxo de Caixa",#N/A,FALSE,"Fluxo Caixa";"Investimentos",#N/A,FALSE,"Investimentos"}</definedName>
    <definedName name="YRGUYDRIY" localSheetId="5">{"Econ Consolidado",#N/A,FALSE,"Econ Consol";"Fluxo de Caixa",#N/A,FALSE,"Fluxo Caixa";"Investimentos",#N/A,FALSE,"Investimentos"}</definedName>
    <definedName name="YRGUYDRIY" localSheetId="6" hidden="1">{"Econ Consolidado",#N/A,FALSE,"Econ Consol";"Fluxo de Caixa",#N/A,FALSE,"Fluxo Caixa";"Investimentos",#N/A,FALSE,"Investimentos"}</definedName>
    <definedName name="YRGUYDRIY" localSheetId="1" hidden="1">{"Econ Consolidado",#N/A,FALSE,"Econ Consol";"Fluxo de Caixa",#N/A,FALSE,"Fluxo Caixa";"Investimentos",#N/A,FALSE,"Investimentos"}</definedName>
    <definedName name="YRGUYDRIY" localSheetId="0">{"Econ Consolidado",#N/A,FALSE,"Econ Consol";"Fluxo de Caixa",#N/A,FALSE,"Fluxo Caixa";"Investimentos",#N/A,FALSE,"Investimentos"}</definedName>
    <definedName name="YRGUYDRIY" localSheetId="7" hidden="1">{"Econ Consolidado",#N/A,FALSE,"Econ Consol";"Fluxo de Caixa",#N/A,FALSE,"Fluxo Caixa";"Investimentos",#N/A,FALSE,"Investimentos"}</definedName>
    <definedName name="YRGUYDRIY" localSheetId="8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tdju" localSheetId="2">#REF!</definedName>
    <definedName name="ytdju" localSheetId="5">#REF!</definedName>
    <definedName name="ytdju" localSheetId="6">#REF!</definedName>
    <definedName name="ytdju" localSheetId="0">#REF!</definedName>
    <definedName name="ytdju" localSheetId="7">#REF!</definedName>
    <definedName name="ytdju" localSheetId="8">#REF!</definedName>
    <definedName name="ytdju">#REF!</definedName>
    <definedName name="yuegursdmksf" localSheetId="2" hidden="1">{#N/A,#N/A,FALSE,"Plan1";#N/A,#N/A,FALSE,"Plan2"}</definedName>
    <definedName name="yuegursdmksf" localSheetId="5">{#N/A,#N/A,FALSE,"Plan1";#N/A,#N/A,FALSE,"Plan2"}</definedName>
    <definedName name="yuegursdmksf" localSheetId="6" hidden="1">{#N/A,#N/A,FALSE,"Plan1";#N/A,#N/A,FALSE,"Plan2"}</definedName>
    <definedName name="yuegursdmksf" localSheetId="1" hidden="1">{#N/A,#N/A,FALSE,"Plan1";#N/A,#N/A,FALSE,"Plan2"}</definedName>
    <definedName name="yuegursdmksf" localSheetId="0">{#N/A,#N/A,FALSE,"Plan1";#N/A,#N/A,FALSE,"Plan2"}</definedName>
    <definedName name="yuegursdmksf" localSheetId="7" hidden="1">{#N/A,#N/A,FALSE,"Plan1";#N/A,#N/A,FALSE,"Plan2"}</definedName>
    <definedName name="yuegursdmksf" localSheetId="8" hidden="1">{#N/A,#N/A,FALSE,"Plan1";#N/A,#N/A,FALSE,"Plan2"}</definedName>
    <definedName name="yuegursdmksf" hidden="1">{#N/A,#N/A,FALSE,"Plan1";#N/A,#N/A,FALSE,"Plan2"}</definedName>
    <definedName name="yuekl4fr" localSheetId="2" hidden="1">{#N/A,#N/A,FALSE,"Plan1";#N/A,#N/A,FALSE,"Plan2"}</definedName>
    <definedName name="yuekl4fr" localSheetId="5">{#N/A,#N/A,FALSE,"Plan1";#N/A,#N/A,FALSE,"Plan2"}</definedName>
    <definedName name="yuekl4fr" localSheetId="6" hidden="1">{#N/A,#N/A,FALSE,"Plan1";#N/A,#N/A,FALSE,"Plan2"}</definedName>
    <definedName name="yuekl4fr" localSheetId="1" hidden="1">{#N/A,#N/A,FALSE,"Plan1";#N/A,#N/A,FALSE,"Plan2"}</definedName>
    <definedName name="yuekl4fr" localSheetId="0">{#N/A,#N/A,FALSE,"Plan1";#N/A,#N/A,FALSE,"Plan2"}</definedName>
    <definedName name="yuekl4fr" localSheetId="7" hidden="1">{#N/A,#N/A,FALSE,"Plan1";#N/A,#N/A,FALSE,"Plan2"}</definedName>
    <definedName name="yuekl4fr" localSheetId="8" hidden="1">{#N/A,#N/A,FALSE,"Plan1";#N/A,#N/A,FALSE,"Plan2"}</definedName>
    <definedName name="yuekl4fr" hidden="1">{#N/A,#N/A,FALSE,"Plan1";#N/A,#N/A,FALSE,"Plan2"}</definedName>
    <definedName name="yureytuyrea" localSheetId="2" hidden="1">{#N/A,#N/A,FALSE,"Plan1";#N/A,#N/A,FALSE,"Plan2"}</definedName>
    <definedName name="yureytuyrea" localSheetId="5">{#N/A,#N/A,FALSE,"Plan1";#N/A,#N/A,FALSE,"Plan2"}</definedName>
    <definedName name="yureytuyrea" localSheetId="6" hidden="1">{#N/A,#N/A,FALSE,"Plan1";#N/A,#N/A,FALSE,"Plan2"}</definedName>
    <definedName name="yureytuyrea" localSheetId="1" hidden="1">{#N/A,#N/A,FALSE,"Plan1";#N/A,#N/A,FALSE,"Plan2"}</definedName>
    <definedName name="yureytuyrea" localSheetId="0">{#N/A,#N/A,FALSE,"Plan1";#N/A,#N/A,FALSE,"Plan2"}</definedName>
    <definedName name="yureytuyrea" localSheetId="7" hidden="1">{#N/A,#N/A,FALSE,"Plan1";#N/A,#N/A,FALSE,"Plan2"}</definedName>
    <definedName name="yureytuyrea" localSheetId="8" hidden="1">{#N/A,#N/A,FALSE,"Plan1";#N/A,#N/A,FALSE,"Plan2"}</definedName>
    <definedName name="yureytuyrea" hidden="1">{#N/A,#N/A,FALSE,"Plan1";#N/A,#N/A,FALSE,"Plan2"}</definedName>
    <definedName name="z" localSheetId="2" hidden="1">{"'Estimativa de Lançamento-JAN'!$A$1:$AI$85"}</definedName>
    <definedName name="z" localSheetId="5">{"'Estimativa de Lançamento-JAN'!$A$1:$AI$85"}</definedName>
    <definedName name="z" localSheetId="6" hidden="1">{"'Estimativa de Lançamento-JAN'!$A$1:$AI$85"}</definedName>
    <definedName name="z" localSheetId="1" hidden="1">{"'Estimativa de Lançamento-JAN'!$A$1:$AI$85"}</definedName>
    <definedName name="z" localSheetId="0">{"'Estimativa de Lançamento-JAN'!$A$1:$AI$85"}</definedName>
    <definedName name="z" localSheetId="7" hidden="1">{"'Estimativa de Lançamento-JAN'!$A$1:$AI$85"}</definedName>
    <definedName name="z" localSheetId="8" hidden="1">{"'Estimativa de Lançamento-JAN'!$A$1:$AI$85"}</definedName>
    <definedName name="z" hidden="1">{"'Estimativa de Lançamento-JAN'!$A$1:$AI$85"}</definedName>
    <definedName name="z\dj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2" hidden="1">#REF!</definedName>
    <definedName name="Z_022B7420_7F94_427F_B370_84030F9B3342_.wvu.FilterData" localSheetId="6" hidden="1">#REF!</definedName>
    <definedName name="Z_022B7420_7F94_427F_B370_84030F9B3342_.wvu.FilterData" localSheetId="1" hidden="1">#REF!</definedName>
    <definedName name="Z_022B7420_7F94_427F_B370_84030F9B3342_.wvu.FilterData" localSheetId="7" hidden="1">#REF!</definedName>
    <definedName name="Z_022B7420_7F94_427F_B370_84030F9B3342_.wvu.FilterData" localSheetId="8" hidden="1">#REF!</definedName>
    <definedName name="Z_022B7420_7F94_427F_B370_84030F9B3342_.wvu.FilterData" hidden="1">#REF!</definedName>
    <definedName name="Z_04BC043C_175B_412D_8093_6F29CD74FBAE_.wvu.FilterData" localSheetId="6" hidden="1">#REF!</definedName>
    <definedName name="Z_04BC043C_175B_412D_8093_6F29CD74FBAE_.wvu.FilterData" localSheetId="1" hidden="1">#REF!</definedName>
    <definedName name="Z_04BC043C_175B_412D_8093_6F29CD74FBAE_.wvu.FilterData" localSheetId="7" hidden="1">#REF!</definedName>
    <definedName name="Z_04BC043C_175B_412D_8093_6F29CD74FBAE_.wvu.FilterData" localSheetId="8" hidden="1">#REF!</definedName>
    <definedName name="Z_04BC043C_175B_412D_8093_6F29CD74FBAE_.wvu.FilterData" hidden="1">#REF!</definedName>
    <definedName name="Z_058B9256_CB4D_4C39_834D_D693FEEB491F_.wvu.FilterData" localSheetId="1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localSheetId="2" hidden="1">#REF!</definedName>
    <definedName name="Z_14D375AC_5615_46DE_8EE3_95915B2A8B54_.wvu.FilterData" localSheetId="6" hidden="1">#REF!</definedName>
    <definedName name="Z_14D375AC_5615_46DE_8EE3_95915B2A8B54_.wvu.FilterData" localSheetId="1" hidden="1">#REF!</definedName>
    <definedName name="Z_14D375AC_5615_46DE_8EE3_95915B2A8B54_.wvu.FilterData" localSheetId="7" hidden="1">#REF!</definedName>
    <definedName name="Z_14D375AC_5615_46DE_8EE3_95915B2A8B54_.wvu.FilterData" localSheetId="8" hidden="1">#REF!</definedName>
    <definedName name="Z_14D375AC_5615_46DE_8EE3_95915B2A8B54_.wvu.FilterData" hidden="1">#REF!</definedName>
    <definedName name="Z_15697660_066E_11D5_AF15_00010242ED40_.wvu.PrintArea" localSheetId="2" hidden="1">#REF!</definedName>
    <definedName name="Z_15697660_066E_11D5_AF15_00010242ED40_.wvu.PrintArea" localSheetId="6" hidden="1">#REF!</definedName>
    <definedName name="Z_15697660_066E_11D5_AF15_00010242ED40_.wvu.PrintArea" localSheetId="1" hidden="1">#REF!</definedName>
    <definedName name="Z_15697660_066E_11D5_AF15_00010242ED40_.wvu.PrintArea" localSheetId="7" hidden="1">#REF!</definedName>
    <definedName name="Z_15697660_066E_11D5_AF15_00010242ED40_.wvu.PrintArea" localSheetId="8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localSheetId="2" hidden="1">#REF!,#REF!</definedName>
    <definedName name="Z_60DF8B29_1C1F_4B50_BDA8_B8E0C7DD04C3_.wvu.Cols" localSheetId="6" hidden="1">#REF!,#REF!</definedName>
    <definedName name="Z_60DF8B29_1C1F_4B50_BDA8_B8E0C7DD04C3_.wvu.Cols" localSheetId="1" hidden="1">#REF!,#REF!</definedName>
    <definedName name="Z_60DF8B29_1C1F_4B50_BDA8_B8E0C7DD04C3_.wvu.Cols" localSheetId="7" hidden="1">#REF!,#REF!</definedName>
    <definedName name="Z_60DF8B29_1C1F_4B50_BDA8_B8E0C7DD04C3_.wvu.Cols" localSheetId="8" hidden="1">#REF!,#REF!</definedName>
    <definedName name="Z_60DF8B29_1C1F_4B50_BDA8_B8E0C7DD04C3_.wvu.Cols" hidden="1">#REF!,#REF!</definedName>
    <definedName name="Z_60DF8B29_1C1F_4B50_BDA8_B8E0C7DD04C3_.wvu.FilterData" localSheetId="2" hidden="1">#REF!</definedName>
    <definedName name="Z_60DF8B29_1C1F_4B50_BDA8_B8E0C7DD04C3_.wvu.FilterData" localSheetId="6" hidden="1">#REF!</definedName>
    <definedName name="Z_60DF8B29_1C1F_4B50_BDA8_B8E0C7DD04C3_.wvu.FilterData" localSheetId="1" hidden="1">#REF!</definedName>
    <definedName name="Z_60DF8B29_1C1F_4B50_BDA8_B8E0C7DD04C3_.wvu.FilterData" localSheetId="7" hidden="1">#REF!</definedName>
    <definedName name="Z_60DF8B29_1C1F_4B50_BDA8_B8E0C7DD04C3_.wvu.FilterData" localSheetId="8" hidden="1">#REF!</definedName>
    <definedName name="Z_60DF8B29_1C1F_4B50_BDA8_B8E0C7DD04C3_.wvu.FilterData" hidden="1">#REF!</definedName>
    <definedName name="Z_615F4A4D_D5AB_4A04_81F5_F436484247A5_.wvu.FilterData" localSheetId="6" hidden="1">#REF!</definedName>
    <definedName name="Z_615F4A4D_D5AB_4A04_81F5_F436484247A5_.wvu.FilterData" localSheetId="1" hidden="1">#REF!</definedName>
    <definedName name="Z_615F4A4D_D5AB_4A04_81F5_F436484247A5_.wvu.FilterData" localSheetId="7" hidden="1">#REF!</definedName>
    <definedName name="Z_615F4A4D_D5AB_4A04_81F5_F436484247A5_.wvu.FilterData" localSheetId="8" hidden="1">#REF!</definedName>
    <definedName name="Z_615F4A4D_D5AB_4A04_81F5_F436484247A5_.wvu.FilterData" hidden="1">#REF!</definedName>
    <definedName name="Z_616443B5_6F0D_4082_9223_F71B54305366_.wvu.FilterData" localSheetId="1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localSheetId="2" hidden="1">#REF!,#REF!</definedName>
    <definedName name="Z_E3FFE9E0_6C4F_4FB4_A56E_FBE96871B5C8_.wvu.Cols" localSheetId="6" hidden="1">#REF!,#REF!</definedName>
    <definedName name="Z_E3FFE9E0_6C4F_4FB4_A56E_FBE96871B5C8_.wvu.Cols" localSheetId="1" hidden="1">#REF!,#REF!</definedName>
    <definedName name="Z_E3FFE9E0_6C4F_4FB4_A56E_FBE96871B5C8_.wvu.Cols" localSheetId="7" hidden="1">#REF!,#REF!</definedName>
    <definedName name="Z_E3FFE9E0_6C4F_4FB4_A56E_FBE96871B5C8_.wvu.Cols" localSheetId="8" hidden="1">#REF!,#REF!</definedName>
    <definedName name="Z_E3FFE9E0_6C4F_4FB4_A56E_FBE96871B5C8_.wvu.Cols" hidden="1">#REF!,#REF!</definedName>
    <definedName name="Z_E3FFE9E0_6C4F_4FB4_A56E_FBE96871B5C8_.wvu.FilterData" localSheetId="2" hidden="1">#REF!</definedName>
    <definedName name="Z_E3FFE9E0_6C4F_4FB4_A56E_FBE96871B5C8_.wvu.FilterData" localSheetId="6" hidden="1">#REF!</definedName>
    <definedName name="Z_E3FFE9E0_6C4F_4FB4_A56E_FBE96871B5C8_.wvu.FilterData" localSheetId="1" hidden="1">#REF!</definedName>
    <definedName name="Z_E3FFE9E0_6C4F_4FB4_A56E_FBE96871B5C8_.wvu.FilterData" localSheetId="7" hidden="1">#REF!</definedName>
    <definedName name="Z_E3FFE9E0_6C4F_4FB4_A56E_FBE96871B5C8_.wvu.FilterData" localSheetId="8" hidden="1">#REF!</definedName>
    <definedName name="Z_E3FFE9E0_6C4F_4FB4_A56E_FBE96871B5C8_.wvu.FilterData" hidden="1">#REF!</definedName>
    <definedName name="Z_E42D429F_E4E8_41D2_9176_83C726BAF8E3_.wvu.FilterData" localSheetId="6" hidden="1">#REF!</definedName>
    <definedName name="Z_E42D429F_E4E8_41D2_9176_83C726BAF8E3_.wvu.FilterData" localSheetId="1" hidden="1">#REF!</definedName>
    <definedName name="Z_E42D429F_E4E8_41D2_9176_83C726BAF8E3_.wvu.FilterData" localSheetId="7" hidden="1">#REF!</definedName>
    <definedName name="Z_E42D429F_E4E8_41D2_9176_83C726BAF8E3_.wvu.FilterData" localSheetId="8" hidden="1">#REF!</definedName>
    <definedName name="Z_E42D429F_E4E8_41D2_9176_83C726BAF8E3_.wvu.FilterData" hidden="1">#REF!</definedName>
    <definedName name="Z_E491B72F_902A_11D7_9C1E_0004231B06E7_.wvu.FilterData" localSheetId="1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localSheetId="2" hidden="1">#REF!</definedName>
    <definedName name="Z_F9CB3A99_6D24_412C_93C4_575819594890_.wvu.FilterData" localSheetId="6" hidden="1">#REF!</definedName>
    <definedName name="Z_F9CB3A99_6D24_412C_93C4_575819594890_.wvu.FilterData" localSheetId="1" hidden="1">#REF!</definedName>
    <definedName name="Z_F9CB3A99_6D24_412C_93C4_575819594890_.wvu.FilterData" localSheetId="7" hidden="1">#REF!</definedName>
    <definedName name="Z_F9CB3A99_6D24_412C_93C4_575819594890_.wvu.FilterData" localSheetId="8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2" hidden="1">{#N/A,#N/A,FALSE,"Plan1";#N/A,#N/A,FALSE,"Plan2"}</definedName>
    <definedName name="zcdçskld" localSheetId="6" hidden="1">{#N/A,#N/A,FALSE,"Plan1";#N/A,#N/A,FALSE,"Plan2"}</definedName>
    <definedName name="zcdçskld" localSheetId="1" hidden="1">{#N/A,#N/A,FALSE,"Plan1";#N/A,#N/A,FALSE,"Plan2"}</definedName>
    <definedName name="zcdçskld" localSheetId="0" hidden="1">{#N/A,#N/A,FALSE,"Plan1";#N/A,#N/A,FALSE,"Plan2"}</definedName>
    <definedName name="zcdçskld" localSheetId="7" hidden="1">{#N/A,#N/A,FALSE,"Plan1";#N/A,#N/A,FALSE,"Plan2"}</definedName>
    <definedName name="zcdçskld" localSheetId="8" hidden="1">{#N/A,#N/A,FALSE,"Plan1";#N/A,#N/A,FALSE,"Plan2"}</definedName>
    <definedName name="zcdçskld" hidden="1">{#N/A,#N/A,FALSE,"Plan1";#N/A,#N/A,FALSE,"Plan2"}</definedName>
    <definedName name="zcsdrfrt" localSheetId="2" hidden="1">{#N/A,#N/A,FALSE,"Plan1";#N/A,#N/A,FALSE,"Plan2"}</definedName>
    <definedName name="zcsdrfrt" localSheetId="6" hidden="1">{#N/A,#N/A,FALSE,"Plan1";#N/A,#N/A,FALSE,"Plan2"}</definedName>
    <definedName name="zcsdrfrt" localSheetId="1" hidden="1">{#N/A,#N/A,FALSE,"Plan1";#N/A,#N/A,FALSE,"Plan2"}</definedName>
    <definedName name="zcsdrfrt" localSheetId="0" hidden="1">{#N/A,#N/A,FALSE,"Plan1";#N/A,#N/A,FALSE,"Plan2"}</definedName>
    <definedName name="zcsdrfrt" localSheetId="7" hidden="1">{#N/A,#N/A,FALSE,"Plan1";#N/A,#N/A,FALSE,"Plan2"}</definedName>
    <definedName name="zcsdrfrt" localSheetId="8" hidden="1">{#N/A,#N/A,FALSE,"Plan1";#N/A,#N/A,FALSE,"Plan2"}</definedName>
    <definedName name="zcsdrfrt" hidden="1">{#N/A,#N/A,FALSE,"Plan1";#N/A,#N/A,FALSE,"Plan2"}</definedName>
    <definedName name="ZDRE" localSheetId="2" hidden="1">{#N/A,#N/A,FALSE,"Plan1";#N/A,#N/A,FALSE,"Plan2"}</definedName>
    <definedName name="ZDRE" localSheetId="6" hidden="1">{#N/A,#N/A,FALSE,"Plan1";#N/A,#N/A,FALSE,"Plan2"}</definedName>
    <definedName name="ZDRE" localSheetId="1" hidden="1">{#N/A,#N/A,FALSE,"Plan1";#N/A,#N/A,FALSE,"Plan2"}</definedName>
    <definedName name="ZDRE" localSheetId="0" hidden="1">{#N/A,#N/A,FALSE,"Plan1";#N/A,#N/A,FALSE,"Plan2"}</definedName>
    <definedName name="ZDRE" localSheetId="7" hidden="1">{#N/A,#N/A,FALSE,"Plan1";#N/A,#N/A,FALSE,"Plan2"}</definedName>
    <definedName name="ZDRE" localSheetId="8" hidden="1">{#N/A,#N/A,FALSE,"Plan1";#N/A,#N/A,FALSE,"Plan2"}</definedName>
    <definedName name="ZDRE" hidden="1">{#N/A,#N/A,FALSE,"Plan1";#N/A,#N/A,FALSE,"Plan2"}</definedName>
    <definedName name="ZEZE" localSheetId="2">#REF!</definedName>
    <definedName name="ZEZE" localSheetId="6">#REF!</definedName>
    <definedName name="ZEZE" localSheetId="7">#REF!</definedName>
    <definedName name="ZEZE" localSheetId="8">#REF!</definedName>
    <definedName name="ZEZE">#REF!</definedName>
    <definedName name="ZIN" localSheetId="2">#REF!</definedName>
    <definedName name="ZIN" localSheetId="6">#REF!</definedName>
    <definedName name="ZIN" localSheetId="7">#REF!</definedName>
    <definedName name="ZIN" localSheetId="8">#REF!</definedName>
    <definedName name="ZIN">#REF!</definedName>
    <definedName name="ZINS" localSheetId="2">#REF!</definedName>
    <definedName name="ZINS" localSheetId="6">#REF!</definedName>
    <definedName name="ZINS" localSheetId="7">#REF!</definedName>
    <definedName name="ZINS" localSheetId="8">#REF!</definedName>
    <definedName name="ZINS">#REF!</definedName>
    <definedName name="ZSADF" localSheetId="2" hidden="1">{#N/A,#N/A,FALSE,"Plan1";#N/A,#N/A,FALSE,"Plan2"}</definedName>
    <definedName name="ZSADF" localSheetId="6" hidden="1">{#N/A,#N/A,FALSE,"Plan1";#N/A,#N/A,FALSE,"Plan2"}</definedName>
    <definedName name="ZSADF" localSheetId="1" hidden="1">{#N/A,#N/A,FALSE,"Plan1";#N/A,#N/A,FALSE,"Plan2"}</definedName>
    <definedName name="ZSADF" localSheetId="0" hidden="1">{#N/A,#N/A,FALSE,"Plan1";#N/A,#N/A,FALSE,"Plan2"}</definedName>
    <definedName name="ZSADF" localSheetId="7" hidden="1">{#N/A,#N/A,FALSE,"Plan1";#N/A,#N/A,FALSE,"Plan2"}</definedName>
    <definedName name="ZSADF" localSheetId="8" hidden="1">{#N/A,#N/A,FALSE,"Plan1";#N/A,#N/A,FALSE,"Plan2"}</definedName>
    <definedName name="ZSADF" hidden="1">{#N/A,#N/A,FALSE,"Plan1";#N/A,#N/A,FALSE,"Plan2"}</definedName>
    <definedName name="zsads" localSheetId="2" hidden="1">{#N/A,#N/A,FALSE,"Plan1";#N/A,#N/A,FALSE,"Plan2"}</definedName>
    <definedName name="zsads" localSheetId="6" hidden="1">{#N/A,#N/A,FALSE,"Plan1";#N/A,#N/A,FALSE,"Plan2"}</definedName>
    <definedName name="zsads" localSheetId="1" hidden="1">{#N/A,#N/A,FALSE,"Plan1";#N/A,#N/A,FALSE,"Plan2"}</definedName>
    <definedName name="zsads" localSheetId="0" hidden="1">{#N/A,#N/A,FALSE,"Plan1";#N/A,#N/A,FALSE,"Plan2"}</definedName>
    <definedName name="zsads" localSheetId="7" hidden="1">{#N/A,#N/A,FALSE,"Plan1";#N/A,#N/A,FALSE,"Plan2"}</definedName>
    <definedName name="zsads" localSheetId="8" hidden="1">{#N/A,#N/A,FALSE,"Plan1";#N/A,#N/A,FALSE,"Plan2"}</definedName>
    <definedName name="zsads" hidden="1">{#N/A,#N/A,FALSE,"Plan1";#N/A,#N/A,FALSE,"Plan2"}</definedName>
    <definedName name="ZSDFSETR" localSheetId="2" hidden="1">#REF!</definedName>
    <definedName name="ZSDFSETR" localSheetId="6" hidden="1">#REF!</definedName>
    <definedName name="ZSDFSETR" localSheetId="1" hidden="1">#REF!</definedName>
    <definedName name="ZSDFSETR" localSheetId="7" hidden="1">#REF!</definedName>
    <definedName name="ZSDFSETR" localSheetId="8" hidden="1">#REF!</definedName>
    <definedName name="ZSDFSETR" hidden="1">#REF!</definedName>
    <definedName name="zsds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2" hidden="1">{#N/A,#N/A,FALSE,"Plan1";#N/A,#N/A,FALSE,"Plan2"}</definedName>
    <definedName name="zxccdf" localSheetId="6" hidden="1">{#N/A,#N/A,FALSE,"Plan1";#N/A,#N/A,FALSE,"Plan2"}</definedName>
    <definedName name="zxccdf" localSheetId="1" hidden="1">{#N/A,#N/A,FALSE,"Plan1";#N/A,#N/A,FALSE,"Plan2"}</definedName>
    <definedName name="zxccdf" localSheetId="0" hidden="1">{#N/A,#N/A,FALSE,"Plan1";#N/A,#N/A,FALSE,"Plan2"}</definedName>
    <definedName name="zxccdf" localSheetId="7" hidden="1">{#N/A,#N/A,FALSE,"Plan1";#N/A,#N/A,FALSE,"Plan2"}</definedName>
    <definedName name="zxccdf" localSheetId="8" hidden="1">{#N/A,#N/A,FALSE,"Plan1";#N/A,#N/A,FALSE,"Plan2"}</definedName>
    <definedName name="zxccdf" hidden="1">{#N/A,#N/A,FALSE,"Plan1";#N/A,#N/A,FALSE,"Plan2"}</definedName>
    <definedName name="zxcdsf" localSheetId="2" hidden="1">#REF!</definedName>
    <definedName name="zxcdsf" localSheetId="6" hidden="1">#REF!</definedName>
    <definedName name="zxcdsf" localSheetId="1" hidden="1">#REF!</definedName>
    <definedName name="zxcdsf" localSheetId="7" hidden="1">#REF!</definedName>
    <definedName name="zxcdsf" localSheetId="8" hidden="1">#REF!</definedName>
    <definedName name="zxcdsf" hidden="1">#REF!</definedName>
    <definedName name="zxcfdstrrt" localSheetId="2" hidden="1">{#N/A,#N/A,FALSE,"Plan1";#N/A,#N/A,FALSE,"Plan2"}</definedName>
    <definedName name="zxcfdstrrt" localSheetId="6" hidden="1">{#N/A,#N/A,FALSE,"Plan1";#N/A,#N/A,FALSE,"Plan2"}</definedName>
    <definedName name="zxcfdstrrt" localSheetId="1" hidden="1">{#N/A,#N/A,FALSE,"Plan1";#N/A,#N/A,FALSE,"Plan2"}</definedName>
    <definedName name="zxcfdstrrt" localSheetId="0" hidden="1">{#N/A,#N/A,FALSE,"Plan1";#N/A,#N/A,FALSE,"Plan2"}</definedName>
    <definedName name="zxcfdstrrt" localSheetId="7" hidden="1">{#N/A,#N/A,FALSE,"Plan1";#N/A,#N/A,FALSE,"Plan2"}</definedName>
    <definedName name="zxcfdstrrt" localSheetId="8" hidden="1">{#N/A,#N/A,FALSE,"Plan1";#N/A,#N/A,FALSE,"Plan2"}</definedName>
    <definedName name="zxcfdstrrt" hidden="1">{#N/A,#N/A,FALSE,"Plan1";#N/A,#N/A,FALSE,"Plan2"}</definedName>
    <definedName name="zxcx" localSheetId="2" hidden="1">{#N/A,#N/A,FALSE,"Plan1";#N/A,#N/A,FALSE,"Plan2"}</definedName>
    <definedName name="zxcx" localSheetId="6" hidden="1">{#N/A,#N/A,FALSE,"Plan1";#N/A,#N/A,FALSE,"Plan2"}</definedName>
    <definedName name="zxcx" localSheetId="1" hidden="1">{#N/A,#N/A,FALSE,"Plan1";#N/A,#N/A,FALSE,"Plan2"}</definedName>
    <definedName name="zxcx" localSheetId="0" hidden="1">{#N/A,#N/A,FALSE,"Plan1";#N/A,#N/A,FALSE,"Plan2"}</definedName>
    <definedName name="zxcx" localSheetId="7" hidden="1">{#N/A,#N/A,FALSE,"Plan1";#N/A,#N/A,FALSE,"Plan2"}</definedName>
    <definedName name="zxcx" localSheetId="8" hidden="1">{#N/A,#N/A,FALSE,"Plan1";#N/A,#N/A,FALSE,"Plan2"}</definedName>
    <definedName name="zxcx" hidden="1">{#N/A,#N/A,FALSE,"Plan1";#N/A,#N/A,FALSE,"Plan2"}</definedName>
    <definedName name="ZXFCR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2" hidden="1">{#N/A,#N/A,FALSE,"Plan1";#N/A,#N/A,FALSE,"Plan2"}</definedName>
    <definedName name="ZXFHDFRHDF" localSheetId="6" hidden="1">{#N/A,#N/A,FALSE,"Plan1";#N/A,#N/A,FALSE,"Plan2"}</definedName>
    <definedName name="ZXFHDFRHDF" localSheetId="1" hidden="1">{#N/A,#N/A,FALSE,"Plan1";#N/A,#N/A,FALSE,"Plan2"}</definedName>
    <definedName name="ZXFHDFRHDF" localSheetId="0" hidden="1">{#N/A,#N/A,FALSE,"Plan1";#N/A,#N/A,FALSE,"Plan2"}</definedName>
    <definedName name="ZXFHDFRHDF" localSheetId="7" hidden="1">{#N/A,#N/A,FALSE,"Plan1";#N/A,#N/A,FALSE,"Plan2"}</definedName>
    <definedName name="ZXFHDFRHDF" localSheetId="8" hidden="1">{#N/A,#N/A,FALSE,"Plan1";#N/A,#N/A,FALSE,"Plan2"}</definedName>
    <definedName name="ZXFHDFRHDF" hidden="1">{#N/A,#N/A,FALSE,"Plan1";#N/A,#N/A,FALSE,"Plan2"}</definedName>
    <definedName name="ZZ" localSheetId="2">#REF!</definedName>
    <definedName name="ZZ" localSheetId="6">#REF!</definedName>
    <definedName name="ZZ" localSheetId="7">#REF!</definedName>
    <definedName name="ZZ" localSheetId="8">#REF!</definedName>
    <definedName name="ZZ">#REF!</definedName>
    <definedName name="zzdftr" localSheetId="2" hidden="1">{#N/A,#N/A,FALSE,"Plan1";#N/A,#N/A,FALSE,"Plan2"}</definedName>
    <definedName name="zzdftr" localSheetId="6" hidden="1">{#N/A,#N/A,FALSE,"Plan1";#N/A,#N/A,FALSE,"Plan2"}</definedName>
    <definedName name="zzdftr" localSheetId="1" hidden="1">{#N/A,#N/A,FALSE,"Plan1";#N/A,#N/A,FALSE,"Plan2"}</definedName>
    <definedName name="zzdftr" localSheetId="0" hidden="1">{#N/A,#N/A,FALSE,"Plan1";#N/A,#N/A,FALSE,"Plan2"}</definedName>
    <definedName name="zzdftr" localSheetId="7" hidden="1">{#N/A,#N/A,FALSE,"Plan1";#N/A,#N/A,FALSE,"Plan2"}</definedName>
    <definedName name="zzdftr" localSheetId="8" hidden="1">{#N/A,#N/A,FALSE,"Plan1";#N/A,#N/A,FALSE,"Plan2"}</definedName>
    <definedName name="zzdftr" hidden="1">{#N/A,#N/A,FALSE,"Plan1";#N/A,#N/A,FALSE,"Plan2"}</definedName>
    <definedName name="zzz" localSheetId="2">#REF!</definedName>
    <definedName name="zzz" localSheetId="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8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>#REF!</definedName>
    <definedName name="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2" hidden="1">{"'장비'!$A$3:$M$12"}</definedName>
    <definedName name="ㄱㄷㄱㄷㄱㄱㅎㄺㄷ" localSheetId="6" hidden="1">{"'장비'!$A$3:$M$12"}</definedName>
    <definedName name="ㄱㄷㄱㄷㄱㄱㅎㄺㄷ" localSheetId="1" hidden="1">{"'장비'!$A$3:$M$12"}</definedName>
    <definedName name="ㄱㄷㄱㄷㄱㄱㅎㄺㄷ" localSheetId="0" hidden="1">{"'장비'!$A$3:$M$12"}</definedName>
    <definedName name="ㄱㄷㄱㄷㄱㄱㅎㄺㄷ" localSheetId="7" hidden="1">{"'장비'!$A$3:$M$12"}</definedName>
    <definedName name="ㄱㄷㄱㄷㄱㄱㅎㄺㄷ" localSheetId="8" hidden="1">{"'장비'!$A$3:$M$12"}</definedName>
    <definedName name="ㄱㄷㄱㄷㄱㄱㅎㄺㄷ" hidden="1">{"'장비'!$A$3:$M$12"}</definedName>
    <definedName name="가나다" hidden="1">#REF!</definedName>
    <definedName name="검증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6" hidden="1">#REF!</definedName>
    <definedName name="견적조건" localSheetId="1" hidden="1">#REF!</definedName>
    <definedName name="견적조건" localSheetId="7" hidden="1">#REF!</definedName>
    <definedName name="견적조건" localSheetId="8" hidden="1">#REF!</definedName>
    <definedName name="견적조건" hidden="1">#REF!</definedName>
    <definedName name="계약고햔황2" localSheetId="2" hidden="1">#REF!</definedName>
    <definedName name="계약고햔황2" localSheetId="6" hidden="1">#REF!</definedName>
    <definedName name="계약고햔황2" localSheetId="1" hidden="1">#REF!</definedName>
    <definedName name="계약고햔황2" localSheetId="7" hidden="1">#REF!</definedName>
    <definedName name="계약고햔황2" localSheetId="8" hidden="1">#REF!</definedName>
    <definedName name="계약고햔황2" hidden="1">#REF!</definedName>
    <definedName name="계약고현황2" localSheetId="1" hidden="1">#REF!</definedName>
    <definedName name="계약고현황2" hidden="1">#REF!</definedName>
    <definedName name="고문" localSheetId="2" hidden="1">{#N/A,#N/A,FALSE,"현장 NCR 분석";#N/A,#N/A,FALSE,"현장품질감사";#N/A,#N/A,FALSE,"현장품질감사"}</definedName>
    <definedName name="고문" localSheetId="6" hidden="1">{#N/A,#N/A,FALSE,"현장 NCR 분석";#N/A,#N/A,FALSE,"현장품질감사";#N/A,#N/A,FALSE,"현장품질감사"}</definedName>
    <definedName name="고문" localSheetId="1" hidden="1">{#N/A,#N/A,FALSE,"현장 NCR 분석";#N/A,#N/A,FALSE,"현장품질감사";#N/A,#N/A,FALSE,"현장품질감사"}</definedName>
    <definedName name="고문" localSheetId="0" hidden="1">{#N/A,#N/A,FALSE,"현장 NCR 분석";#N/A,#N/A,FALSE,"현장품질감사";#N/A,#N/A,FALSE,"현장품질감사"}</definedName>
    <definedName name="고문" localSheetId="7" hidden="1">{#N/A,#N/A,FALSE,"현장 NCR 분석";#N/A,#N/A,FALSE,"현장품질감사";#N/A,#N/A,FALSE,"현장품질감사"}</definedName>
    <definedName name="고문" localSheetId="8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2" hidden="1">{#N/A,#N/A,FALSE,"현장 NCR 분석";#N/A,#N/A,FALSE,"현장품질감사";#N/A,#N/A,FALSE,"현장품질감사"}</definedName>
    <definedName name="고문2" localSheetId="6" hidden="1">{#N/A,#N/A,FALSE,"현장 NCR 분석";#N/A,#N/A,FALSE,"현장품질감사";#N/A,#N/A,FALSE,"현장품질감사"}</definedName>
    <definedName name="고문2" localSheetId="1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고문2" localSheetId="7" hidden="1">{#N/A,#N/A,FALSE,"현장 NCR 분석";#N/A,#N/A,FALSE,"현장품질감사";#N/A,#N/A,FALSE,"현장품질감사"}</definedName>
    <definedName name="고문2" localSheetId="8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2" hidden="1">{#N/A,#N/A,FALSE,"ENG'G(보호계전기)"}</definedName>
    <definedName name="공급구분표_수정" localSheetId="6" hidden="1">{#N/A,#N/A,FALSE,"ENG'G(보호계전기)"}</definedName>
    <definedName name="공급구분표_수정" localSheetId="1" hidden="1">{#N/A,#N/A,FALSE,"ENG'G(보호계전기)"}</definedName>
    <definedName name="공급구분표_수정" localSheetId="0" hidden="1">{#N/A,#N/A,FALSE,"ENG'G(보호계전기)"}</definedName>
    <definedName name="공급구분표_수정" localSheetId="7" hidden="1">{#N/A,#N/A,FALSE,"ENG'G(보호계전기)"}</definedName>
    <definedName name="공급구분표_수정" localSheetId="8" hidden="1">{#N/A,#N/A,FALSE,"ENG'G(보호계전기)"}</definedName>
    <definedName name="공급구분표_수정" hidden="1">{#N/A,#N/A,FALSE,"ENG'G(보호계전기)"}</definedName>
    <definedName name="공급표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6" hidden="1">#REF!</definedName>
    <definedName name="ㄴㄴㄴㄴ" localSheetId="1" hidden="1">#REF!</definedName>
    <definedName name="ㄴㄴㄴㄴ" localSheetId="7" hidden="1">#REF!</definedName>
    <definedName name="ㄴㄴㄴㄴ" localSheetId="8" hidden="1">#REF!</definedName>
    <definedName name="ㄴㄴㄴㄴ" hidden="1">#REF!</definedName>
    <definedName name="내역" localSheetId="2" hidden="1">{#N/A,#N/A,FALSE,"CCTV"}</definedName>
    <definedName name="내역" localSheetId="6" hidden="1">{#N/A,#N/A,FALSE,"CCTV"}</definedName>
    <definedName name="내역" localSheetId="1" hidden="1">{#N/A,#N/A,FALSE,"CCTV"}</definedName>
    <definedName name="내역" localSheetId="0" hidden="1">{#N/A,#N/A,FALSE,"CCTV"}</definedName>
    <definedName name="내역" localSheetId="7" hidden="1">{#N/A,#N/A,FALSE,"CCTV"}</definedName>
    <definedName name="내역" localSheetId="8" hidden="1">{#N/A,#N/A,FALSE,"CCTV"}</definedName>
    <definedName name="내역" hidden="1">{#N/A,#N/A,FALSE,"CCTV"}</definedName>
    <definedName name="ㄷㄳ" localSheetId="2" hidden="1">{"'장비'!$A$3:$M$12"}</definedName>
    <definedName name="ㄷㄳ" localSheetId="6" hidden="1">{"'장비'!$A$3:$M$12"}</definedName>
    <definedName name="ㄷㄳ" localSheetId="1" hidden="1">{"'장비'!$A$3:$M$12"}</definedName>
    <definedName name="ㄷㄳ" localSheetId="0" hidden="1">{"'장비'!$A$3:$M$12"}</definedName>
    <definedName name="ㄷㄳ" localSheetId="7" hidden="1">{"'장비'!$A$3:$M$12"}</definedName>
    <definedName name="ㄷㄳ" localSheetId="8" hidden="1">{"'장비'!$A$3:$M$12"}</definedName>
    <definedName name="ㄷㄳ" hidden="1">{"'장비'!$A$3:$M$12"}</definedName>
    <definedName name="ㄷㄷㄷㄷ" localSheetId="2" hidden="1">{"'장비'!$A$3:$M$12"}</definedName>
    <definedName name="ㄷㄷㄷㄷ" localSheetId="6" hidden="1">{"'장비'!$A$3:$M$12"}</definedName>
    <definedName name="ㄷㄷㄷㄷ" localSheetId="1" hidden="1">{"'장비'!$A$3:$M$12"}</definedName>
    <definedName name="ㄷㄷㄷㄷ" localSheetId="0" hidden="1">{"'장비'!$A$3:$M$12"}</definedName>
    <definedName name="ㄷㄷㄷㄷ" localSheetId="7" hidden="1">{"'장비'!$A$3:$M$12"}</definedName>
    <definedName name="ㄷㄷㄷㄷ" localSheetId="8" hidden="1">{"'장비'!$A$3:$M$12"}</definedName>
    <definedName name="ㄷㄷㄷㄷ" hidden="1">{"'장비'!$A$3:$M$12"}</definedName>
    <definedName name="ㄷㅈㅂㄷ" localSheetId="2" hidden="1">{"'장비'!$A$3:$M$12"}</definedName>
    <definedName name="ㄷㅈㅂㄷ" localSheetId="6" hidden="1">{"'장비'!$A$3:$M$12"}</definedName>
    <definedName name="ㄷㅈㅂㄷ" localSheetId="1" hidden="1">{"'장비'!$A$3:$M$12"}</definedName>
    <definedName name="ㄷㅈㅂㄷ" localSheetId="0" hidden="1">{"'장비'!$A$3:$M$12"}</definedName>
    <definedName name="ㄷㅈㅂㄷ" localSheetId="7" hidden="1">{"'장비'!$A$3:$M$12"}</definedName>
    <definedName name="ㄷㅈㅂㄷ" localSheetId="8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localSheetId="2" hidden="1">{"'장비'!$A$3:$M$12"}</definedName>
    <definedName name="ㄹㄹ" localSheetId="6" hidden="1">{"'장비'!$A$3:$M$12"}</definedName>
    <definedName name="ㄹㄹ" localSheetId="1" hidden="1">{"'장비'!$A$3:$M$12"}</definedName>
    <definedName name="ㄹㄹ" localSheetId="0" hidden="1">{"'장비'!$A$3:$M$12"}</definedName>
    <definedName name="ㄹㄹ" localSheetId="7" hidden="1">{"'장비'!$A$3:$M$12"}</definedName>
    <definedName name="ㄹㄹ" localSheetId="8" hidden="1">{"'장비'!$A$3:$M$12"}</definedName>
    <definedName name="ㄹㄹ" hidden="1">{"'장비'!$A$3:$M$12"}</definedName>
    <definedName name="ㄹㄹㄹ" hidden="1">#REF!</definedName>
    <definedName name="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2" hidden="1">{#N/A,#N/A,FALSE,"현장 NCR 분석";#N/A,#N/A,FALSE,"현장품질감사";#N/A,#N/A,FALSE,"현장품질감사"}</definedName>
    <definedName name="러러러" localSheetId="6" hidden="1">{#N/A,#N/A,FALSE,"현장 NCR 분석";#N/A,#N/A,FALSE,"현장품질감사";#N/A,#N/A,FALSE,"현장품질감사"}</definedName>
    <definedName name="러러러" localSheetId="1" hidden="1">{#N/A,#N/A,FALSE,"현장 NCR 분석";#N/A,#N/A,FALSE,"현장품질감사";#N/A,#N/A,FALSE,"현장품질감사"}</definedName>
    <definedName name="러러러" localSheetId="0" hidden="1">{#N/A,#N/A,FALSE,"현장 NCR 분석";#N/A,#N/A,FALSE,"현장품질감사";#N/A,#N/A,FALSE,"현장품질감사"}</definedName>
    <definedName name="러러러" localSheetId="7" hidden="1">{#N/A,#N/A,FALSE,"현장 NCR 분석";#N/A,#N/A,FALSE,"현장품질감사";#N/A,#N/A,FALSE,"현장품질감사"}</definedName>
    <definedName name="러러러" localSheetId="8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2" hidden="1">{#N/A,#N/A,FALSE,"명세표"}</definedName>
    <definedName name="ㅁ" localSheetId="6" hidden="1">{#N/A,#N/A,FALSE,"명세표"}</definedName>
    <definedName name="ㅁ" localSheetId="1" hidden="1">{#N/A,#N/A,FALSE,"명세표"}</definedName>
    <definedName name="ㅁ" localSheetId="0" hidden="1">{#N/A,#N/A,FALSE,"명세표"}</definedName>
    <definedName name="ㅁ" localSheetId="7" hidden="1">{#N/A,#N/A,FALSE,"명세표"}</definedName>
    <definedName name="ㅁ" localSheetId="8" hidden="1">{#N/A,#N/A,FALSE,"명세표"}</definedName>
    <definedName name="ㅁ" hidden="1">{#N/A,#N/A,FALSE,"명세표"}</definedName>
    <definedName name="ㅁㄱ해ㅜ5" localSheetId="6" hidden="1">#REF!</definedName>
    <definedName name="ㅁㄱ해ㅜ5" localSheetId="1" hidden="1">#REF!</definedName>
    <definedName name="ㅁㄱ해ㅜ5" localSheetId="7" hidden="1">#REF!</definedName>
    <definedName name="ㅁㄱ해ㅜ5" localSheetId="8" hidden="1">#REF!</definedName>
    <definedName name="ㅁㄱ해ㅜ5" hidden="1">#REF!</definedName>
    <definedName name="ㅁ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2" hidden="1">{#N/A,#N/A,FALSE,"명세표"}</definedName>
    <definedName name="ㅁㅁ" localSheetId="6" hidden="1">{#N/A,#N/A,FALSE,"명세표"}</definedName>
    <definedName name="ㅁㅁ" localSheetId="1" hidden="1">{#N/A,#N/A,FALSE,"명세표"}</definedName>
    <definedName name="ㅁㅁ" localSheetId="0" hidden="1">{#N/A,#N/A,FALSE,"명세표"}</definedName>
    <definedName name="ㅁㅁ" localSheetId="7" hidden="1">{#N/A,#N/A,FALSE,"명세표"}</definedName>
    <definedName name="ㅁㅁ" localSheetId="8" hidden="1">{#N/A,#N/A,FALSE,"명세표"}</definedName>
    <definedName name="ㅁㅁ" hidden="1">{#N/A,#N/A,FALSE,"명세표"}</definedName>
    <definedName name="ㅁㅁㅁ" localSheetId="2" hidden="1">#REF!</definedName>
    <definedName name="ㅁㅁㅁ" localSheetId="6" hidden="1">#REF!</definedName>
    <definedName name="ㅁㅁㅁ" localSheetId="1" hidden="1">#REF!</definedName>
    <definedName name="ㅁㅁㅁ" localSheetId="7" hidden="1">#REF!</definedName>
    <definedName name="ㅁㅁㅁ" localSheetId="8" hidden="1">#REF!</definedName>
    <definedName name="ㅁㅁㅁ" hidden="1">#REF!</definedName>
    <definedName name="ㅁㅁㅁㅁㅁㅁㅁㅁㅁㅁㅁ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2" hidden="1">{#N/A,#N/A,FALSE,"명세표"}</definedName>
    <definedName name="머" localSheetId="6" hidden="1">{#N/A,#N/A,FALSE,"명세표"}</definedName>
    <definedName name="머" localSheetId="1" hidden="1">{#N/A,#N/A,FALSE,"명세표"}</definedName>
    <definedName name="머" localSheetId="0" hidden="1">{#N/A,#N/A,FALSE,"명세표"}</definedName>
    <definedName name="머" localSheetId="7" hidden="1">{#N/A,#N/A,FALSE,"명세표"}</definedName>
    <definedName name="머" localSheetId="8" hidden="1">{#N/A,#N/A,FALSE,"명세표"}</definedName>
    <definedName name="머" hidden="1">{#N/A,#N/A,FALSE,"명세표"}</definedName>
    <definedName name="ㅂㅂㅂㅂ" localSheetId="2" hidden="1">{#N/A,#N/A,FALSE,"명세표"}</definedName>
    <definedName name="ㅂㅂㅂㅂ" localSheetId="6" hidden="1">{#N/A,#N/A,FALSE,"명세표"}</definedName>
    <definedName name="ㅂㅂㅂㅂ" localSheetId="1" hidden="1">{#N/A,#N/A,FALSE,"명세표"}</definedName>
    <definedName name="ㅂㅂㅂㅂ" localSheetId="0" hidden="1">{#N/A,#N/A,FALSE,"명세표"}</definedName>
    <definedName name="ㅂㅂㅂㅂ" localSheetId="7" hidden="1">{#N/A,#N/A,FALSE,"명세표"}</definedName>
    <definedName name="ㅂㅂㅂㅂ" localSheetId="8" hidden="1">{#N/A,#N/A,FALSE,"명세표"}</definedName>
    <definedName name="ㅂㅂㅂㅂ" hidden="1">{#N/A,#N/A,FALSE,"명세표"}</definedName>
    <definedName name="ㅂㅂㅂㅂㅂㅂㅂ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2" hidden="1">{"'장비'!$A$3:$M$12"}</definedName>
    <definedName name="ㅂㅈㄱㅂㅈㄷㄱ" localSheetId="6" hidden="1">{"'장비'!$A$3:$M$12"}</definedName>
    <definedName name="ㅂㅈㄱㅂㅈㄷㄱ" localSheetId="1" hidden="1">{"'장비'!$A$3:$M$12"}</definedName>
    <definedName name="ㅂㅈㄱㅂㅈㄷㄱ" localSheetId="0" hidden="1">{"'장비'!$A$3:$M$12"}</definedName>
    <definedName name="ㅂㅈㄱㅂㅈㄷㄱ" localSheetId="7" hidden="1">{"'장비'!$A$3:$M$12"}</definedName>
    <definedName name="ㅂㅈㄱㅂㅈㄷㄱ" localSheetId="8" hidden="1">{"'장비'!$A$3:$M$12"}</definedName>
    <definedName name="ㅂㅈㄱㅂㅈㄷㄱ" hidden="1">{"'장비'!$A$3:$M$12"}</definedName>
    <definedName name="ㅂㅈㄷ" localSheetId="2" hidden="1">{"'장비'!$A$3:$M$12"}</definedName>
    <definedName name="ㅂㅈㄷ" localSheetId="6" hidden="1">{"'장비'!$A$3:$M$12"}</definedName>
    <definedName name="ㅂㅈㄷ" localSheetId="1" hidden="1">{"'장비'!$A$3:$M$12"}</definedName>
    <definedName name="ㅂㅈㄷ" localSheetId="0" hidden="1">{"'장비'!$A$3:$M$12"}</definedName>
    <definedName name="ㅂㅈㄷ" localSheetId="7" hidden="1">{"'장비'!$A$3:$M$12"}</definedName>
    <definedName name="ㅂㅈㄷ" localSheetId="8" hidden="1">{"'장비'!$A$3:$M$12"}</definedName>
    <definedName name="ㅂㅈㄷ" hidden="1">{"'장비'!$A$3:$M$12"}</definedName>
    <definedName name="ㅂㅈㄷㄷㅂㅈㅈㅂ" localSheetId="2" hidden="1">{"'장비'!$A$3:$M$12"}</definedName>
    <definedName name="ㅂㅈㄷㄷㅂㅈㅈㅂ" localSheetId="6" hidden="1">{"'장비'!$A$3:$M$12"}</definedName>
    <definedName name="ㅂㅈㄷㄷㅂㅈㅈㅂ" localSheetId="1" hidden="1">{"'장비'!$A$3:$M$12"}</definedName>
    <definedName name="ㅂㅈㄷㄷㅂㅈㅈㅂ" localSheetId="0" hidden="1">{"'장비'!$A$3:$M$12"}</definedName>
    <definedName name="ㅂㅈㄷㄷㅂㅈㅈㅂ" localSheetId="7" hidden="1">{"'장비'!$A$3:$M$12"}</definedName>
    <definedName name="ㅂㅈㄷㄷㅂㅈㅈㅂ" localSheetId="8" hidden="1">{"'장비'!$A$3:$M$12"}</definedName>
    <definedName name="ㅂㅈㄷㄷㅂㅈㅈㅂ" hidden="1">{"'장비'!$A$3:$M$12"}</definedName>
    <definedName name="ㅂㅈㄷㅂㅈ" localSheetId="2" hidden="1">{"'장비'!$A$3:$M$12"}</definedName>
    <definedName name="ㅂㅈㄷㅂㅈ" localSheetId="6" hidden="1">{"'장비'!$A$3:$M$12"}</definedName>
    <definedName name="ㅂㅈㄷㅂㅈ" localSheetId="1" hidden="1">{"'장비'!$A$3:$M$12"}</definedName>
    <definedName name="ㅂㅈㄷㅂㅈ" localSheetId="0" hidden="1">{"'장비'!$A$3:$M$12"}</definedName>
    <definedName name="ㅂㅈㄷㅂㅈ" localSheetId="7" hidden="1">{"'장비'!$A$3:$M$12"}</definedName>
    <definedName name="ㅂㅈㄷㅂㅈ" localSheetId="8" hidden="1">{"'장비'!$A$3:$M$12"}</definedName>
    <definedName name="ㅂㅈㄷㅂㅈ" hidden="1">{"'장비'!$A$3:$M$12"}</definedName>
    <definedName name="ㅂㅈㄷㅂㅈㅈㅂㄷ" localSheetId="2" hidden="1">{"'장비'!$A$3:$M$12"}</definedName>
    <definedName name="ㅂㅈㄷㅂㅈㅈㅂㄷ" localSheetId="6" hidden="1">{"'장비'!$A$3:$M$12"}</definedName>
    <definedName name="ㅂㅈㄷㅂㅈㅈㅂㄷ" localSheetId="1" hidden="1">{"'장비'!$A$3:$M$12"}</definedName>
    <definedName name="ㅂㅈㄷㅂㅈㅈㅂㄷ" localSheetId="0" hidden="1">{"'장비'!$A$3:$M$12"}</definedName>
    <definedName name="ㅂㅈㄷㅂㅈㅈㅂㄷ" localSheetId="7" hidden="1">{"'장비'!$A$3:$M$12"}</definedName>
    <definedName name="ㅂㅈㄷㅂㅈㅈㅂㄷ" localSheetId="8" hidden="1">{"'장비'!$A$3:$M$12"}</definedName>
    <definedName name="ㅂㅈㄷㅂㅈㅈㅂㄷ" hidden="1">{"'장비'!$A$3:$M$12"}</definedName>
    <definedName name="ㅂㅈㄷㅈㅂㄷ" localSheetId="2" hidden="1">{"'장비'!$A$3:$M$12"}</definedName>
    <definedName name="ㅂㅈㄷㅈㅂㄷ" localSheetId="6" hidden="1">{"'장비'!$A$3:$M$12"}</definedName>
    <definedName name="ㅂㅈㄷㅈㅂㄷ" localSheetId="1" hidden="1">{"'장비'!$A$3:$M$12"}</definedName>
    <definedName name="ㅂㅈㄷㅈㅂㄷ" localSheetId="0" hidden="1">{"'장비'!$A$3:$M$12"}</definedName>
    <definedName name="ㅂㅈㄷㅈㅂㄷ" localSheetId="7" hidden="1">{"'장비'!$A$3:$M$12"}</definedName>
    <definedName name="ㅂㅈㄷㅈㅂㄷ" localSheetId="8" hidden="1">{"'장비'!$A$3:$M$12"}</definedName>
    <definedName name="ㅂㅈㄷㅈㅂㄷ" hidden="1">{"'장비'!$A$3:$M$12"}</definedName>
    <definedName name="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2" hidden="1">#REF!</definedName>
    <definedName name="보충" localSheetId="6" hidden="1">#REF!</definedName>
    <definedName name="보충" localSheetId="1" hidden="1">#REF!</definedName>
    <definedName name="보충" localSheetId="7" hidden="1">#REF!</definedName>
    <definedName name="보충" localSheetId="8" hidden="1">#REF!</definedName>
    <definedName name="보충" hidden="1">#REF!</definedName>
    <definedName name="보호" localSheetId="2" hidden="1">{#N/A,#N/A,FALSE,"ENG'G(보호계전기)"}</definedName>
    <definedName name="보호" localSheetId="6" hidden="1">{#N/A,#N/A,FALSE,"ENG'G(보호계전기)"}</definedName>
    <definedName name="보호" localSheetId="1" hidden="1">{#N/A,#N/A,FALSE,"ENG'G(보호계전기)"}</definedName>
    <definedName name="보호" localSheetId="0" hidden="1">{#N/A,#N/A,FALSE,"ENG'G(보호계전기)"}</definedName>
    <definedName name="보호" localSheetId="7" hidden="1">{#N/A,#N/A,FALSE,"ENG'G(보호계전기)"}</definedName>
    <definedName name="보호" localSheetId="8" hidden="1">{#N/A,#N/A,FALSE,"ENG'G(보호계전기)"}</definedName>
    <definedName name="보호" hidden="1">{#N/A,#N/A,FALSE,"ENG'G(보호계전기)"}</definedName>
    <definedName name="본공사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2" hidden="1">#REF!</definedName>
    <definedName name="부대공사" localSheetId="6" hidden="1">#REF!</definedName>
    <definedName name="부대공사" localSheetId="1" hidden="1">#REF!</definedName>
    <definedName name="부대공사" localSheetId="7" hidden="1">#REF!</definedName>
    <definedName name="부대공사" localSheetId="8" hidden="1">#REF!</definedName>
    <definedName name="부대공사" hidden="1">#REF!</definedName>
    <definedName name="부손익" localSheetId="2" hidden="1">{#N/A,#N/A,FALSE,"현장 NCR 분석";#N/A,#N/A,FALSE,"현장품질감사";#N/A,#N/A,FALSE,"현장품질감사"}</definedName>
    <definedName name="부손익" localSheetId="6" hidden="1">{#N/A,#N/A,FALSE,"현장 NCR 분석";#N/A,#N/A,FALSE,"현장품질감사";#N/A,#N/A,FALSE,"현장품질감사"}</definedName>
    <definedName name="부손익" localSheetId="1" hidden="1">{#N/A,#N/A,FALSE,"현장 NCR 분석";#N/A,#N/A,FALSE,"현장품질감사";#N/A,#N/A,FALSE,"현장품질감사"}</definedName>
    <definedName name="부손익" localSheetId="0" hidden="1">{#N/A,#N/A,FALSE,"현장 NCR 분석";#N/A,#N/A,FALSE,"현장품질감사";#N/A,#N/A,FALSE,"현장품질감사"}</definedName>
    <definedName name="부손익" localSheetId="7" hidden="1">{#N/A,#N/A,FALSE,"현장 NCR 분석";#N/A,#N/A,FALSE,"현장품질감사";#N/A,#N/A,FALSE,"현장품질감사"}</definedName>
    <definedName name="부손익" localSheetId="8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2" hidden="1">{"'장비'!$A$3:$M$12"}</definedName>
    <definedName name="ㅅㄱㄱㄷ" localSheetId="6" hidden="1">{"'장비'!$A$3:$M$12"}</definedName>
    <definedName name="ㅅㄱㄱㄷ" localSheetId="1" hidden="1">{"'장비'!$A$3:$M$12"}</definedName>
    <definedName name="ㅅㄱㄱㄷ" localSheetId="0" hidden="1">{"'장비'!$A$3:$M$12"}</definedName>
    <definedName name="ㅅㄱㄱㄷ" localSheetId="7" hidden="1">{"'장비'!$A$3:$M$12"}</definedName>
    <definedName name="ㅅㄱㄱㄷ" localSheetId="8" hidden="1">{"'장비'!$A$3:$M$12"}</definedName>
    <definedName name="ㅅㄱㄱㄷ" hidden="1">{"'장비'!$A$3:$M$12"}</definedName>
    <definedName name="ㅅㅅㅅㅅㅅ" localSheetId="2" hidden="1">{"'장비'!$A$3:$M$12"}</definedName>
    <definedName name="ㅅㅅㅅㅅㅅ" localSheetId="6" hidden="1">{"'장비'!$A$3:$M$12"}</definedName>
    <definedName name="ㅅㅅㅅㅅㅅ" localSheetId="1" hidden="1">{"'장비'!$A$3:$M$12"}</definedName>
    <definedName name="ㅅㅅㅅㅅㅅ" localSheetId="0" hidden="1">{"'장비'!$A$3:$M$12"}</definedName>
    <definedName name="ㅅㅅㅅㅅㅅ" localSheetId="7" hidden="1">{"'장비'!$A$3:$M$12"}</definedName>
    <definedName name="ㅅㅅㅅㅅㅅ" localSheetId="8" hidden="1">{"'장비'!$A$3:$M$12"}</definedName>
    <definedName name="ㅅㅅㅅㅅㅅ" hidden="1">{"'장비'!$A$3:$M$12"}</definedName>
    <definedName name="사업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2" hidden="1">#REF!</definedName>
    <definedName name="사업계획수정" localSheetId="6" hidden="1">#REF!</definedName>
    <definedName name="사업계획수정" localSheetId="1" hidden="1">#REF!</definedName>
    <definedName name="사업계획수정" localSheetId="7" hidden="1">#REF!</definedName>
    <definedName name="사업계획수정" localSheetId="8" hidden="1">#REF!</definedName>
    <definedName name="사업계획수정" hidden="1">#REF!</definedName>
    <definedName name="사업관리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2" hidden="1">#REF!</definedName>
    <definedName name="사업부양식2" localSheetId="6" hidden="1">#REF!</definedName>
    <definedName name="사업부양식2" localSheetId="1" hidden="1">#REF!</definedName>
    <definedName name="사업부양식2" localSheetId="7" hidden="1">#REF!</definedName>
    <definedName name="사업부양식2" localSheetId="8" hidden="1">#REF!</definedName>
    <definedName name="사업부양식2" hidden="1">#REF!</definedName>
    <definedName name="산출" localSheetId="6" hidden="1">#REF!</definedName>
    <definedName name="산출" localSheetId="1" hidden="1">#REF!</definedName>
    <definedName name="산출" localSheetId="7" hidden="1">#REF!</definedName>
    <definedName name="산출" localSheetId="8" hidden="1">#REF!</definedName>
    <definedName name="산출" hidden="1">#REF!</definedName>
    <definedName name="새안" localSheetId="2" hidden="1">{#N/A,#N/A,FALSE,"TABLE"}</definedName>
    <definedName name="새안" localSheetId="6" hidden="1">{#N/A,#N/A,FALSE,"TABLE"}</definedName>
    <definedName name="새안" localSheetId="1" hidden="1">{#N/A,#N/A,FALSE,"TABLE"}</definedName>
    <definedName name="새안" localSheetId="0" hidden="1">{#N/A,#N/A,FALSE,"TABLE"}</definedName>
    <definedName name="새안" localSheetId="7" hidden="1">{#N/A,#N/A,FALSE,"TABLE"}</definedName>
    <definedName name="새안" localSheetId="8" hidden="1">{#N/A,#N/A,FALSE,"TABLE"}</definedName>
    <definedName name="새안" hidden="1">{#N/A,#N/A,FALSE,"TABLE"}</definedName>
    <definedName name="석항" localSheetId="2" hidden="1">{#N/A,#N/A,FALSE,"명세표"}</definedName>
    <definedName name="석항" localSheetId="6" hidden="1">{#N/A,#N/A,FALSE,"명세표"}</definedName>
    <definedName name="석항" localSheetId="1" hidden="1">{#N/A,#N/A,FALSE,"명세표"}</definedName>
    <definedName name="석항" localSheetId="0" hidden="1">{#N/A,#N/A,FALSE,"명세표"}</definedName>
    <definedName name="석항" localSheetId="7" hidden="1">{#N/A,#N/A,FALSE,"명세표"}</definedName>
    <definedName name="석항" localSheetId="8" hidden="1">{#N/A,#N/A,FALSE,"명세표"}</definedName>
    <definedName name="석항" hidden="1">{#N/A,#N/A,FALSE,"명세표"}</definedName>
    <definedName name="설계현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2" hidden="1">#REF!</definedName>
    <definedName name="손익계산서" localSheetId="6" hidden="1">#REF!</definedName>
    <definedName name="손익계산서" localSheetId="1" hidden="1">#REF!</definedName>
    <definedName name="손익계산서" localSheetId="7" hidden="1">#REF!</definedName>
    <definedName name="손익계산서" localSheetId="8" hidden="1">#REF!</definedName>
    <definedName name="손익계산서" hidden="1">#REF!</definedName>
    <definedName name="쇼ㅗㅎ로" localSheetId="2" hidden="1">{"'장비'!$A$3:$M$12"}</definedName>
    <definedName name="쇼ㅗㅎ로" localSheetId="6" hidden="1">{"'장비'!$A$3:$M$12"}</definedName>
    <definedName name="쇼ㅗㅎ로" localSheetId="1" hidden="1">{"'장비'!$A$3:$M$12"}</definedName>
    <definedName name="쇼ㅗㅎ로" localSheetId="0" hidden="1">{"'장비'!$A$3:$M$12"}</definedName>
    <definedName name="쇼ㅗㅎ로" localSheetId="7" hidden="1">{"'장비'!$A$3:$M$12"}</definedName>
    <definedName name="쇼ㅗㅎ로" localSheetId="8" hidden="1">{"'장비'!$A$3:$M$12"}</definedName>
    <definedName name="쇼ㅗㅎ로" hidden="1">{"'장비'!$A$3:$M$12"}</definedName>
    <definedName name="수" hidden="1">#REF!</definedName>
    <definedName name="수당" hidden="1">#N/A</definedName>
    <definedName name="신설" localSheetId="2" hidden="1">{#N/A,#N/A,FALSE,"명세표"}</definedName>
    <definedName name="신설" localSheetId="6" hidden="1">{#N/A,#N/A,FALSE,"명세표"}</definedName>
    <definedName name="신설" localSheetId="1" hidden="1">{#N/A,#N/A,FALSE,"명세표"}</definedName>
    <definedName name="신설" localSheetId="0" hidden="1">{#N/A,#N/A,FALSE,"명세표"}</definedName>
    <definedName name="신설" localSheetId="7" hidden="1">{#N/A,#N/A,FALSE,"명세표"}</definedName>
    <definedName name="신설" localSheetId="8" hidden="1">{#N/A,#N/A,FALSE,"명세표"}</definedName>
    <definedName name="신설" hidden="1">{#N/A,#N/A,FALSE,"명세표"}</definedName>
    <definedName name="실적총괄1" localSheetId="2" hidden="1">#REF!</definedName>
    <definedName name="실적총괄1" localSheetId="6" hidden="1">#REF!</definedName>
    <definedName name="실적총괄1" localSheetId="1" hidden="1">#REF!</definedName>
    <definedName name="실적총괄1" localSheetId="7" hidden="1">#REF!</definedName>
    <definedName name="실적총괄1" localSheetId="8" hidden="1">#REF!</definedName>
    <definedName name="실적총괄1" hidden="1">#REF!</definedName>
    <definedName name="실총" localSheetId="6" hidden="1">#REF!</definedName>
    <definedName name="실총" localSheetId="1" hidden="1">#REF!</definedName>
    <definedName name="실총" localSheetId="7" hidden="1">#REF!</definedName>
    <definedName name="실총" localSheetId="8" hidden="1">#REF!</definedName>
    <definedName name="실총" hidden="1">#REF!</definedName>
    <definedName name="ㅇㄹㄹ" localSheetId="1" hidden="1">#REF!</definedName>
    <definedName name="ㅇㄹㄹ" hidden="1">#REF!</definedName>
    <definedName name="ㅇ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6" hidden="1">#REF!</definedName>
    <definedName name="ㅇㅇㅇㅇ" localSheetId="1" hidden="1">#REF!</definedName>
    <definedName name="ㅇㅇㅇㅇ" localSheetId="7" hidden="1">#REF!</definedName>
    <definedName name="ㅇㅇㅇㅇ" localSheetId="8" hidden="1">#REF!</definedName>
    <definedName name="ㅇㅇㅇㅇ" hidden="1">#REF!</definedName>
    <definedName name="양식변경12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2" hidden="1">#REF!</definedName>
    <definedName name="이월" localSheetId="6" hidden="1">#REF!</definedName>
    <definedName name="이월" localSheetId="1" hidden="1">#REF!</definedName>
    <definedName name="이월" localSheetId="7" hidden="1">#REF!</definedName>
    <definedName name="이월" localSheetId="8" hidden="1">#REF!</definedName>
    <definedName name="이월" hidden="1">#REF!</definedName>
    <definedName name="이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2" hidden="1">{#N/A,#N/A,FALSE,"명세표"}</definedName>
    <definedName name="ㅈ" localSheetId="6" hidden="1">{#N/A,#N/A,FALSE,"명세표"}</definedName>
    <definedName name="ㅈ" localSheetId="1" hidden="1">{#N/A,#N/A,FALSE,"명세표"}</definedName>
    <definedName name="ㅈ" localSheetId="0" hidden="1">{#N/A,#N/A,FALSE,"명세표"}</definedName>
    <definedName name="ㅈ" localSheetId="7" hidden="1">{#N/A,#N/A,FALSE,"명세표"}</definedName>
    <definedName name="ㅈ" localSheetId="8" hidden="1">{#N/A,#N/A,FALSE,"명세표"}</definedName>
    <definedName name="ㅈ" hidden="1">{#N/A,#N/A,FALSE,"명세표"}</definedName>
    <definedName name="ㅈㅈㅈㅈ" localSheetId="2" hidden="1">{#N/A,#N/A,FALSE,"명세표"}</definedName>
    <definedName name="ㅈㅈㅈㅈ" localSheetId="6" hidden="1">{#N/A,#N/A,FALSE,"명세표"}</definedName>
    <definedName name="ㅈㅈㅈㅈ" localSheetId="1" hidden="1">{#N/A,#N/A,FALSE,"명세표"}</definedName>
    <definedName name="ㅈㅈㅈㅈ" localSheetId="0" hidden="1">{#N/A,#N/A,FALSE,"명세표"}</definedName>
    <definedName name="ㅈㅈㅈㅈ" localSheetId="7" hidden="1">{#N/A,#N/A,FALSE,"명세표"}</definedName>
    <definedName name="ㅈㅈㅈㅈ" localSheetId="8" hidden="1">{#N/A,#N/A,FALSE,"명세표"}</definedName>
    <definedName name="ㅈㅈㅈㅈ" hidden="1">{#N/A,#N/A,FALSE,"명세표"}</definedName>
    <definedName name="자미" localSheetId="2" hidden="1">{#N/A,#N/A,FALSE,"명세표"}</definedName>
    <definedName name="자미" localSheetId="6" hidden="1">{#N/A,#N/A,FALSE,"명세표"}</definedName>
    <definedName name="자미" localSheetId="1" hidden="1">{#N/A,#N/A,FALSE,"명세표"}</definedName>
    <definedName name="자미" localSheetId="0" hidden="1">{#N/A,#N/A,FALSE,"명세표"}</definedName>
    <definedName name="자미" localSheetId="7" hidden="1">{#N/A,#N/A,FALSE,"명세표"}</definedName>
    <definedName name="자미" localSheetId="8" hidden="1">{#N/A,#N/A,FALSE,"명세표"}</definedName>
    <definedName name="자미" hidden="1">{#N/A,#N/A,FALSE,"명세표"}</definedName>
    <definedName name="자운" localSheetId="2" hidden="1">#REF!</definedName>
    <definedName name="자운" localSheetId="6" hidden="1">#REF!</definedName>
    <definedName name="자운" localSheetId="1" hidden="1">#REF!</definedName>
    <definedName name="자운" localSheetId="7" hidden="1">#REF!</definedName>
    <definedName name="자운" localSheetId="8" hidden="1">#REF!</definedName>
    <definedName name="자운" hidden="1">#REF!</definedName>
    <definedName name="자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2" hidden="1">#REF!</definedName>
    <definedName name="전계장금액" localSheetId="6" hidden="1">#REF!</definedName>
    <definedName name="전계장금액" localSheetId="1" hidden="1">#REF!</definedName>
    <definedName name="전계장금액" localSheetId="7" hidden="1">#REF!</definedName>
    <definedName name="전계장금액" localSheetId="8" hidden="1">#REF!</definedName>
    <definedName name="전계장금액" hidden="1">#REF!</definedName>
    <definedName name="전기사양_SAMPL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2" hidden="1">#REF!</definedName>
    <definedName name="전선조장" localSheetId="6" hidden="1">#REF!</definedName>
    <definedName name="전선조장" localSheetId="1" hidden="1">#REF!</definedName>
    <definedName name="전선조장" localSheetId="7" hidden="1">#REF!</definedName>
    <definedName name="전선조장" localSheetId="8" hidden="1">#REF!</definedName>
    <definedName name="전선조장" hidden="1">#REF!</definedName>
    <definedName name="조직표현장" localSheetId="2" hidden="1">#REF!</definedName>
    <definedName name="조직표현장" localSheetId="6" hidden="1">#REF!</definedName>
    <definedName name="조직표현장" localSheetId="1" hidden="1">#REF!</definedName>
    <definedName name="조직표현장" localSheetId="7" hidden="1">#REF!</definedName>
    <definedName name="조직표현장" localSheetId="8" hidden="1">#REF!</definedName>
    <definedName name="조직표현장" hidden="1">#REF!</definedName>
    <definedName name="종합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2" hidden="1">{#N/A,#N/A,FALSE,"ENG'G(보호계전기)"}</definedName>
    <definedName name="중량비교검토" localSheetId="6" hidden="1">{#N/A,#N/A,FALSE,"ENG'G(보호계전기)"}</definedName>
    <definedName name="중량비교검토" localSheetId="1" hidden="1">{#N/A,#N/A,FALSE,"ENG'G(보호계전기)"}</definedName>
    <definedName name="중량비교검토" localSheetId="0" hidden="1">{#N/A,#N/A,FALSE,"ENG'G(보호계전기)"}</definedName>
    <definedName name="중량비교검토" localSheetId="7" hidden="1">{#N/A,#N/A,FALSE,"ENG'G(보호계전기)"}</definedName>
    <definedName name="중량비교검토" localSheetId="8" hidden="1">{#N/A,#N/A,FALSE,"ENG'G(보호계전기)"}</definedName>
    <definedName name="중량비교검토" hidden="1">{#N/A,#N/A,FALSE,"ENG'G(보호계전기)"}</definedName>
    <definedName name="집계" localSheetId="2" hidden="1">{#N/A,#N/A,FALSE,"명세표"}</definedName>
    <definedName name="집계" localSheetId="6" hidden="1">{#N/A,#N/A,FALSE,"명세표"}</definedName>
    <definedName name="집계" localSheetId="1" hidden="1">{#N/A,#N/A,FALSE,"명세표"}</definedName>
    <definedName name="집계" localSheetId="0" hidden="1">{#N/A,#N/A,FALSE,"명세표"}</definedName>
    <definedName name="집계" localSheetId="7" hidden="1">{#N/A,#N/A,FALSE,"명세표"}</definedName>
    <definedName name="집계" localSheetId="8" hidden="1">{#N/A,#N/A,FALSE,"명세표"}</definedName>
    <definedName name="집계" hidden="1">{#N/A,#N/A,FALSE,"명세표"}</definedName>
    <definedName name="철골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2" hidden="1">{#N/A,#N/A,FALSE,"명세표"}</definedName>
    <definedName name="ㅋㅁ" localSheetId="6" hidden="1">{#N/A,#N/A,FALSE,"명세표"}</definedName>
    <definedName name="ㅋㅁ" localSheetId="1" hidden="1">{#N/A,#N/A,FALSE,"명세표"}</definedName>
    <definedName name="ㅋㅁ" localSheetId="0" hidden="1">{#N/A,#N/A,FALSE,"명세표"}</definedName>
    <definedName name="ㅋㅁ" localSheetId="7" hidden="1">{#N/A,#N/A,FALSE,"명세표"}</definedName>
    <definedName name="ㅋㅁ" localSheetId="8" hidden="1">{#N/A,#N/A,FALSE,"명세표"}</definedName>
    <definedName name="ㅋㅁ" hidden="1">{#N/A,#N/A,FALSE,"명세표"}</definedName>
    <definedName name="ㅋㅋㅋ" localSheetId="2" hidden="1">{#N/A,#N/A,FALSE,"명세표"}</definedName>
    <definedName name="ㅋㅋㅋ" localSheetId="6" hidden="1">{#N/A,#N/A,FALSE,"명세표"}</definedName>
    <definedName name="ㅋㅋㅋ" localSheetId="1" hidden="1">{#N/A,#N/A,FALSE,"명세표"}</definedName>
    <definedName name="ㅋㅋㅋ" localSheetId="0" hidden="1">{#N/A,#N/A,FALSE,"명세표"}</definedName>
    <definedName name="ㅋㅋㅋ" localSheetId="7" hidden="1">{#N/A,#N/A,FALSE,"명세표"}</definedName>
    <definedName name="ㅋㅋㅋ" localSheetId="8" hidden="1">{#N/A,#N/A,FALSE,"명세표"}</definedName>
    <definedName name="ㅋㅋㅋ" hidden="1">{#N/A,#N/A,FALSE,"명세표"}</definedName>
    <definedName name="ㅌㅌ" localSheetId="2" hidden="1">{#N/A,#N/A,FALSE,"명세표"}</definedName>
    <definedName name="ㅌㅌ" localSheetId="6" hidden="1">{#N/A,#N/A,FALSE,"명세표"}</definedName>
    <definedName name="ㅌㅌ" localSheetId="1" hidden="1">{#N/A,#N/A,FALSE,"명세표"}</definedName>
    <definedName name="ㅌㅌ" localSheetId="0" hidden="1">{#N/A,#N/A,FALSE,"명세표"}</definedName>
    <definedName name="ㅌㅌ" localSheetId="7" hidden="1">{#N/A,#N/A,FALSE,"명세표"}</definedName>
    <definedName name="ㅌㅌ" localSheetId="8" hidden="1">{#N/A,#N/A,FALSE,"명세표"}</definedName>
    <definedName name="ㅌㅌ" hidden="1">{#N/A,#N/A,FALSE,"명세표"}</definedName>
    <definedName name="토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2" hidden="1">{"'장비'!$A$3:$M$12"}</definedName>
    <definedName name="ㅎㅎㅎㅎ" localSheetId="6" hidden="1">{"'장비'!$A$3:$M$12"}</definedName>
    <definedName name="ㅎㅎㅎㅎ" localSheetId="1" hidden="1">{"'장비'!$A$3:$M$12"}</definedName>
    <definedName name="ㅎㅎㅎㅎ" localSheetId="0" hidden="1">{"'장비'!$A$3:$M$12"}</definedName>
    <definedName name="ㅎㅎㅎㅎ" localSheetId="7" hidden="1">{"'장비'!$A$3:$M$12"}</definedName>
    <definedName name="ㅎㅎㅎㅎ" localSheetId="8" hidden="1">{"'장비'!$A$3:$M$12"}</definedName>
    <definedName name="ㅎㅎㅎㅎ" hidden="1">{"'장비'!$A$3:$M$12"}</definedName>
    <definedName name="하하하" localSheetId="2" hidden="1">{#N/A,#N/A,FALSE,"명세표"}</definedName>
    <definedName name="하하하" localSheetId="6" hidden="1">{#N/A,#N/A,FALSE,"명세표"}</definedName>
    <definedName name="하하하" localSheetId="1" hidden="1">{#N/A,#N/A,FALSE,"명세표"}</definedName>
    <definedName name="하하하" localSheetId="0" hidden="1">{#N/A,#N/A,FALSE,"명세표"}</definedName>
    <definedName name="하하하" localSheetId="7" hidden="1">{#N/A,#N/A,FALSE,"명세표"}</definedName>
    <definedName name="하하하" localSheetId="8" hidden="1">{#N/A,#N/A,FALSE,"명세표"}</definedName>
    <definedName name="하하하" hidden="1">{#N/A,#N/A,FALSE,"명세표"}</definedName>
    <definedName name="한국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2" hidden="1">{#N/A,#N/A,FALSE,"명세표"}</definedName>
    <definedName name="호호호" localSheetId="6" hidden="1">{#N/A,#N/A,FALSE,"명세표"}</definedName>
    <definedName name="호호호" localSheetId="1" hidden="1">{#N/A,#N/A,FALSE,"명세표"}</definedName>
    <definedName name="호호호" localSheetId="0" hidden="1">{#N/A,#N/A,FALSE,"명세표"}</definedName>
    <definedName name="호호호" localSheetId="7" hidden="1">{#N/A,#N/A,FALSE,"명세표"}</definedName>
    <definedName name="호호호" localSheetId="8" hidden="1">{#N/A,#N/A,FALSE,"명세표"}</definedName>
    <definedName name="호호호" hidden="1">{#N/A,#N/A,FALSE,"명세표"}</definedName>
    <definedName name="ㅏㅏㅏ" localSheetId="2" hidden="1">{#N/A,#N/A,FALSE,"명세표"}</definedName>
    <definedName name="ㅏㅏㅏ" localSheetId="6" hidden="1">{#N/A,#N/A,FALSE,"명세표"}</definedName>
    <definedName name="ㅏㅏㅏ" localSheetId="1" hidden="1">{#N/A,#N/A,FALSE,"명세표"}</definedName>
    <definedName name="ㅏㅏㅏ" localSheetId="0" hidden="1">{#N/A,#N/A,FALSE,"명세표"}</definedName>
    <definedName name="ㅏㅏㅏ" localSheetId="7" hidden="1">{#N/A,#N/A,FALSE,"명세표"}</definedName>
    <definedName name="ㅏㅏㅏ" localSheetId="8" hidden="1">{#N/A,#N/A,FALSE,"명세표"}</definedName>
    <definedName name="ㅏㅏㅏ" hidden="1">{#N/A,#N/A,FALSE,"명세표"}</definedName>
    <definedName name="ㅔㅔ" localSheetId="2" hidden="1">{#N/A,#N/A,FALSE,"명세표"}</definedName>
    <definedName name="ㅔㅔ" localSheetId="6" hidden="1">{#N/A,#N/A,FALSE,"명세표"}</definedName>
    <definedName name="ㅔㅔ" localSheetId="1" hidden="1">{#N/A,#N/A,FALSE,"명세표"}</definedName>
    <definedName name="ㅔㅔ" localSheetId="0" hidden="1">{#N/A,#N/A,FALSE,"명세표"}</definedName>
    <definedName name="ㅔㅔ" localSheetId="7" hidden="1">{#N/A,#N/A,FALSE,"명세표"}</definedName>
    <definedName name="ㅔㅔ" localSheetId="8" hidden="1">{#N/A,#N/A,FALSE,"명세표"}</definedName>
    <definedName name="ㅔㅔ" hidden="1">{#N/A,#N/A,FALSE,"명세표"}</definedName>
    <definedName name="ㅔㅔㅔㅔㅔ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2" hidden="1">{"'장비'!$A$3:$M$12"}</definedName>
    <definedName name="ㅗ홓ㅎ로" localSheetId="6" hidden="1">{"'장비'!$A$3:$M$12"}</definedName>
    <definedName name="ㅗ홓ㅎ로" localSheetId="1" hidden="1">{"'장비'!$A$3:$M$12"}</definedName>
    <definedName name="ㅗ홓ㅎ로" localSheetId="0" hidden="1">{"'장비'!$A$3:$M$12"}</definedName>
    <definedName name="ㅗ홓ㅎ로" localSheetId="7" hidden="1">{"'장비'!$A$3:$M$12"}</definedName>
    <definedName name="ㅗ홓ㅎ로" localSheetId="8" hidden="1">{"'장비'!$A$3:$M$12"}</definedName>
    <definedName name="ㅗ홓ㅎ로" hidden="1">{"'장비'!$A$3:$M$12"}</definedName>
    <definedName name="ㅗㅗ" localSheetId="2" hidden="1">{#N/A,#N/A,FALSE,"명세표"}</definedName>
    <definedName name="ㅗㅗ" localSheetId="6" hidden="1">{#N/A,#N/A,FALSE,"명세표"}</definedName>
    <definedName name="ㅗㅗ" localSheetId="1" hidden="1">{#N/A,#N/A,FALSE,"명세표"}</definedName>
    <definedName name="ㅗㅗ" localSheetId="0" hidden="1">{#N/A,#N/A,FALSE,"명세표"}</definedName>
    <definedName name="ㅗㅗ" localSheetId="7" hidden="1">{#N/A,#N/A,FALSE,"명세표"}</definedName>
    <definedName name="ㅗㅗ" localSheetId="8" hidden="1">{#N/A,#N/A,FALSE,"명세표"}</definedName>
    <definedName name="ㅗㅗ" hidden="1">{#N/A,#N/A,FALSE,"명세표"}</definedName>
    <definedName name="ㅗㅗㅗㅗㅗ" localSheetId="2" hidden="1">{"'장비'!$A$3:$M$12"}</definedName>
    <definedName name="ㅗㅗㅗㅗㅗ" localSheetId="6" hidden="1">{"'장비'!$A$3:$M$12"}</definedName>
    <definedName name="ㅗㅗㅗㅗㅗ" localSheetId="1" hidden="1">{"'장비'!$A$3:$M$12"}</definedName>
    <definedName name="ㅗㅗㅗㅗㅗ" localSheetId="0" hidden="1">{"'장비'!$A$3:$M$12"}</definedName>
    <definedName name="ㅗㅗㅗㅗㅗ" localSheetId="7" hidden="1">{"'장비'!$A$3:$M$12"}</definedName>
    <definedName name="ㅗㅗㅗㅗㅗ" localSheetId="8" hidden="1">{"'장비'!$A$3:$M$12"}</definedName>
    <definedName name="ㅗㅗㅗㅗㅗ" hidden="1">{"'장비'!$A$3:$M$12"}</definedName>
    <definedName name="ㅛ" localSheetId="2" hidden="1">{"'장비'!$A$3:$M$12"}</definedName>
    <definedName name="ㅛ" localSheetId="6" hidden="1">{"'장비'!$A$3:$M$12"}</definedName>
    <definedName name="ㅛ" localSheetId="1" hidden="1">{"'장비'!$A$3:$M$12"}</definedName>
    <definedName name="ㅛ" localSheetId="0" hidden="1">{"'장비'!$A$3:$M$12"}</definedName>
    <definedName name="ㅛ" localSheetId="7" hidden="1">{"'장비'!$A$3:$M$12"}</definedName>
    <definedName name="ㅛ" localSheetId="8" hidden="1">{"'장비'!$A$3:$M$12"}</definedName>
    <definedName name="ㅛ" hidden="1">{"'장비'!$A$3:$M$12"}</definedName>
    <definedName name="ㅛㅕㅛㅕㅛ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2" hidden="1">{"'장비'!$A$3:$M$12"}</definedName>
    <definedName name="ㅛㅛㅛ" localSheetId="6" hidden="1">{"'장비'!$A$3:$M$12"}</definedName>
    <definedName name="ㅛㅛㅛ" localSheetId="1" hidden="1">{"'장비'!$A$3:$M$12"}</definedName>
    <definedName name="ㅛㅛㅛ" localSheetId="0" hidden="1">{"'장비'!$A$3:$M$12"}</definedName>
    <definedName name="ㅛㅛㅛ" localSheetId="7" hidden="1">{"'장비'!$A$3:$M$12"}</definedName>
    <definedName name="ㅛㅛㅛ" localSheetId="8" hidden="1">{"'장비'!$A$3:$M$12"}</definedName>
    <definedName name="ㅛㅛㅛ" hidden="1">{"'장비'!$A$3:$M$12"}</definedName>
    <definedName name="ㅜ" localSheetId="2" hidden="1">{#N/A,#N/A,FALSE,"명세표"}</definedName>
    <definedName name="ㅜ" localSheetId="6" hidden="1">{#N/A,#N/A,FALSE,"명세표"}</definedName>
    <definedName name="ㅜ" localSheetId="1" hidden="1">{#N/A,#N/A,FALSE,"명세표"}</definedName>
    <definedName name="ㅜ" localSheetId="0" hidden="1">{#N/A,#N/A,FALSE,"명세표"}</definedName>
    <definedName name="ㅜ" localSheetId="7" hidden="1">{#N/A,#N/A,FALSE,"명세표"}</definedName>
    <definedName name="ㅜ" localSheetId="8" hidden="1">{#N/A,#N/A,FALSE,"명세표"}</definedName>
    <definedName name="ㅜ" hidden="1">{#N/A,#N/A,FALSE,"명세표"}</definedName>
    <definedName name="ㅠㅠ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2" hidden="1">{#N/A,#N/A,FALSE,"명세표"}</definedName>
    <definedName name="ㅡㅡ" localSheetId="6" hidden="1">{#N/A,#N/A,FALSE,"명세표"}</definedName>
    <definedName name="ㅡㅡ" localSheetId="1" hidden="1">{#N/A,#N/A,FALSE,"명세표"}</definedName>
    <definedName name="ㅡㅡ" localSheetId="0" hidden="1">{#N/A,#N/A,FALSE,"명세표"}</definedName>
    <definedName name="ㅡㅡ" localSheetId="7" hidden="1">{#N/A,#N/A,FALSE,"명세표"}</definedName>
    <definedName name="ㅡㅡ" localSheetId="8" hidden="1">{#N/A,#N/A,FALSE,"명세표"}</definedName>
    <definedName name="ㅡㅡ" hidden="1">{#N/A,#N/A,FALSE,"명세표"}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506" l="1"/>
  <c r="I5" i="436"/>
  <c r="I4" i="436"/>
  <c r="B412" i="455" l="1"/>
  <c r="C412" i="455"/>
  <c r="B413" i="455"/>
  <c r="C413" i="455"/>
  <c r="B414" i="455"/>
  <c r="C414" i="455"/>
  <c r="B415" i="455"/>
  <c r="C415" i="455"/>
  <c r="E413" i="455"/>
  <c r="E259" i="455"/>
  <c r="C238" i="455"/>
  <c r="E235" i="455"/>
  <c r="C235" i="455"/>
  <c r="E292" i="455"/>
  <c r="E153" i="455"/>
  <c r="E163" i="455"/>
  <c r="E52" i="455"/>
  <c r="E67" i="455"/>
  <c r="E33" i="455"/>
  <c r="E3719" i="451" l="1"/>
  <c r="H3735" i="451"/>
  <c r="H3736" i="451"/>
  <c r="H3737" i="451"/>
  <c r="H3738" i="451"/>
  <c r="H3739" i="451"/>
  <c r="H3740" i="451"/>
  <c r="H3741" i="451"/>
  <c r="H3742" i="451"/>
  <c r="H3743" i="451"/>
  <c r="H3744" i="451"/>
  <c r="H3745" i="451"/>
  <c r="H3746" i="451"/>
  <c r="H3747" i="451"/>
  <c r="H3748" i="451"/>
  <c r="H3749" i="451"/>
  <c r="H3750" i="451"/>
  <c r="H3751" i="451"/>
  <c r="H3752" i="451"/>
  <c r="H3753" i="451"/>
  <c r="H3754" i="451"/>
  <c r="H3755" i="451"/>
  <c r="H3756" i="451"/>
  <c r="H3757" i="451"/>
  <c r="E4277" i="451"/>
  <c r="E4325" i="451"/>
  <c r="L24" i="436"/>
  <c r="L112" i="436" l="1"/>
  <c r="L113" i="436"/>
  <c r="F1555" i="451"/>
  <c r="L111" i="436" s="1"/>
  <c r="L169" i="436" l="1"/>
  <c r="C53" i="506" l="1"/>
  <c r="D25" i="506"/>
  <c r="D6" i="506"/>
  <c r="C3" i="506"/>
  <c r="C2" i="506"/>
  <c r="C1" i="506"/>
  <c r="D8" i="436"/>
  <c r="E8" i="436"/>
  <c r="E9" i="436" s="1"/>
  <c r="C8" i="436"/>
  <c r="C9" i="436" s="1"/>
  <c r="D9" i="436"/>
  <c r="E10" i="436"/>
  <c r="E11" i="436" s="1"/>
  <c r="E12" i="436" s="1"/>
  <c r="E13" i="436" s="1"/>
  <c r="E18" i="436"/>
  <c r="E19" i="436" s="1"/>
  <c r="E20" i="436" s="1"/>
  <c r="E21" i="436" s="1"/>
  <c r="E22" i="436"/>
  <c r="E23" i="436" s="1"/>
  <c r="E24" i="436" s="1"/>
  <c r="E25" i="436"/>
  <c r="E26" i="436" s="1"/>
  <c r="E27" i="436" s="1"/>
  <c r="E28" i="436" s="1"/>
  <c r="E29" i="436" s="1"/>
  <c r="C28" i="436"/>
  <c r="C29" i="436" s="1"/>
  <c r="C30" i="436" s="1"/>
  <c r="C31" i="436" s="1"/>
  <c r="C32" i="436" s="1"/>
  <c r="C33" i="436" s="1"/>
  <c r="C34" i="436" s="1"/>
  <c r="C35" i="436" s="1"/>
  <c r="C36" i="436" s="1"/>
  <c r="C37" i="436" s="1"/>
  <c r="C38" i="436" s="1"/>
  <c r="C39" i="436" s="1"/>
  <c r="C40" i="436" s="1"/>
  <c r="C41" i="436" s="1"/>
  <c r="C42" i="436" s="1"/>
  <c r="C43" i="436" s="1"/>
  <c r="C44" i="436" s="1"/>
  <c r="C45" i="436" s="1"/>
  <c r="C46" i="436" s="1"/>
  <c r="C47" i="436" s="1"/>
  <c r="C48" i="436" s="1"/>
  <c r="C49" i="436" s="1"/>
  <c r="C50" i="436" s="1"/>
  <c r="C51" i="436" s="1"/>
  <c r="C52" i="436" s="1"/>
  <c r="C53" i="436" s="1"/>
  <c r="C54" i="436" s="1"/>
  <c r="C55" i="436" s="1"/>
  <c r="C56" i="436" s="1"/>
  <c r="C57" i="436" s="1"/>
  <c r="C58" i="436" s="1"/>
  <c r="C59" i="436" s="1"/>
  <c r="C60" i="436" s="1"/>
  <c r="C61" i="436" s="1"/>
  <c r="C62" i="436" s="1"/>
  <c r="C63" i="436" s="1"/>
  <c r="C64" i="436" s="1"/>
  <c r="C65" i="436" s="1"/>
  <c r="C66" i="436" s="1"/>
  <c r="C67" i="436" s="1"/>
  <c r="C68" i="436" s="1"/>
  <c r="C69" i="436" s="1"/>
  <c r="D29" i="436"/>
  <c r="D30" i="436" s="1"/>
  <c r="D31" i="436" s="1"/>
  <c r="D32" i="436" s="1"/>
  <c r="D33" i="436" s="1"/>
  <c r="D34" i="436" s="1"/>
  <c r="D35" i="436" s="1"/>
  <c r="D36" i="436" s="1"/>
  <c r="D37" i="436" s="1"/>
  <c r="D38" i="436" s="1"/>
  <c r="D39" i="436" s="1"/>
  <c r="D40" i="436" s="1"/>
  <c r="D41" i="436" s="1"/>
  <c r="D42" i="436" s="1"/>
  <c r="D43" i="436" s="1"/>
  <c r="D44" i="436" s="1"/>
  <c r="D45" i="436" s="1"/>
  <c r="D46" i="436" s="1"/>
  <c r="D47" i="436" s="1"/>
  <c r="D48" i="436" s="1"/>
  <c r="D49" i="436" s="1"/>
  <c r="D50" i="436" s="1"/>
  <c r="D51" i="436" s="1"/>
  <c r="D52" i="436" s="1"/>
  <c r="D53" i="436" s="1"/>
  <c r="D54" i="436" s="1"/>
  <c r="D55" i="436" s="1"/>
  <c r="D56" i="436" s="1"/>
  <c r="D57" i="436" s="1"/>
  <c r="D58" i="436" s="1"/>
  <c r="D59" i="436" s="1"/>
  <c r="D60" i="436" s="1"/>
  <c r="D61" i="436" s="1"/>
  <c r="D62" i="436" s="1"/>
  <c r="D63" i="436" s="1"/>
  <c r="D64" i="436" s="1"/>
  <c r="D65" i="436" s="1"/>
  <c r="D66" i="436" s="1"/>
  <c r="D67" i="436" s="1"/>
  <c r="D68" i="436" s="1"/>
  <c r="D69" i="436" s="1"/>
  <c r="D70" i="436" s="1"/>
  <c r="E30" i="436"/>
  <c r="E31" i="436" s="1"/>
  <c r="E32" i="436" s="1"/>
  <c r="E33" i="436"/>
  <c r="E34" i="436" s="1"/>
  <c r="E35" i="436"/>
  <c r="E36" i="436" s="1"/>
  <c r="E37" i="436" s="1"/>
  <c r="E38" i="436" s="1"/>
  <c r="E39" i="436" s="1"/>
  <c r="E40" i="436" s="1"/>
  <c r="E41" i="436" s="1"/>
  <c r="E42" i="436" s="1"/>
  <c r="E43" i="436" s="1"/>
  <c r="E44" i="436" s="1"/>
  <c r="E45" i="436" s="1"/>
  <c r="E46" i="436"/>
  <c r="E47" i="436" s="1"/>
  <c r="E48" i="436" s="1"/>
  <c r="E49" i="436"/>
  <c r="E50" i="436" s="1"/>
  <c r="E51" i="436" s="1"/>
  <c r="E52" i="436" s="1"/>
  <c r="E53" i="436" s="1"/>
  <c r="E54" i="436"/>
  <c r="E55" i="436" s="1"/>
  <c r="E56" i="436"/>
  <c r="E57" i="436" s="1"/>
  <c r="E58" i="436"/>
  <c r="E59" i="436" s="1"/>
  <c r="E60" i="436" s="1"/>
  <c r="E61" i="436" s="1"/>
  <c r="E62" i="436" s="1"/>
  <c r="E63" i="436"/>
  <c r="E64" i="436" s="1"/>
  <c r="E65" i="436" s="1"/>
  <c r="E66" i="436" s="1"/>
  <c r="E67" i="436" s="1"/>
  <c r="E68" i="436" s="1"/>
  <c r="E69" i="436" s="1"/>
  <c r="E70" i="436" s="1"/>
  <c r="E71" i="436" s="1"/>
  <c r="C70" i="436"/>
  <c r="C71" i="436" s="1"/>
  <c r="C72" i="436" s="1"/>
  <c r="C73" i="436" s="1"/>
  <c r="C74" i="436" s="1"/>
  <c r="C75" i="436" s="1"/>
  <c r="C76" i="436" s="1"/>
  <c r="C77" i="436" s="1"/>
  <c r="C78" i="436" s="1"/>
  <c r="C79" i="436" s="1"/>
  <c r="C80" i="436" s="1"/>
  <c r="C81" i="436" s="1"/>
  <c r="C82" i="436" s="1"/>
  <c r="C83" i="436" s="1"/>
  <c r="C84" i="436" s="1"/>
  <c r="C85" i="436" s="1"/>
  <c r="C86" i="436" s="1"/>
  <c r="C87" i="436" s="1"/>
  <c r="C88" i="436" s="1"/>
  <c r="C89" i="436" s="1"/>
  <c r="C90" i="436" s="1"/>
  <c r="C91" i="436" s="1"/>
  <c r="C92" i="436" s="1"/>
  <c r="D71" i="436"/>
  <c r="D72" i="436" s="1"/>
  <c r="D73" i="436" s="1"/>
  <c r="D74" i="436" s="1"/>
  <c r="D75" i="436" s="1"/>
  <c r="D76" i="436" s="1"/>
  <c r="D77" i="436" s="1"/>
  <c r="D78" i="436" s="1"/>
  <c r="D79" i="436" s="1"/>
  <c r="D80" i="436" s="1"/>
  <c r="D81" i="436" s="1"/>
  <c r="D82" i="436" s="1"/>
  <c r="D83" i="436" s="1"/>
  <c r="D84" i="436" s="1"/>
  <c r="D85" i="436" s="1"/>
  <c r="D86" i="436" s="1"/>
  <c r="D87" i="436" s="1"/>
  <c r="D88" i="436" s="1"/>
  <c r="D89" i="436" s="1"/>
  <c r="D90" i="436" s="1"/>
  <c r="D91" i="436" s="1"/>
  <c r="D92" i="436" s="1"/>
  <c r="D93" i="436" s="1"/>
  <c r="E72" i="436"/>
  <c r="E73" i="436" s="1"/>
  <c r="E74" i="436" s="1"/>
  <c r="E75" i="436" s="1"/>
  <c r="E76" i="436" s="1"/>
  <c r="E77" i="436" s="1"/>
  <c r="E78" i="436" s="1"/>
  <c r="E79" i="436" s="1"/>
  <c r="E80" i="436"/>
  <c r="E81" i="436" s="1"/>
  <c r="E82" i="436"/>
  <c r="E83" i="436" s="1"/>
  <c r="E84" i="436"/>
  <c r="E85" i="436" s="1"/>
  <c r="E86" i="436"/>
  <c r="E87" i="436" s="1"/>
  <c r="E88" i="436" s="1"/>
  <c r="E89" i="436" s="1"/>
  <c r="E90" i="436" s="1"/>
  <c r="E91" i="436" s="1"/>
  <c r="E92" i="436" s="1"/>
  <c r="E93" i="436" s="1"/>
  <c r="E94" i="436" s="1"/>
  <c r="C93" i="436"/>
  <c r="C94" i="436" s="1"/>
  <c r="C95" i="436" s="1"/>
  <c r="C96" i="436" s="1"/>
  <c r="C97" i="436" s="1"/>
  <c r="C98" i="436" s="1"/>
  <c r="C99" i="436" s="1"/>
  <c r="C100" i="436" s="1"/>
  <c r="C101" i="436" s="1"/>
  <c r="C102" i="436" s="1"/>
  <c r="C103" i="436" s="1"/>
  <c r="D94" i="436"/>
  <c r="D95" i="436" s="1"/>
  <c r="D96" i="436" s="1"/>
  <c r="D97" i="436" s="1"/>
  <c r="D98" i="436" s="1"/>
  <c r="D99" i="436" s="1"/>
  <c r="D100" i="436" s="1"/>
  <c r="D101" i="436" s="1"/>
  <c r="D102" i="436" s="1"/>
  <c r="D103" i="436" s="1"/>
  <c r="D104" i="436" s="1"/>
  <c r="E95" i="436"/>
  <c r="E96" i="436" s="1"/>
  <c r="E97" i="436"/>
  <c r="E98" i="436" s="1"/>
  <c r="E99" i="436" s="1"/>
  <c r="E100" i="436" s="1"/>
  <c r="E101" i="436" s="1"/>
  <c r="E102" i="436"/>
  <c r="E103" i="436" s="1"/>
  <c r="E104" i="436" s="1"/>
  <c r="E105" i="436" s="1"/>
  <c r="C104" i="436"/>
  <c r="C105" i="436" s="1"/>
  <c r="C106" i="436" s="1"/>
  <c r="C107" i="436" s="1"/>
  <c r="C108" i="436" s="1"/>
  <c r="C109" i="436" s="1"/>
  <c r="C110" i="436" s="1"/>
  <c r="C111" i="436" s="1"/>
  <c r="D105" i="436"/>
  <c r="D106" i="436" s="1"/>
  <c r="D107" i="436" s="1"/>
  <c r="D108" i="436" s="1"/>
  <c r="D109" i="436" s="1"/>
  <c r="D110" i="436" s="1"/>
  <c r="D111" i="436" s="1"/>
  <c r="E106" i="436"/>
  <c r="E107" i="436" s="1"/>
  <c r="E108" i="436" s="1"/>
  <c r="E109" i="436" s="1"/>
  <c r="E110" i="436" s="1"/>
  <c r="E111" i="436" s="1"/>
  <c r="E114" i="436"/>
  <c r="E115" i="436" s="1"/>
  <c r="E116" i="436"/>
  <c r="E117" i="436" s="1"/>
  <c r="E118" i="436" s="1"/>
  <c r="E119" i="436" s="1"/>
  <c r="E120" i="436" s="1"/>
  <c r="E121" i="436" s="1"/>
  <c r="E122" i="436"/>
  <c r="E123" i="436" s="1"/>
  <c r="E124" i="436"/>
  <c r="E125" i="436" s="1"/>
  <c r="E126" i="436"/>
  <c r="E127" i="436" s="1"/>
  <c r="E128" i="436" s="1"/>
  <c r="E129" i="436" s="1"/>
  <c r="E130" i="436" s="1"/>
  <c r="E131" i="436"/>
  <c r="E132" i="436" s="1"/>
  <c r="E133" i="436"/>
  <c r="E134" i="436" s="1"/>
  <c r="E135" i="436" s="1"/>
  <c r="E136" i="436" s="1"/>
  <c r="E137" i="436" s="1"/>
  <c r="E138" i="436" s="1"/>
  <c r="E139" i="436" s="1"/>
  <c r="E140" i="436" s="1"/>
  <c r="E141" i="436" s="1"/>
  <c r="E142" i="436" s="1"/>
  <c r="C141" i="436"/>
  <c r="C142" i="436" s="1"/>
  <c r="C143" i="436" s="1"/>
  <c r="C144" i="436" s="1"/>
  <c r="C145" i="436" s="1"/>
  <c r="C146" i="436" s="1"/>
  <c r="C147" i="436" s="1"/>
  <c r="C148" i="436" s="1"/>
  <c r="C149" i="436" s="1"/>
  <c r="C150" i="436" s="1"/>
  <c r="C151" i="436" s="1"/>
  <c r="C152" i="436" s="1"/>
  <c r="C153" i="436" s="1"/>
  <c r="C154" i="436" s="1"/>
  <c r="C155" i="436" s="1"/>
  <c r="C156" i="436" s="1"/>
  <c r="C157" i="436" s="1"/>
  <c r="C158" i="436" s="1"/>
  <c r="C159" i="436" s="1"/>
  <c r="C160" i="436" s="1"/>
  <c r="C161" i="436" s="1"/>
  <c r="C162" i="436" s="1"/>
  <c r="D142" i="436"/>
  <c r="D143" i="436" s="1"/>
  <c r="D144" i="436" s="1"/>
  <c r="D145" i="436" s="1"/>
  <c r="D146" i="436" s="1"/>
  <c r="D147" i="436" s="1"/>
  <c r="D148" i="436" s="1"/>
  <c r="D149" i="436" s="1"/>
  <c r="D150" i="436" s="1"/>
  <c r="D151" i="436" s="1"/>
  <c r="D152" i="436" s="1"/>
  <c r="D153" i="436" s="1"/>
  <c r="D154" i="436" s="1"/>
  <c r="D155" i="436" s="1"/>
  <c r="D156" i="436" s="1"/>
  <c r="D157" i="436" s="1"/>
  <c r="D158" i="436" s="1"/>
  <c r="D159" i="436" s="1"/>
  <c r="D160" i="436" s="1"/>
  <c r="D161" i="436" s="1"/>
  <c r="D162" i="436" s="1"/>
  <c r="D163" i="436" s="1"/>
  <c r="E143" i="436"/>
  <c r="E144" i="436" s="1"/>
  <c r="E145" i="436" s="1"/>
  <c r="E146" i="436"/>
  <c r="E147" i="436" s="1"/>
  <c r="E148" i="436" s="1"/>
  <c r="E149" i="436" s="1"/>
  <c r="E150" i="436" s="1"/>
  <c r="E151" i="436" s="1"/>
  <c r="E152" i="436"/>
  <c r="E153" i="436" s="1"/>
  <c r="E154" i="436" s="1"/>
  <c r="E155" i="436" s="1"/>
  <c r="E156" i="436"/>
  <c r="E157" i="436" s="1"/>
  <c r="E158" i="436" s="1"/>
  <c r="E159" i="436" s="1"/>
  <c r="E160" i="436" s="1"/>
  <c r="E161" i="436" s="1"/>
  <c r="E162" i="436" s="1"/>
  <c r="E163" i="436" s="1"/>
  <c r="E164" i="436" s="1"/>
  <c r="C163" i="436"/>
  <c r="C164" i="436" s="1"/>
  <c r="C165" i="436" s="1"/>
  <c r="C166" i="436" s="1"/>
  <c r="C167" i="436" s="1"/>
  <c r="D164" i="436"/>
  <c r="D165" i="436" s="1"/>
  <c r="D166" i="436" s="1"/>
  <c r="D167" i="436" s="1"/>
  <c r="E165" i="436"/>
  <c r="E166" i="436" s="1"/>
  <c r="E167" i="436"/>
  <c r="E171" i="436"/>
  <c r="E172" i="436" s="1"/>
  <c r="E173" i="436" s="1"/>
  <c r="E174" i="436"/>
  <c r="E175" i="436" s="1"/>
  <c r="E176" i="436" s="1"/>
  <c r="D176" i="436"/>
  <c r="D177" i="436" s="1"/>
  <c r="D178" i="436" s="1"/>
  <c r="D179" i="436" s="1"/>
  <c r="D180" i="436" s="1"/>
  <c r="D181" i="436" s="1"/>
  <c r="D182" i="436" s="1"/>
  <c r="D183" i="436" s="1"/>
  <c r="D184" i="436" s="1"/>
  <c r="D185" i="436" s="1"/>
  <c r="D186" i="436" s="1"/>
  <c r="D187" i="436" s="1"/>
  <c r="D188" i="436" s="1"/>
  <c r="D189" i="436" s="1"/>
  <c r="E177" i="436"/>
  <c r="E178" i="436" s="1"/>
  <c r="E179" i="436" s="1"/>
  <c r="E180" i="436" s="1"/>
  <c r="E181" i="436" s="1"/>
  <c r="E182" i="436" s="1"/>
  <c r="E183" i="436" s="1"/>
  <c r="E184" i="436" s="1"/>
  <c r="E185" i="436" s="1"/>
  <c r="E186" i="436"/>
  <c r="E187" i="436" s="1"/>
  <c r="E188" i="436"/>
  <c r="E189" i="436" s="1"/>
  <c r="E190" i="436" s="1"/>
  <c r="D190" i="436"/>
  <c r="D191" i="436" s="1"/>
  <c r="D192" i="436" s="1"/>
  <c r="D193" i="436" s="1"/>
  <c r="D194" i="436" s="1"/>
  <c r="D195" i="436" s="1"/>
  <c r="D196" i="436" s="1"/>
  <c r="D197" i="436" s="1"/>
  <c r="D198" i="436" s="1"/>
  <c r="D199" i="436" s="1"/>
  <c r="D200" i="436" s="1"/>
  <c r="D201" i="436" s="1"/>
  <c r="E191" i="436"/>
  <c r="E192" i="436" s="1"/>
  <c r="E193" i="436" s="1"/>
  <c r="E194" i="436"/>
  <c r="E195" i="436" s="1"/>
  <c r="E196" i="436"/>
  <c r="E197" i="436" s="1"/>
  <c r="E198" i="436"/>
  <c r="E199" i="436" s="1"/>
  <c r="E200" i="436" s="1"/>
  <c r="E201" i="436" s="1"/>
  <c r="E202" i="436" s="1"/>
  <c r="C201" i="436"/>
  <c r="C202" i="436" s="1"/>
  <c r="C203" i="436" s="1"/>
  <c r="C204" i="436" s="1"/>
  <c r="C205" i="436" s="1"/>
  <c r="C206" i="436" s="1"/>
  <c r="C207" i="436" s="1"/>
  <c r="C208" i="436" s="1"/>
  <c r="C209" i="436" s="1"/>
  <c r="C210" i="436" s="1"/>
  <c r="D202" i="436"/>
  <c r="D203" i="436" s="1"/>
  <c r="D204" i="436" s="1"/>
  <c r="D205" i="436" s="1"/>
  <c r="D206" i="436" s="1"/>
  <c r="D207" i="436" s="1"/>
  <c r="D208" i="436" s="1"/>
  <c r="D209" i="436" s="1"/>
  <c r="D210" i="436" s="1"/>
  <c r="E203" i="436"/>
  <c r="E204" i="436" s="1"/>
  <c r="E205" i="436"/>
  <c r="E206" i="436" s="1"/>
  <c r="E207" i="436"/>
  <c r="E208" i="436" s="1"/>
  <c r="E209" i="436"/>
  <c r="E210" i="436" s="1"/>
  <c r="E249" i="436"/>
  <c r="E250" i="436" s="1"/>
  <c r="C211" i="436"/>
  <c r="C212" i="436" s="1"/>
  <c r="C213" i="436" s="1"/>
  <c r="C214" i="436" s="1"/>
  <c r="C215" i="436" s="1"/>
  <c r="C216" i="436" s="1"/>
  <c r="C217" i="436" s="1"/>
  <c r="C218" i="436" s="1"/>
  <c r="C219" i="436" s="1"/>
  <c r="C220" i="436" s="1"/>
  <c r="C221" i="436" s="1"/>
  <c r="C222" i="436" s="1"/>
  <c r="C223" i="436" s="1"/>
  <c r="C224" i="436" s="1"/>
  <c r="C225" i="436" s="1"/>
  <c r="C226" i="436" s="1"/>
  <c r="C227" i="436" s="1"/>
  <c r="C228" i="436" s="1"/>
  <c r="C229" i="436" s="1"/>
  <c r="C230" i="436" s="1"/>
  <c r="C231" i="436" s="1"/>
  <c r="D212" i="436"/>
  <c r="D213" i="436" s="1"/>
  <c r="D214" i="436" s="1"/>
  <c r="D215" i="436" s="1"/>
  <c r="D216" i="436" s="1"/>
  <c r="D217" i="436" s="1"/>
  <c r="D218" i="436" s="1"/>
  <c r="D219" i="436" s="1"/>
  <c r="D220" i="436" s="1"/>
  <c r="D221" i="436" s="1"/>
  <c r="D222" i="436" s="1"/>
  <c r="D223" i="436" s="1"/>
  <c r="D224" i="436" s="1"/>
  <c r="D225" i="436" s="1"/>
  <c r="D226" i="436" s="1"/>
  <c r="D227" i="436" s="1"/>
  <c r="D228" i="436" s="1"/>
  <c r="D229" i="436" s="1"/>
  <c r="D230" i="436" s="1"/>
  <c r="D231" i="436" s="1"/>
  <c r="D232" i="436" s="1"/>
  <c r="E213" i="436"/>
  <c r="E214" i="436" s="1"/>
  <c r="E215" i="436" s="1"/>
  <c r="E216" i="436" s="1"/>
  <c r="E217" i="436" s="1"/>
  <c r="E218" i="436" s="1"/>
  <c r="E219" i="436"/>
  <c r="E220" i="436" s="1"/>
  <c r="E221" i="436" s="1"/>
  <c r="E222" i="436" s="1"/>
  <c r="E223" i="436"/>
  <c r="E224" i="436" s="1"/>
  <c r="E225" i="436" s="1"/>
  <c r="E226" i="436" s="1"/>
  <c r="E227" i="436"/>
  <c r="E228" i="436" s="1"/>
  <c r="E229" i="436" s="1"/>
  <c r="E230" i="436" s="1"/>
  <c r="E231" i="436" s="1"/>
  <c r="E232" i="436" s="1"/>
  <c r="E233" i="436" s="1"/>
  <c r="C232" i="436"/>
  <c r="C233" i="436" s="1"/>
  <c r="C234" i="436" s="1"/>
  <c r="C235" i="436" s="1"/>
  <c r="C236" i="436" s="1"/>
  <c r="C237" i="436" s="1"/>
  <c r="C238" i="436" s="1"/>
  <c r="C239" i="436" s="1"/>
  <c r="C240" i="436" s="1"/>
  <c r="C241" i="436" s="1"/>
  <c r="C242" i="436" s="1"/>
  <c r="C243" i="436" s="1"/>
  <c r="C244" i="436" s="1"/>
  <c r="C245" i="436" s="1"/>
  <c r="C246" i="436" s="1"/>
  <c r="C247" i="436" s="1"/>
  <c r="C248" i="436" s="1"/>
  <c r="D233" i="436"/>
  <c r="D234" i="436" s="1"/>
  <c r="D235" i="436" s="1"/>
  <c r="D236" i="436" s="1"/>
  <c r="E234" i="436"/>
  <c r="E235" i="436" s="1"/>
  <c r="E236" i="436" s="1"/>
  <c r="E237" i="436" s="1"/>
  <c r="D237" i="436"/>
  <c r="D238" i="436" s="1"/>
  <c r="D239" i="436" s="1"/>
  <c r="D240" i="436" s="1"/>
  <c r="D241" i="436" s="1"/>
  <c r="D242" i="436" s="1"/>
  <c r="D243" i="436" s="1"/>
  <c r="D244" i="436" s="1"/>
  <c r="D245" i="436" s="1"/>
  <c r="D246" i="436" s="1"/>
  <c r="D247" i="436" s="1"/>
  <c r="D248" i="436" s="1"/>
  <c r="E238" i="436"/>
  <c r="E239" i="436" s="1"/>
  <c r="E240" i="436"/>
  <c r="E241" i="436" s="1"/>
  <c r="E242" i="436" s="1"/>
  <c r="E243" i="436"/>
  <c r="E244" i="436" s="1"/>
  <c r="E245" i="436"/>
  <c r="E246" i="436" s="1"/>
  <c r="E247" i="436" s="1"/>
  <c r="E248" i="436" s="1"/>
  <c r="E251" i="436"/>
  <c r="E252" i="436" s="1"/>
  <c r="E253" i="436" s="1"/>
  <c r="E254" i="436" s="1"/>
  <c r="E255" i="436" s="1"/>
  <c r="C254" i="436"/>
  <c r="C255" i="436" s="1"/>
  <c r="C256" i="436" s="1"/>
  <c r="C257" i="436" s="1"/>
  <c r="C258" i="436" s="1"/>
  <c r="C259" i="436" s="1"/>
  <c r="C260" i="436" s="1"/>
  <c r="C261" i="436" s="1"/>
  <c r="C262" i="436" s="1"/>
  <c r="C263" i="436" s="1"/>
  <c r="C264" i="436" s="1"/>
  <c r="C265" i="436" s="1"/>
  <c r="C266" i="436" s="1"/>
  <c r="C267" i="436" s="1"/>
  <c r="C268" i="436" s="1"/>
  <c r="C269" i="436" s="1"/>
  <c r="C270" i="436" s="1"/>
  <c r="C271" i="436" s="1"/>
  <c r="C272" i="436" s="1"/>
  <c r="C273" i="436" s="1"/>
  <c r="C274" i="436" s="1"/>
  <c r="C275" i="436" s="1"/>
  <c r="C276" i="436" s="1"/>
  <c r="C277" i="436" s="1"/>
  <c r="C278" i="436" s="1"/>
  <c r="C279" i="436" s="1"/>
  <c r="C280" i="436" s="1"/>
  <c r="C281" i="436" s="1"/>
  <c r="C282" i="436" s="1"/>
  <c r="C283" i="436" s="1"/>
  <c r="C284" i="436" s="1"/>
  <c r="C285" i="436" s="1"/>
  <c r="C286" i="436" s="1"/>
  <c r="C287" i="436" s="1"/>
  <c r="C288" i="436" s="1"/>
  <c r="C289" i="436" s="1"/>
  <c r="C290" i="436" s="1"/>
  <c r="C291" i="436" s="1"/>
  <c r="C292" i="436" s="1"/>
  <c r="C293" i="436" s="1"/>
  <c r="C294" i="436" s="1"/>
  <c r="C295" i="436" s="1"/>
  <c r="C296" i="436" s="1"/>
  <c r="C297" i="436" s="1"/>
  <c r="C298" i="436" s="1"/>
  <c r="C299" i="436" s="1"/>
  <c r="C300" i="436" s="1"/>
  <c r="C301" i="436" s="1"/>
  <c r="C302" i="436" s="1"/>
  <c r="C303" i="436" s="1"/>
  <c r="C304" i="436" s="1"/>
  <c r="C305" i="436" s="1"/>
  <c r="C306" i="436" s="1"/>
  <c r="C307" i="436" s="1"/>
  <c r="C308" i="436" s="1"/>
  <c r="C309" i="436" s="1"/>
  <c r="C310" i="436" s="1"/>
  <c r="C311" i="436" s="1"/>
  <c r="C312" i="436" s="1"/>
  <c r="C313" i="436" s="1"/>
  <c r="C314" i="436" s="1"/>
  <c r="C315" i="436" s="1"/>
  <c r="C316" i="436" s="1"/>
  <c r="C317" i="436" s="1"/>
  <c r="C318" i="436" s="1"/>
  <c r="C319" i="436" s="1"/>
  <c r="C320" i="436" s="1"/>
  <c r="C321" i="436" s="1"/>
  <c r="C322" i="436" s="1"/>
  <c r="C323" i="436" s="1"/>
  <c r="C324" i="436" s="1"/>
  <c r="C325" i="436" s="1"/>
  <c r="C326" i="436" s="1"/>
  <c r="C327" i="436" s="1"/>
  <c r="C328" i="436" s="1"/>
  <c r="C329" i="436" s="1"/>
  <c r="C330" i="436" s="1"/>
  <c r="C331" i="436" s="1"/>
  <c r="C332" i="436" s="1"/>
  <c r="C333" i="436" s="1"/>
  <c r="C334" i="436" s="1"/>
  <c r="C335" i="436" s="1"/>
  <c r="C336" i="436" s="1"/>
  <c r="C337" i="436" s="1"/>
  <c r="C338" i="436" s="1"/>
  <c r="C339" i="436" s="1"/>
  <c r="C340" i="436" s="1"/>
  <c r="C341" i="436" s="1"/>
  <c r="C342" i="436" s="1"/>
  <c r="C343" i="436" s="1"/>
  <c r="C344" i="436" s="1"/>
  <c r="C345" i="436" s="1"/>
  <c r="C346" i="436" s="1"/>
  <c r="C347" i="436" s="1"/>
  <c r="C348" i="436" s="1"/>
  <c r="C349" i="436" s="1"/>
  <c r="C350" i="436" s="1"/>
  <c r="C351" i="436" s="1"/>
  <c r="C352" i="436" s="1"/>
  <c r="C353" i="436" s="1"/>
  <c r="C354" i="436" s="1"/>
  <c r="C355" i="436" s="1"/>
  <c r="C356" i="436" s="1"/>
  <c r="C357" i="436" s="1"/>
  <c r="C358" i="436" s="1"/>
  <c r="C359" i="436" s="1"/>
  <c r="C360" i="436" s="1"/>
  <c r="C361" i="436" s="1"/>
  <c r="C362" i="436" s="1"/>
  <c r="C363" i="436" s="1"/>
  <c r="C364" i="436" s="1"/>
  <c r="C365" i="436" s="1"/>
  <c r="C366" i="436" s="1"/>
  <c r="C367" i="436" s="1"/>
  <c r="C368" i="436" s="1"/>
  <c r="C369" i="436" s="1"/>
  <c r="C370" i="436" s="1"/>
  <c r="C371" i="436" s="1"/>
  <c r="C372" i="436" s="1"/>
  <c r="C373" i="436" s="1"/>
  <c r="C374" i="436" s="1"/>
  <c r="C375" i="436" s="1"/>
  <c r="C376" i="436" s="1"/>
  <c r="C377" i="436" s="1"/>
  <c r="C378" i="436" s="1"/>
  <c r="C379" i="436" s="1"/>
  <c r="C380" i="436" s="1"/>
  <c r="C381" i="436" s="1"/>
  <c r="C382" i="436" s="1"/>
  <c r="C383" i="436" s="1"/>
  <c r="C384" i="436" s="1"/>
  <c r="C385" i="436" s="1"/>
  <c r="C386" i="436" s="1"/>
  <c r="C387" i="436" s="1"/>
  <c r="C388" i="436" s="1"/>
  <c r="C389" i="436" s="1"/>
  <c r="C390" i="436" s="1"/>
  <c r="C391" i="436" s="1"/>
  <c r="C392" i="436" s="1"/>
  <c r="C393" i="436" s="1"/>
  <c r="C394" i="436" s="1"/>
  <c r="C395" i="436" s="1"/>
  <c r="C396" i="436" s="1"/>
  <c r="C397" i="436" s="1"/>
  <c r="C398" i="436" s="1"/>
  <c r="C399" i="436" s="1"/>
  <c r="C400" i="436" s="1"/>
  <c r="C401" i="436" s="1"/>
  <c r="C402" i="436" s="1"/>
  <c r="C403" i="436" s="1"/>
  <c r="C404" i="436" s="1"/>
  <c r="C405" i="436" s="1"/>
  <c r="C406" i="436" s="1"/>
  <c r="C407" i="436" s="1"/>
  <c r="C408" i="436" s="1"/>
  <c r="C409" i="436" s="1"/>
  <c r="C410" i="436" s="1"/>
  <c r="C411" i="436" s="1"/>
  <c r="C412" i="436" s="1"/>
  <c r="C413" i="436" s="1"/>
  <c r="C414" i="436" s="1"/>
  <c r="C415" i="436" s="1"/>
  <c r="C416" i="436" s="1"/>
  <c r="C417" i="436" s="1"/>
  <c r="C418" i="436" s="1"/>
  <c r="C419" i="436" s="1"/>
  <c r="C420" i="436" s="1"/>
  <c r="C421" i="436" s="1"/>
  <c r="C422" i="436" s="1"/>
  <c r="C423" i="436" s="1"/>
  <c r="C424" i="436" s="1"/>
  <c r="C425" i="436" s="1"/>
  <c r="C426" i="436" s="1"/>
  <c r="D255" i="436"/>
  <c r="D256" i="436" s="1"/>
  <c r="D257" i="436" s="1"/>
  <c r="D258" i="436" s="1"/>
  <c r="D259" i="436" s="1"/>
  <c r="D260" i="436" s="1"/>
  <c r="D261" i="436" s="1"/>
  <c r="D262" i="436" s="1"/>
  <c r="D263" i="436" s="1"/>
  <c r="D264" i="436" s="1"/>
  <c r="D265" i="436" s="1"/>
  <c r="D266" i="436" s="1"/>
  <c r="D267" i="436" s="1"/>
  <c r="D268" i="436" s="1"/>
  <c r="D269" i="436" s="1"/>
  <c r="D270" i="436" s="1"/>
  <c r="D271" i="436" s="1"/>
  <c r="D272" i="436" s="1"/>
  <c r="D273" i="436" s="1"/>
  <c r="D274" i="436" s="1"/>
  <c r="D275" i="436" s="1"/>
  <c r="D276" i="436" s="1"/>
  <c r="D277" i="436" s="1"/>
  <c r="D278" i="436" s="1"/>
  <c r="D279" i="436" s="1"/>
  <c r="D280" i="436" s="1"/>
  <c r="D281" i="436" s="1"/>
  <c r="D282" i="436" s="1"/>
  <c r="D283" i="436" s="1"/>
  <c r="D284" i="436" s="1"/>
  <c r="D285" i="436" s="1"/>
  <c r="D286" i="436" s="1"/>
  <c r="D287" i="436" s="1"/>
  <c r="D288" i="436" s="1"/>
  <c r="D289" i="436" s="1"/>
  <c r="D290" i="436" s="1"/>
  <c r="D291" i="436" s="1"/>
  <c r="D292" i="436" s="1"/>
  <c r="D293" i="436" s="1"/>
  <c r="D294" i="436" s="1"/>
  <c r="D295" i="436" s="1"/>
  <c r="D296" i="436" s="1"/>
  <c r="D297" i="436" s="1"/>
  <c r="D298" i="436" s="1"/>
  <c r="D299" i="436" s="1"/>
  <c r="D300" i="436" s="1"/>
  <c r="D301" i="436" s="1"/>
  <c r="D302" i="436" s="1"/>
  <c r="D303" i="436" s="1"/>
  <c r="D304" i="436" s="1"/>
  <c r="D305" i="436" s="1"/>
  <c r="D306" i="436" s="1"/>
  <c r="D307" i="436" s="1"/>
  <c r="D308" i="436" s="1"/>
  <c r="D309" i="436" s="1"/>
  <c r="D310" i="436" s="1"/>
  <c r="D311" i="436" s="1"/>
  <c r="D312" i="436" s="1"/>
  <c r="D313" i="436" s="1"/>
  <c r="D314" i="436" s="1"/>
  <c r="D315" i="436" s="1"/>
  <c r="D316" i="436" s="1"/>
  <c r="D317" i="436" s="1"/>
  <c r="D318" i="436" s="1"/>
  <c r="D319" i="436" s="1"/>
  <c r="D320" i="436" s="1"/>
  <c r="D321" i="436" s="1"/>
  <c r="D322" i="436" s="1"/>
  <c r="D323" i="436" s="1"/>
  <c r="D324" i="436" s="1"/>
  <c r="D325" i="436" s="1"/>
  <c r="D326" i="436" s="1"/>
  <c r="D327" i="436" s="1"/>
  <c r="D328" i="436" s="1"/>
  <c r="D329" i="436" s="1"/>
  <c r="D330" i="436" s="1"/>
  <c r="D331" i="436" s="1"/>
  <c r="D332" i="436" s="1"/>
  <c r="D333" i="436" s="1"/>
  <c r="D334" i="436" s="1"/>
  <c r="D335" i="436" s="1"/>
  <c r="D336" i="436" s="1"/>
  <c r="D337" i="436" s="1"/>
  <c r="D338" i="436" s="1"/>
  <c r="D339" i="436" s="1"/>
  <c r="D340" i="436" s="1"/>
  <c r="D341" i="436" s="1"/>
  <c r="D342" i="436" s="1"/>
  <c r="D343" i="436" s="1"/>
  <c r="D344" i="436" s="1"/>
  <c r="D345" i="436" s="1"/>
  <c r="D346" i="436" s="1"/>
  <c r="D347" i="436" s="1"/>
  <c r="D348" i="436" s="1"/>
  <c r="D349" i="436" s="1"/>
  <c r="D350" i="436" s="1"/>
  <c r="D351" i="436" s="1"/>
  <c r="D352" i="436" s="1"/>
  <c r="D353" i="436" s="1"/>
  <c r="D354" i="436" s="1"/>
  <c r="D355" i="436" s="1"/>
  <c r="D356" i="436" s="1"/>
  <c r="D357" i="436" s="1"/>
  <c r="D358" i="436" s="1"/>
  <c r="D359" i="436" s="1"/>
  <c r="D360" i="436" s="1"/>
  <c r="D361" i="436" s="1"/>
  <c r="D362" i="436" s="1"/>
  <c r="D363" i="436" s="1"/>
  <c r="D364" i="436" s="1"/>
  <c r="D365" i="436" s="1"/>
  <c r="D366" i="436" s="1"/>
  <c r="D367" i="436" s="1"/>
  <c r="D368" i="436" s="1"/>
  <c r="D369" i="436" s="1"/>
  <c r="D370" i="436" s="1"/>
  <c r="D371" i="436" s="1"/>
  <c r="D372" i="436" s="1"/>
  <c r="D373" i="436" s="1"/>
  <c r="D374" i="436" s="1"/>
  <c r="D375" i="436" s="1"/>
  <c r="D376" i="436" s="1"/>
  <c r="D377" i="436" s="1"/>
  <c r="D378" i="436" s="1"/>
  <c r="D379" i="436" s="1"/>
  <c r="D380" i="436" s="1"/>
  <c r="D381" i="436" s="1"/>
  <c r="D382" i="436" s="1"/>
  <c r="D383" i="436" s="1"/>
  <c r="D384" i="436" s="1"/>
  <c r="D385" i="436" s="1"/>
  <c r="D386" i="436" s="1"/>
  <c r="D387" i="436" s="1"/>
  <c r="D388" i="436" s="1"/>
  <c r="D389" i="436" s="1"/>
  <c r="D390" i="436" s="1"/>
  <c r="D391" i="436" s="1"/>
  <c r="D392" i="436" s="1"/>
  <c r="D393" i="436" s="1"/>
  <c r="D394" i="436" s="1"/>
  <c r="D395" i="436" s="1"/>
  <c r="D396" i="436" s="1"/>
  <c r="D397" i="436" s="1"/>
  <c r="D398" i="436" s="1"/>
  <c r="D399" i="436" s="1"/>
  <c r="D400" i="436" s="1"/>
  <c r="D401" i="436" s="1"/>
  <c r="D402" i="436" s="1"/>
  <c r="D403" i="436" s="1"/>
  <c r="D404" i="436" s="1"/>
  <c r="D405" i="436" s="1"/>
  <c r="D406" i="436" s="1"/>
  <c r="D407" i="436" s="1"/>
  <c r="D408" i="436" s="1"/>
  <c r="D409" i="436" s="1"/>
  <c r="D410" i="436" s="1"/>
  <c r="D411" i="436" s="1"/>
  <c r="D412" i="436" s="1"/>
  <c r="D413" i="436" s="1"/>
  <c r="D414" i="436" s="1"/>
  <c r="D415" i="436" s="1"/>
  <c r="D416" i="436" s="1"/>
  <c r="D417" i="436" s="1"/>
  <c r="D418" i="436" s="1"/>
  <c r="D419" i="436" s="1"/>
  <c r="D420" i="436" s="1"/>
  <c r="D421" i="436" s="1"/>
  <c r="D422" i="436" s="1"/>
  <c r="D423" i="436" s="1"/>
  <c r="D424" i="436" s="1"/>
  <c r="D425" i="436" s="1"/>
  <c r="D426" i="436" s="1"/>
  <c r="E256" i="436"/>
  <c r="E257" i="436" s="1"/>
  <c r="E258" i="436" s="1"/>
  <c r="E259" i="436" s="1"/>
  <c r="E260" i="436" s="1"/>
  <c r="E261" i="436" s="1"/>
  <c r="E262" i="436" s="1"/>
  <c r="E263" i="436" s="1"/>
  <c r="E264" i="436" s="1"/>
  <c r="E265" i="436" s="1"/>
  <c r="E266" i="436" s="1"/>
  <c r="E267" i="436" s="1"/>
  <c r="E268" i="436" s="1"/>
  <c r="E269" i="436" s="1"/>
  <c r="E270" i="436" s="1"/>
  <c r="E271" i="436" s="1"/>
  <c r="E272" i="436" s="1"/>
  <c r="E273" i="436" s="1"/>
  <c r="E274" i="436" s="1"/>
  <c r="E275" i="436" s="1"/>
  <c r="E276" i="436" s="1"/>
  <c r="E277" i="436" s="1"/>
  <c r="E278" i="436" s="1"/>
  <c r="E279" i="436" s="1"/>
  <c r="E280" i="436" s="1"/>
  <c r="E281" i="436" s="1"/>
  <c r="E282" i="436" s="1"/>
  <c r="E283" i="436" s="1"/>
  <c r="E284" i="436" s="1"/>
  <c r="E285" i="436" s="1"/>
  <c r="E286" i="436" s="1"/>
  <c r="E287" i="436" s="1"/>
  <c r="E288" i="436" s="1"/>
  <c r="E289" i="436" s="1"/>
  <c r="E290" i="436" s="1"/>
  <c r="E291" i="436" s="1"/>
  <c r="E292" i="436" s="1"/>
  <c r="E293" i="436" s="1"/>
  <c r="E294" i="436" s="1"/>
  <c r="E295" i="436" s="1"/>
  <c r="E296" i="436" s="1"/>
  <c r="E297" i="436" s="1"/>
  <c r="E298" i="436" s="1"/>
  <c r="E299" i="436" s="1"/>
  <c r="E300" i="436" s="1"/>
  <c r="E301" i="436" s="1"/>
  <c r="E302" i="436" s="1"/>
  <c r="E303" i="436" s="1"/>
  <c r="E304" i="436" s="1"/>
  <c r="E305" i="436" s="1"/>
  <c r="E306" i="436" s="1"/>
  <c r="E307" i="436" s="1"/>
  <c r="E308" i="436" s="1"/>
  <c r="E309" i="436" s="1"/>
  <c r="E310" i="436" s="1"/>
  <c r="E311" i="436" s="1"/>
  <c r="E312" i="436" s="1"/>
  <c r="E313" i="436" s="1"/>
  <c r="E314" i="436" s="1"/>
  <c r="E315" i="436" s="1"/>
  <c r="E316" i="436" s="1"/>
  <c r="E317" i="436" s="1"/>
  <c r="E318" i="436" s="1"/>
  <c r="E319" i="436" s="1"/>
  <c r="E320" i="436" s="1"/>
  <c r="E321" i="436" s="1"/>
  <c r="E322" i="436" s="1"/>
  <c r="E323" i="436" s="1"/>
  <c r="E324" i="436" s="1"/>
  <c r="E325" i="436" s="1"/>
  <c r="E326" i="436" s="1"/>
  <c r="E327" i="436" s="1"/>
  <c r="E328" i="436" s="1"/>
  <c r="E329" i="436" s="1"/>
  <c r="E330" i="436" s="1"/>
  <c r="E331" i="436" s="1"/>
  <c r="E332" i="436" s="1"/>
  <c r="E333" i="436" s="1"/>
  <c r="E334" i="436" s="1"/>
  <c r="E335" i="436" s="1"/>
  <c r="E336" i="436" s="1"/>
  <c r="E337" i="436" s="1"/>
  <c r="E338" i="436" s="1"/>
  <c r="E339" i="436" s="1"/>
  <c r="E340" i="436" s="1"/>
  <c r="E341" i="436" s="1"/>
  <c r="E342" i="436" s="1"/>
  <c r="E343" i="436" s="1"/>
  <c r="E344" i="436" s="1"/>
  <c r="E345" i="436" s="1"/>
  <c r="E346" i="436" s="1"/>
  <c r="E347" i="436" s="1"/>
  <c r="E348" i="436" s="1"/>
  <c r="E349" i="436" s="1"/>
  <c r="E350" i="436" s="1"/>
  <c r="E351" i="436" s="1"/>
  <c r="E352" i="436" s="1"/>
  <c r="E353" i="436" s="1"/>
  <c r="E354" i="436" s="1"/>
  <c r="E355" i="436" s="1"/>
  <c r="E356" i="436" s="1"/>
  <c r="E357" i="436" s="1"/>
  <c r="E358" i="436" s="1"/>
  <c r="E359" i="436" s="1"/>
  <c r="E360" i="436" s="1"/>
  <c r="E361" i="436" s="1"/>
  <c r="E362" i="436" s="1"/>
  <c r="E363" i="436" s="1"/>
  <c r="E364" i="436" s="1"/>
  <c r="E365" i="436" s="1"/>
  <c r="E366" i="436" s="1"/>
  <c r="E367" i="436" s="1"/>
  <c r="E368" i="436" s="1"/>
  <c r="E369" i="436" s="1"/>
  <c r="E370" i="436" s="1"/>
  <c r="E371" i="436" s="1"/>
  <c r="E372" i="436" s="1"/>
  <c r="E373" i="436" s="1"/>
  <c r="E374" i="436" s="1"/>
  <c r="E375" i="436" s="1"/>
  <c r="E376" i="436" s="1"/>
  <c r="E377" i="436" s="1"/>
  <c r="E378" i="436" s="1"/>
  <c r="E379" i="436" s="1"/>
  <c r="E380" i="436" s="1"/>
  <c r="E381" i="436" s="1"/>
  <c r="E382" i="436" s="1"/>
  <c r="E383" i="436" s="1"/>
  <c r="E384" i="436" s="1"/>
  <c r="E385" i="436" s="1"/>
  <c r="E386" i="436" s="1"/>
  <c r="E387" i="436" s="1"/>
  <c r="E388" i="436" s="1"/>
  <c r="E389" i="436" s="1"/>
  <c r="E390" i="436" s="1"/>
  <c r="E391" i="436" s="1"/>
  <c r="E392" i="436" s="1"/>
  <c r="E393" i="436" s="1"/>
  <c r="E394" i="436" s="1"/>
  <c r="E395" i="436" s="1"/>
  <c r="E396" i="436" s="1"/>
  <c r="E397" i="436" s="1"/>
  <c r="E398" i="436" s="1"/>
  <c r="E399" i="436" s="1"/>
  <c r="E400" i="436" s="1"/>
  <c r="E401" i="436" s="1"/>
  <c r="E402" i="436" s="1"/>
  <c r="E403" i="436" s="1"/>
  <c r="E404" i="436" s="1"/>
  <c r="E405" i="436" s="1"/>
  <c r="E406" i="436" s="1"/>
  <c r="E407" i="436" s="1"/>
  <c r="E408" i="436" s="1"/>
  <c r="E409" i="436" s="1"/>
  <c r="E410" i="436" s="1"/>
  <c r="E411" i="436" s="1"/>
  <c r="E412" i="436" s="1"/>
  <c r="E413" i="436" s="1"/>
  <c r="E414" i="436" s="1"/>
  <c r="E415" i="436" s="1"/>
  <c r="E416" i="436" s="1"/>
  <c r="E417" i="436" s="1"/>
  <c r="E418" i="436" s="1"/>
  <c r="E419" i="436" s="1"/>
  <c r="E420" i="436" s="1"/>
  <c r="E421" i="436" s="1"/>
  <c r="E422" i="436" s="1"/>
  <c r="E423" i="436" s="1"/>
  <c r="E424" i="436" s="1"/>
  <c r="E425" i="436" s="1"/>
  <c r="E426" i="436" s="1"/>
  <c r="C112" i="436" l="1"/>
  <c r="C113" i="436" s="1"/>
  <c r="C114" i="436" s="1"/>
  <c r="C115" i="436" s="1"/>
  <c r="C116" i="436" s="1"/>
  <c r="C117" i="436" s="1"/>
  <c r="C118" i="436" s="1"/>
  <c r="C119" i="436" s="1"/>
  <c r="C120" i="436" s="1"/>
  <c r="C121" i="436" s="1"/>
  <c r="C122" i="436" s="1"/>
  <c r="C123" i="436" s="1"/>
  <c r="C124" i="436" s="1"/>
  <c r="C125" i="436" s="1"/>
  <c r="C126" i="436" s="1"/>
  <c r="C127" i="436" s="1"/>
  <c r="C128" i="436" s="1"/>
  <c r="C129" i="436" s="1"/>
  <c r="C130" i="436" s="1"/>
  <c r="C131" i="436" s="1"/>
  <c r="C132" i="436" s="1"/>
  <c r="C133" i="436" s="1"/>
  <c r="C134" i="436" s="1"/>
  <c r="C135" i="436" s="1"/>
  <c r="C136" i="436" s="1"/>
  <c r="C137" i="436" s="1"/>
  <c r="C138" i="436" s="1"/>
  <c r="C139" i="436" s="1"/>
  <c r="C140" i="436" s="1"/>
  <c r="D112" i="436"/>
  <c r="D113" i="436" s="1"/>
  <c r="D114" i="436" s="1"/>
  <c r="D115" i="436" s="1"/>
  <c r="D116" i="436" s="1"/>
  <c r="D117" i="436" s="1"/>
  <c r="D118" i="436" s="1"/>
  <c r="D119" i="436" s="1"/>
  <c r="D120" i="436" s="1"/>
  <c r="D121" i="436" s="1"/>
  <c r="D122" i="436" s="1"/>
  <c r="D123" i="436" s="1"/>
  <c r="D124" i="436" s="1"/>
  <c r="D125" i="436" s="1"/>
  <c r="D126" i="436" s="1"/>
  <c r="D127" i="436" s="1"/>
  <c r="D128" i="436" s="1"/>
  <c r="D129" i="436" s="1"/>
  <c r="D130" i="436" s="1"/>
  <c r="D131" i="436" s="1"/>
  <c r="D132" i="436" s="1"/>
  <c r="D133" i="436" s="1"/>
  <c r="D134" i="436" s="1"/>
  <c r="D135" i="436" s="1"/>
  <c r="D136" i="436" s="1"/>
  <c r="D137" i="436" s="1"/>
  <c r="D138" i="436" s="1"/>
  <c r="D139" i="436" s="1"/>
  <c r="D140" i="436" s="1"/>
  <c r="D141" i="436" s="1"/>
  <c r="E112" i="436"/>
  <c r="E113" i="436" s="1"/>
  <c r="E14" i="436"/>
  <c r="E15" i="436" s="1"/>
  <c r="E16" i="436" s="1"/>
  <c r="E17" i="436" s="1"/>
  <c r="E168" i="436"/>
  <c r="E169" i="436" s="1"/>
  <c r="E170" i="436" s="1"/>
  <c r="D168" i="436"/>
  <c r="D169" i="436" s="1"/>
  <c r="D170" i="436" s="1"/>
  <c r="D171" i="436" s="1"/>
  <c r="D172" i="436" s="1"/>
  <c r="D173" i="436" s="1"/>
  <c r="D174" i="436" s="1"/>
  <c r="D175" i="436" s="1"/>
  <c r="C168" i="436"/>
  <c r="C169" i="436" s="1"/>
  <c r="C170" i="436" s="1"/>
  <c r="C171" i="436" s="1"/>
  <c r="C172" i="436" s="1"/>
  <c r="C173" i="436" s="1"/>
  <c r="C174" i="436" s="1"/>
  <c r="C175" i="436" s="1"/>
  <c r="C176" i="436" s="1"/>
  <c r="C177" i="436" s="1"/>
  <c r="C178" i="436" s="1"/>
  <c r="C179" i="436" s="1"/>
  <c r="C180" i="436" s="1"/>
  <c r="C181" i="436" s="1"/>
  <c r="C182" i="436" s="1"/>
  <c r="C183" i="436" s="1"/>
  <c r="C184" i="436" s="1"/>
  <c r="C185" i="436" s="1"/>
  <c r="C186" i="436" s="1"/>
  <c r="C187" i="436" s="1"/>
  <c r="C188" i="436" s="1"/>
  <c r="C189" i="436" s="1"/>
  <c r="C190" i="436" s="1"/>
  <c r="C191" i="436" s="1"/>
  <c r="C192" i="436" s="1"/>
  <c r="C193" i="436" s="1"/>
  <c r="C194" i="436" s="1"/>
  <c r="C195" i="436" s="1"/>
  <c r="C196" i="436" s="1"/>
  <c r="C197" i="436" s="1"/>
  <c r="C198" i="436" s="1"/>
  <c r="C199" i="436" s="1"/>
  <c r="C200" i="436" s="1"/>
  <c r="E211" i="436"/>
  <c r="E212" i="436" s="1"/>
  <c r="D249" i="436"/>
  <c r="D250" i="436" s="1"/>
  <c r="D211" i="436" s="1"/>
  <c r="C249" i="436"/>
  <c r="C250" i="436" s="1"/>
  <c r="C251" i="436" s="1"/>
  <c r="C252" i="436" s="1"/>
  <c r="C253" i="436" s="1"/>
  <c r="D251" i="436" l="1"/>
  <c r="D252" i="436" s="1"/>
  <c r="D253" i="436" s="1"/>
  <c r="D254" i="436" s="1"/>
  <c r="E136" i="505" l="1"/>
  <c r="E147" i="505"/>
  <c r="E135" i="505"/>
  <c r="B127" i="505"/>
  <c r="B128" i="505" s="1"/>
  <c r="B129" i="505" s="1"/>
  <c r="B130" i="505" s="1"/>
  <c r="B131" i="505" s="1"/>
  <c r="B132" i="505" s="1"/>
  <c r="E127" i="505"/>
  <c r="B139" i="505"/>
  <c r="B140" i="505" s="1"/>
  <c r="B141" i="505" s="1"/>
  <c r="B142" i="505" s="1"/>
  <c r="B143" i="505" s="1"/>
  <c r="B144" i="505" s="1"/>
  <c r="B145" i="505" s="1"/>
  <c r="B146" i="505" s="1"/>
  <c r="B147" i="505" s="1"/>
  <c r="B148" i="505" s="1"/>
  <c r="B149" i="505" s="1"/>
  <c r="B150" i="505" s="1"/>
  <c r="B151" i="505" s="1"/>
  <c r="B152" i="505" s="1"/>
  <c r="B153" i="505" s="1"/>
  <c r="B154" i="505" s="1"/>
  <c r="B155" i="505" s="1"/>
  <c r="C140" i="505"/>
  <c r="C141" i="505" s="1"/>
  <c r="C142" i="505" s="1"/>
  <c r="E139" i="505"/>
  <c r="E141" i="505" s="1"/>
  <c r="E143" i="505"/>
  <c r="E92" i="505"/>
  <c r="E105" i="505"/>
  <c r="E104" i="505" s="1"/>
  <c r="E102" i="505"/>
  <c r="E98" i="505"/>
  <c r="E96" i="505" s="1"/>
  <c r="E97" i="505"/>
  <c r="E103" i="505"/>
  <c r="E99" i="505"/>
  <c r="E101" i="505" s="1"/>
  <c r="C100" i="505"/>
  <c r="C101" i="505" s="1"/>
  <c r="C102" i="505" s="1"/>
  <c r="E107" i="505"/>
  <c r="E122" i="505"/>
  <c r="E93" i="505"/>
  <c r="E88" i="505"/>
  <c r="E90" i="505" s="1"/>
  <c r="E57" i="505"/>
  <c r="E56" i="505" s="1"/>
  <c r="C51" i="505"/>
  <c r="C52" i="505" s="1"/>
  <c r="C53" i="505" s="1"/>
  <c r="E53" i="505"/>
  <c r="E52" i="505" s="1"/>
  <c r="E54" i="505"/>
  <c r="E55" i="505" s="1"/>
  <c r="E50" i="505"/>
  <c r="E51" i="505" s="1"/>
  <c r="E46" i="505"/>
  <c r="E43" i="505" s="1"/>
  <c r="E33" i="505"/>
  <c r="E30" i="505" s="1"/>
  <c r="E42" i="505"/>
  <c r="E45" i="505" s="1"/>
  <c r="E29" i="505"/>
  <c r="E31" i="505" s="1"/>
  <c r="E35" i="505"/>
  <c r="E37" i="505" s="1"/>
  <c r="E155" i="505"/>
  <c r="E118" i="505"/>
  <c r="E116" i="505"/>
  <c r="E115" i="505"/>
  <c r="C111" i="505"/>
  <c r="C112" i="505" s="1"/>
  <c r="C113" i="505" s="1"/>
  <c r="E49" i="505"/>
  <c r="E77" i="505"/>
  <c r="E75" i="505"/>
  <c r="E79" i="505"/>
  <c r="E80" i="505"/>
  <c r="C70" i="505"/>
  <c r="C71" i="505" s="1"/>
  <c r="C72" i="505" s="1"/>
  <c r="C73" i="505" s="1"/>
  <c r="E73" i="505"/>
  <c r="E70" i="505"/>
  <c r="E68" i="505"/>
  <c r="C83" i="505"/>
  <c r="C84" i="505" s="1"/>
  <c r="C85" i="505" s="1"/>
  <c r="E85" i="505"/>
  <c r="E59" i="505"/>
  <c r="E65" i="505"/>
  <c r="E66" i="505"/>
  <c r="E62" i="505"/>
  <c r="C154" i="505"/>
  <c r="C155" i="505" s="1"/>
  <c r="C152" i="505"/>
  <c r="C151" i="505"/>
  <c r="C147" i="505"/>
  <c r="C148" i="505" s="1"/>
  <c r="C149" i="505" s="1"/>
  <c r="C144" i="505"/>
  <c r="C145" i="505" s="1"/>
  <c r="C135" i="505"/>
  <c r="C136" i="505" s="1"/>
  <c r="C137" i="505" s="1"/>
  <c r="B134" i="505"/>
  <c r="B135" i="505" s="1"/>
  <c r="B136" i="505" s="1"/>
  <c r="B137" i="505" s="1"/>
  <c r="C131" i="505"/>
  <c r="C132" i="505" s="1"/>
  <c r="E130" i="505"/>
  <c r="E131" i="505" s="1"/>
  <c r="C127" i="505"/>
  <c r="C128" i="505" s="1"/>
  <c r="C129" i="505" s="1"/>
  <c r="B126" i="505"/>
  <c r="C122" i="505"/>
  <c r="C123" i="505" s="1"/>
  <c r="C124" i="505" s="1"/>
  <c r="C119" i="505"/>
  <c r="C118" i="505"/>
  <c r="C120" i="505" s="1"/>
  <c r="C116" i="505"/>
  <c r="C115" i="505"/>
  <c r="C107" i="505"/>
  <c r="C108" i="505" s="1"/>
  <c r="C109" i="505" s="1"/>
  <c r="C104" i="505"/>
  <c r="C105" i="505" s="1"/>
  <c r="C96" i="505"/>
  <c r="C97" i="505" s="1"/>
  <c r="C98" i="505" s="1"/>
  <c r="B95" i="505"/>
  <c r="B96" i="505" s="1"/>
  <c r="B97" i="505" s="1"/>
  <c r="B98" i="505" s="1"/>
  <c r="B99" i="505" s="1"/>
  <c r="C92" i="505"/>
  <c r="C93" i="505" s="1"/>
  <c r="C88" i="505"/>
  <c r="C89" i="505" s="1"/>
  <c r="C90" i="505" s="1"/>
  <c r="B87" i="505"/>
  <c r="B88" i="505" s="1"/>
  <c r="B89" i="505" s="1"/>
  <c r="B90" i="505" s="1"/>
  <c r="B91" i="505" s="1"/>
  <c r="B92" i="505" s="1"/>
  <c r="B93" i="505" s="1"/>
  <c r="C79" i="505"/>
  <c r="C80" i="505" s="1"/>
  <c r="C75" i="505"/>
  <c r="C76" i="505" s="1"/>
  <c r="C77" i="505" s="1"/>
  <c r="C68" i="505"/>
  <c r="C63" i="505"/>
  <c r="C62" i="505"/>
  <c r="C64" i="505" s="1"/>
  <c r="C65" i="505" s="1"/>
  <c r="C66" i="505" s="1"/>
  <c r="C60" i="505"/>
  <c r="C59" i="505"/>
  <c r="C55" i="505"/>
  <c r="C56" i="505" s="1"/>
  <c r="C57" i="505" s="1"/>
  <c r="C49" i="505"/>
  <c r="B48" i="505"/>
  <c r="B49" i="505" s="1"/>
  <c r="B50" i="505" s="1"/>
  <c r="B51" i="505" s="1"/>
  <c r="B52" i="505" s="1"/>
  <c r="B53" i="505" s="1"/>
  <c r="B54" i="505" s="1"/>
  <c r="B55" i="505" s="1"/>
  <c r="B56" i="505" s="1"/>
  <c r="B57" i="505" s="1"/>
  <c r="B58" i="505" s="1"/>
  <c r="B59" i="505" s="1"/>
  <c r="B60" i="505" s="1"/>
  <c r="B61" i="505" s="1"/>
  <c r="B62" i="505" s="1"/>
  <c r="B63" i="505" s="1"/>
  <c r="B64" i="505" s="1"/>
  <c r="B65" i="505" s="1"/>
  <c r="B66" i="505" s="1"/>
  <c r="B67" i="505" s="1"/>
  <c r="B68" i="505" s="1"/>
  <c r="B69" i="505" s="1"/>
  <c r="B70" i="505" s="1"/>
  <c r="B71" i="505" s="1"/>
  <c r="B72" i="505" s="1"/>
  <c r="B73" i="505" s="1"/>
  <c r="B74" i="505" s="1"/>
  <c r="B75" i="505" s="1"/>
  <c r="B76" i="505" s="1"/>
  <c r="B77" i="505" s="1"/>
  <c r="B78" i="505" s="1"/>
  <c r="B79" i="505" s="1"/>
  <c r="B80" i="505" s="1"/>
  <c r="B81" i="505" s="1"/>
  <c r="B82" i="505" s="1"/>
  <c r="B83" i="505" s="1"/>
  <c r="B84" i="505" s="1"/>
  <c r="B85" i="505" s="1"/>
  <c r="C44" i="505"/>
  <c r="C43" i="505"/>
  <c r="C45" i="505" s="1"/>
  <c r="C46" i="505" s="1"/>
  <c r="C39" i="505"/>
  <c r="C40" i="505" s="1"/>
  <c r="E38" i="505"/>
  <c r="E39" i="505" s="1"/>
  <c r="C35" i="505"/>
  <c r="C36" i="505" s="1"/>
  <c r="C37" i="505" s="1"/>
  <c r="L30" i="505"/>
  <c r="C30" i="505"/>
  <c r="C31" i="505" s="1"/>
  <c r="C32" i="505" s="1"/>
  <c r="C33" i="505" s="1"/>
  <c r="B29" i="505"/>
  <c r="B30" i="505" s="1"/>
  <c r="B31" i="505" s="1"/>
  <c r="B32" i="505" s="1"/>
  <c r="B33" i="505" s="1"/>
  <c r="B34" i="505" s="1"/>
  <c r="B35" i="505" s="1"/>
  <c r="B36" i="505" s="1"/>
  <c r="B37" i="505" s="1"/>
  <c r="B38" i="505" s="1"/>
  <c r="B39" i="505" s="1"/>
  <c r="B40" i="505" s="1"/>
  <c r="B41" i="505" s="1"/>
  <c r="B42" i="505" s="1"/>
  <c r="B43" i="505" s="1"/>
  <c r="B44" i="505" s="1"/>
  <c r="B45" i="505" s="1"/>
  <c r="B46" i="505" s="1"/>
  <c r="D6" i="505"/>
  <c r="D25" i="505" s="1"/>
  <c r="C3" i="505"/>
  <c r="C2" i="505"/>
  <c r="C1" i="505"/>
  <c r="C90" i="455"/>
  <c r="C89" i="455"/>
  <c r="C91" i="455" s="1"/>
  <c r="C92" i="455" s="1"/>
  <c r="E386" i="455"/>
  <c r="E384" i="455"/>
  <c r="E383" i="455"/>
  <c r="E382" i="455"/>
  <c r="E381" i="455"/>
  <c r="E380" i="455"/>
  <c r="E379" i="455"/>
  <c r="B378" i="455"/>
  <c r="C379" i="455"/>
  <c r="C380" i="455" s="1"/>
  <c r="C381" i="455" s="1"/>
  <c r="C382" i="455" s="1"/>
  <c r="C383" i="455" s="1"/>
  <c r="C384" i="455" s="1"/>
  <c r="C385" i="455" s="1"/>
  <c r="C386" i="455" s="1"/>
  <c r="C38" i="455"/>
  <c r="C39" i="455" s="1"/>
  <c r="C40" i="455" s="1"/>
  <c r="C41" i="455" s="1"/>
  <c r="C42" i="455" s="1"/>
  <c r="C43" i="455" s="1"/>
  <c r="C44" i="455" s="1"/>
  <c r="C45" i="455" s="1"/>
  <c r="C216" i="455"/>
  <c r="C217" i="455" s="1"/>
  <c r="C218" i="455" s="1"/>
  <c r="C219" i="455" s="1"/>
  <c r="C207" i="455"/>
  <c r="C208" i="455" s="1"/>
  <c r="C209" i="455" s="1"/>
  <c r="C210" i="455" s="1"/>
  <c r="C211" i="455" s="1"/>
  <c r="C212" i="455" s="1"/>
  <c r="C213" i="455" s="1"/>
  <c r="C214" i="455" s="1"/>
  <c r="B206" i="455"/>
  <c r="B207" i="455" s="1"/>
  <c r="B208" i="455" s="1"/>
  <c r="B209" i="455" s="1"/>
  <c r="B210" i="455" s="1"/>
  <c r="B211" i="455" s="1"/>
  <c r="B212" i="455" s="1"/>
  <c r="B213" i="455" s="1"/>
  <c r="B214" i="455" s="1"/>
  <c r="B215" i="455" s="1"/>
  <c r="B216" i="455" s="1"/>
  <c r="B217" i="455" s="1"/>
  <c r="B218" i="455" s="1"/>
  <c r="C410" i="455"/>
  <c r="C403" i="455"/>
  <c r="C394" i="455"/>
  <c r="C395" i="455" s="1"/>
  <c r="C396" i="455" s="1"/>
  <c r="C397" i="455" s="1"/>
  <c r="C398" i="455" s="1"/>
  <c r="C399" i="455" s="1"/>
  <c r="C400" i="455" s="1"/>
  <c r="C401" i="455" s="1"/>
  <c r="C389" i="455"/>
  <c r="C390" i="455" s="1"/>
  <c r="C391" i="455" s="1"/>
  <c r="C392" i="455" s="1"/>
  <c r="B388" i="455"/>
  <c r="B389" i="455" s="1"/>
  <c r="B390" i="455" s="1"/>
  <c r="B391" i="455" s="1"/>
  <c r="B392" i="455" s="1"/>
  <c r="B393" i="455" s="1"/>
  <c r="B394" i="455" s="1"/>
  <c r="B395" i="455" s="1"/>
  <c r="B396" i="455" s="1"/>
  <c r="B397" i="455" s="1"/>
  <c r="B398" i="455" s="1"/>
  <c r="B399" i="455" s="1"/>
  <c r="B400" i="455" s="1"/>
  <c r="B401" i="455" s="1"/>
  <c r="B402" i="455" s="1"/>
  <c r="B403" i="455" s="1"/>
  <c r="E366" i="455"/>
  <c r="C367" i="455"/>
  <c r="C368" i="455" s="1"/>
  <c r="C369" i="455" s="1"/>
  <c r="B357" i="455"/>
  <c r="B358" i="455" s="1"/>
  <c r="B359" i="455" s="1"/>
  <c r="B360" i="455" s="1"/>
  <c r="B361" i="455" s="1"/>
  <c r="B362" i="455" s="1"/>
  <c r="B363" i="455" s="1"/>
  <c r="B364" i="455" s="1"/>
  <c r="B365" i="455" s="1"/>
  <c r="B366" i="455" s="1"/>
  <c r="B367" i="455" s="1"/>
  <c r="B368" i="455" s="1"/>
  <c r="B369" i="455" s="1"/>
  <c r="C358" i="455"/>
  <c r="C359" i="455" s="1"/>
  <c r="C360" i="455" s="1"/>
  <c r="C361" i="455" s="1"/>
  <c r="C362" i="455" s="1"/>
  <c r="C363" i="455" s="1"/>
  <c r="C364" i="455" s="1"/>
  <c r="C365" i="455" s="1"/>
  <c r="C233" i="455"/>
  <c r="F289" i="455"/>
  <c r="C289" i="455"/>
  <c r="C292" i="455" s="1"/>
  <c r="C337" i="455"/>
  <c r="C338" i="455" s="1"/>
  <c r="C339" i="455" s="1"/>
  <c r="C340" i="455" s="1"/>
  <c r="C341" i="455" s="1"/>
  <c r="C342" i="455" s="1"/>
  <c r="C343" i="455" s="1"/>
  <c r="F321" i="455"/>
  <c r="C308" i="455"/>
  <c r="C310" i="455" s="1"/>
  <c r="C312" i="455" s="1"/>
  <c r="C314" i="455" s="1"/>
  <c r="C316" i="455" s="1"/>
  <c r="C307" i="455"/>
  <c r="E290" i="455"/>
  <c r="C288" i="455"/>
  <c r="C291" i="455" s="1"/>
  <c r="C294" i="455" s="1"/>
  <c r="C287" i="455"/>
  <c r="C290" i="455" s="1"/>
  <c r="C293" i="455" s="1"/>
  <c r="B232" i="455"/>
  <c r="B233" i="455" s="1"/>
  <c r="B234" i="455" s="1"/>
  <c r="C353" i="455"/>
  <c r="C354" i="455" s="1"/>
  <c r="C256" i="455"/>
  <c r="C258" i="455" s="1"/>
  <c r="C260" i="455" s="1"/>
  <c r="C255" i="455"/>
  <c r="C257" i="455" s="1"/>
  <c r="C246" i="455"/>
  <c r="C247" i="455" s="1"/>
  <c r="C248" i="455" s="1"/>
  <c r="C249" i="455" s="1"/>
  <c r="C250" i="455" s="1"/>
  <c r="C251" i="455" s="1"/>
  <c r="C252" i="455" s="1"/>
  <c r="C253" i="455" s="1"/>
  <c r="C242" i="455"/>
  <c r="C241" i="455"/>
  <c r="C243" i="455" s="1"/>
  <c r="C244" i="455" s="1"/>
  <c r="C198" i="455"/>
  <c r="C197" i="455"/>
  <c r="C199" i="455" s="1"/>
  <c r="C200" i="455" s="1"/>
  <c r="C181" i="455"/>
  <c r="C182" i="455" s="1"/>
  <c r="C183" i="455" s="1"/>
  <c r="C184" i="455" s="1"/>
  <c r="C185" i="455" s="1"/>
  <c r="C188" i="455" s="1"/>
  <c r="C189" i="455" s="1"/>
  <c r="C190" i="455" s="1"/>
  <c r="C191" i="455" s="1"/>
  <c r="C172" i="455"/>
  <c r="C171" i="455"/>
  <c r="C173" i="455" s="1"/>
  <c r="C174" i="455" s="1"/>
  <c r="C175" i="455" s="1"/>
  <c r="C176" i="455" s="1"/>
  <c r="C177" i="455" s="1"/>
  <c r="C178" i="455" s="1"/>
  <c r="C179" i="455" s="1"/>
  <c r="C73" i="455"/>
  <c r="L30" i="455"/>
  <c r="C85" i="455"/>
  <c r="C160" i="455"/>
  <c r="C161" i="455" s="1"/>
  <c r="C162" i="455" s="1"/>
  <c r="C163" i="455" s="1"/>
  <c r="C164" i="455" s="1"/>
  <c r="C165" i="455" s="1"/>
  <c r="C151" i="455"/>
  <c r="C152" i="455" s="1"/>
  <c r="B76" i="455"/>
  <c r="B77" i="455" s="1"/>
  <c r="B78" i="455" s="1"/>
  <c r="B79" i="455" s="1"/>
  <c r="C94" i="455"/>
  <c r="C95" i="455" s="1"/>
  <c r="C96" i="455" s="1"/>
  <c r="C97" i="455" s="1"/>
  <c r="C98" i="455" s="1"/>
  <c r="C99" i="455" s="1"/>
  <c r="C100" i="455" s="1"/>
  <c r="C101" i="455" s="1"/>
  <c r="E138" i="455"/>
  <c r="C104" i="455"/>
  <c r="E118" i="455"/>
  <c r="D6" i="455"/>
  <c r="D25" i="455" s="1"/>
  <c r="E29" i="455"/>
  <c r="E46" i="455"/>
  <c r="E49" i="455"/>
  <c r="E56" i="455"/>
  <c r="C143" i="455"/>
  <c r="C144" i="455" s="1"/>
  <c r="C146" i="455" s="1"/>
  <c r="C147" i="455" s="1"/>
  <c r="C148" i="455" s="1"/>
  <c r="C149" i="455" s="1"/>
  <c r="C103" i="455"/>
  <c r="C105" i="455" s="1"/>
  <c r="C106" i="455" s="1"/>
  <c r="C107" i="455" s="1"/>
  <c r="C108" i="455" s="1"/>
  <c r="C109" i="455" s="1"/>
  <c r="C110" i="455" s="1"/>
  <c r="C111" i="455" s="1"/>
  <c r="C113" i="455" s="1"/>
  <c r="C114" i="455" s="1"/>
  <c r="C115" i="455" s="1"/>
  <c r="C116" i="455" s="1"/>
  <c r="C117" i="455" s="1"/>
  <c r="C118" i="455" s="1"/>
  <c r="C119" i="455" s="1"/>
  <c r="C120" i="455" s="1"/>
  <c r="C121" i="455" s="1"/>
  <c r="C122" i="455" s="1"/>
  <c r="C123" i="455" s="1"/>
  <c r="C124" i="455" s="1"/>
  <c r="C125" i="455" s="1"/>
  <c r="C126" i="455" s="1"/>
  <c r="C127" i="455" s="1"/>
  <c r="C128" i="455" s="1"/>
  <c r="C129" i="455" s="1"/>
  <c r="C130" i="455" s="1"/>
  <c r="C131" i="455" s="1"/>
  <c r="C132" i="455" s="1"/>
  <c r="C133" i="455" s="1"/>
  <c r="C135" i="455" s="1"/>
  <c r="C136" i="455" s="1"/>
  <c r="C137" i="455" s="1"/>
  <c r="C138" i="455" s="1"/>
  <c r="C139" i="455" s="1"/>
  <c r="C140" i="455" s="1"/>
  <c r="C141" i="455" s="1"/>
  <c r="C84" i="455"/>
  <c r="C86" i="455" s="1"/>
  <c r="C87" i="455" s="1"/>
  <c r="E77" i="455"/>
  <c r="C77" i="455"/>
  <c r="C78" i="455" s="1"/>
  <c r="C79" i="455" s="1"/>
  <c r="C80" i="455" s="1"/>
  <c r="C81" i="455" s="1"/>
  <c r="C82" i="455" s="1"/>
  <c r="N248" i="436"/>
  <c r="E71" i="455"/>
  <c r="E63" i="455"/>
  <c r="C64" i="455"/>
  <c r="C65" i="455" s="1"/>
  <c r="C66" i="455" s="1"/>
  <c r="C67" i="455" s="1"/>
  <c r="C68" i="455" s="1"/>
  <c r="C69" i="455" s="1"/>
  <c r="C70" i="455" s="1"/>
  <c r="C50" i="455"/>
  <c r="C51" i="455" s="1"/>
  <c r="C52" i="455" s="1"/>
  <c r="C53" i="455" s="1"/>
  <c r="C57" i="455"/>
  <c r="C58" i="455" s="1"/>
  <c r="C61" i="455" s="1"/>
  <c r="C62" i="455" s="1"/>
  <c r="U20" i="456"/>
  <c r="J39" i="456"/>
  <c r="U31" i="456"/>
  <c r="F26" i="456"/>
  <c r="I38" i="456"/>
  <c r="J38" i="456"/>
  <c r="K38" i="456"/>
  <c r="L38" i="456"/>
  <c r="M38" i="456"/>
  <c r="N38" i="456"/>
  <c r="O38" i="456"/>
  <c r="P38" i="456"/>
  <c r="Q38" i="456"/>
  <c r="R38" i="456"/>
  <c r="S38" i="456"/>
  <c r="H38" i="456"/>
  <c r="U24" i="456"/>
  <c r="F24" i="456"/>
  <c r="U17" i="456"/>
  <c r="U18" i="456"/>
  <c r="U21" i="456"/>
  <c r="U28" i="456"/>
  <c r="U29" i="456"/>
  <c r="S7" i="456"/>
  <c r="S47" i="456"/>
  <c r="S46" i="456"/>
  <c r="S45" i="456"/>
  <c r="S44" i="456"/>
  <c r="S43" i="456"/>
  <c r="S42" i="456"/>
  <c r="S41" i="456"/>
  <c r="S40" i="456"/>
  <c r="S39" i="456"/>
  <c r="S37" i="456"/>
  <c r="S36" i="456"/>
  <c r="S35" i="456"/>
  <c r="R7" i="456"/>
  <c r="R47" i="456"/>
  <c r="R46" i="456"/>
  <c r="R45" i="456"/>
  <c r="R44" i="456"/>
  <c r="R43" i="456"/>
  <c r="R42" i="456"/>
  <c r="R41" i="456"/>
  <c r="R40" i="456"/>
  <c r="R39" i="456"/>
  <c r="R37" i="456"/>
  <c r="R36" i="456"/>
  <c r="R35" i="456"/>
  <c r="F4324" i="451"/>
  <c r="E4322" i="451" s="1"/>
  <c r="H4326" i="451"/>
  <c r="L235" i="436" s="1"/>
  <c r="G4306" i="451"/>
  <c r="G4298" i="451"/>
  <c r="H4294" i="451"/>
  <c r="H4293" i="451"/>
  <c r="H4292" i="451"/>
  <c r="H4291" i="451"/>
  <c r="H4290" i="451"/>
  <c r="H4289" i="451"/>
  <c r="H4288" i="451"/>
  <c r="H4287" i="451"/>
  <c r="H4286" i="451"/>
  <c r="H4285" i="451"/>
  <c r="H4284" i="451"/>
  <c r="H4283" i="451"/>
  <c r="H4282" i="451"/>
  <c r="H4281" i="451"/>
  <c r="H4280" i="451"/>
  <c r="L225" i="436" s="1"/>
  <c r="H4279" i="451"/>
  <c r="L226" i="436" s="1"/>
  <c r="H4278" i="451"/>
  <c r="L224" i="436" s="1"/>
  <c r="G3789" i="451"/>
  <c r="G3769" i="451"/>
  <c r="H3734" i="451"/>
  <c r="H3733" i="451"/>
  <c r="H3732" i="451"/>
  <c r="H3731" i="451"/>
  <c r="H3730" i="451"/>
  <c r="H3729" i="451"/>
  <c r="H3728" i="451"/>
  <c r="H3727" i="451"/>
  <c r="H3726" i="451"/>
  <c r="H3725" i="451"/>
  <c r="H3724" i="451"/>
  <c r="H3723" i="451"/>
  <c r="H3722" i="451"/>
  <c r="H3721" i="451"/>
  <c r="H3720" i="451"/>
  <c r="G3696" i="451"/>
  <c r="G3676" i="451"/>
  <c r="H3672" i="451"/>
  <c r="H3671" i="451"/>
  <c r="H3670" i="451"/>
  <c r="H3669" i="451"/>
  <c r="H3668" i="451"/>
  <c r="H3667" i="451"/>
  <c r="H3666" i="451"/>
  <c r="H3665" i="451"/>
  <c r="H3664" i="451"/>
  <c r="H3663" i="451"/>
  <c r="H3662" i="451"/>
  <c r="H3661" i="451"/>
  <c r="H3660" i="451"/>
  <c r="H3659" i="451"/>
  <c r="H3658" i="451"/>
  <c r="H3657" i="451"/>
  <c r="H3656" i="451"/>
  <c r="E3655" i="451"/>
  <c r="G3648" i="451"/>
  <c r="G3628" i="451"/>
  <c r="H3624" i="451"/>
  <c r="H3623" i="451"/>
  <c r="H3622" i="451"/>
  <c r="H3621" i="451"/>
  <c r="H3620" i="451"/>
  <c r="H3619" i="451"/>
  <c r="H3618" i="451"/>
  <c r="H3617" i="451"/>
  <c r="H3616" i="451"/>
  <c r="H3615" i="451"/>
  <c r="H3614" i="451"/>
  <c r="H3613" i="451"/>
  <c r="H3612" i="451"/>
  <c r="H3611" i="451"/>
  <c r="H3610" i="451"/>
  <c r="H3609" i="451"/>
  <c r="H3608" i="451"/>
  <c r="E3607" i="451"/>
  <c r="G3497" i="451"/>
  <c r="G3477" i="451"/>
  <c r="H3473" i="451"/>
  <c r="H3472" i="451"/>
  <c r="H3471" i="451"/>
  <c r="H3470" i="451"/>
  <c r="H3469" i="451"/>
  <c r="H3468" i="451"/>
  <c r="H3467" i="451"/>
  <c r="H3466" i="451"/>
  <c r="H3465" i="451"/>
  <c r="H3464" i="451"/>
  <c r="H3463" i="451"/>
  <c r="H3462" i="451"/>
  <c r="H3461" i="451"/>
  <c r="H3460" i="451"/>
  <c r="H3459" i="451"/>
  <c r="H3458" i="451"/>
  <c r="H3457" i="451"/>
  <c r="E3456" i="451"/>
  <c r="G3391" i="451"/>
  <c r="G3371" i="451"/>
  <c r="H3367" i="451"/>
  <c r="H3366" i="451"/>
  <c r="H3365" i="451"/>
  <c r="H3364" i="451"/>
  <c r="H3363" i="451"/>
  <c r="H3362" i="451"/>
  <c r="H3361" i="451"/>
  <c r="H3360" i="451"/>
  <c r="H3359" i="451"/>
  <c r="H3358" i="451"/>
  <c r="H3357" i="451"/>
  <c r="H3356" i="451"/>
  <c r="H3355" i="451"/>
  <c r="H3354" i="451"/>
  <c r="H3353" i="451"/>
  <c r="H3352" i="451"/>
  <c r="H3351" i="451"/>
  <c r="E3350" i="451"/>
  <c r="G3201" i="451"/>
  <c r="G3181" i="451"/>
  <c r="H3177" i="451"/>
  <c r="H3176" i="451"/>
  <c r="H3175" i="451"/>
  <c r="H3174" i="451"/>
  <c r="H3173" i="451"/>
  <c r="H3172" i="451"/>
  <c r="H3171" i="451"/>
  <c r="H3170" i="451"/>
  <c r="H3169" i="451"/>
  <c r="H3168" i="451"/>
  <c r="H3167" i="451"/>
  <c r="H3166" i="451"/>
  <c r="H3165" i="451"/>
  <c r="H3164" i="451"/>
  <c r="H3163" i="451"/>
  <c r="H3162" i="451"/>
  <c r="H3161" i="451"/>
  <c r="E3160" i="451"/>
  <c r="E2970" i="451"/>
  <c r="G3011" i="451"/>
  <c r="G2991" i="451"/>
  <c r="H2987" i="451"/>
  <c r="H2986" i="451"/>
  <c r="H2985" i="451"/>
  <c r="H2984" i="451"/>
  <c r="H2983" i="451"/>
  <c r="H2982" i="451"/>
  <c r="H2981" i="451"/>
  <c r="H2980" i="451"/>
  <c r="H2979" i="451"/>
  <c r="H2978" i="451"/>
  <c r="H2977" i="451"/>
  <c r="H2976" i="451"/>
  <c r="H2975" i="451"/>
  <c r="H2974" i="451"/>
  <c r="H2973" i="451"/>
  <c r="H2972" i="451"/>
  <c r="H2971" i="451"/>
  <c r="I2604" i="451"/>
  <c r="I2605" i="451"/>
  <c r="I2606" i="451"/>
  <c r="I2607" i="451"/>
  <c r="I2608" i="451"/>
  <c r="I2609" i="451"/>
  <c r="I2610" i="451"/>
  <c r="I2611" i="451"/>
  <c r="I2612" i="451"/>
  <c r="I2613" i="451"/>
  <c r="I2614" i="451"/>
  <c r="I2615" i="451"/>
  <c r="I2616" i="451"/>
  <c r="I2617" i="451"/>
  <c r="I2618" i="451"/>
  <c r="I2619" i="451"/>
  <c r="I2620" i="451"/>
  <c r="I2621" i="451"/>
  <c r="I2622" i="451"/>
  <c r="I2623" i="451"/>
  <c r="I2624" i="451"/>
  <c r="I2625" i="451"/>
  <c r="I2626" i="451"/>
  <c r="I2627" i="451"/>
  <c r="I2628" i="451"/>
  <c r="I2629" i="451"/>
  <c r="I2630" i="451"/>
  <c r="I2631" i="451"/>
  <c r="I2632" i="451"/>
  <c r="I2633" i="451"/>
  <c r="I2634" i="451"/>
  <c r="I2635" i="451"/>
  <c r="I2636" i="451"/>
  <c r="I2637" i="451"/>
  <c r="I2638" i="451"/>
  <c r="I2639" i="451"/>
  <c r="I2640" i="451"/>
  <c r="I2641" i="451"/>
  <c r="I2642" i="451"/>
  <c r="I2643" i="451"/>
  <c r="I2644" i="451"/>
  <c r="I2645" i="451"/>
  <c r="I2646" i="451"/>
  <c r="I2647" i="451"/>
  <c r="I2648" i="451"/>
  <c r="I2649" i="451"/>
  <c r="I2650" i="451"/>
  <c r="I2651" i="451"/>
  <c r="I2652" i="451"/>
  <c r="I2653" i="451"/>
  <c r="I2654" i="451"/>
  <c r="I2655" i="451"/>
  <c r="I2656" i="451"/>
  <c r="I2657" i="451"/>
  <c r="I2658" i="451"/>
  <c r="I2659" i="451"/>
  <c r="I2660" i="451"/>
  <c r="I2661" i="451"/>
  <c r="I2662" i="451"/>
  <c r="I2663" i="451"/>
  <c r="I2664" i="451"/>
  <c r="I2665" i="451"/>
  <c r="I2666" i="451"/>
  <c r="I2667" i="451"/>
  <c r="I2668" i="451"/>
  <c r="I2669" i="451"/>
  <c r="I2670" i="451"/>
  <c r="I2671" i="451"/>
  <c r="I2672" i="451"/>
  <c r="I2673" i="451"/>
  <c r="I2674" i="451"/>
  <c r="I2675" i="451"/>
  <c r="I2676" i="451"/>
  <c r="I2677" i="451"/>
  <c r="I2678" i="451"/>
  <c r="I2679" i="451"/>
  <c r="I2680" i="451"/>
  <c r="I2681" i="451"/>
  <c r="I2682" i="451"/>
  <c r="I2683" i="451"/>
  <c r="I2684" i="451"/>
  <c r="I2685" i="451"/>
  <c r="I2686" i="451"/>
  <c r="I2687" i="451"/>
  <c r="I2688" i="451"/>
  <c r="I2689" i="451"/>
  <c r="I2690" i="451"/>
  <c r="I2691" i="451"/>
  <c r="I2603" i="451"/>
  <c r="H2679" i="451"/>
  <c r="H2680" i="451"/>
  <c r="H2681" i="451"/>
  <c r="H2682" i="451"/>
  <c r="H2683" i="451"/>
  <c r="H2684" i="451"/>
  <c r="H2685" i="451"/>
  <c r="H2686" i="451"/>
  <c r="H2687" i="451"/>
  <c r="H2688" i="451"/>
  <c r="H2689" i="451"/>
  <c r="H2690" i="451"/>
  <c r="H2691" i="451"/>
  <c r="G2703" i="451"/>
  <c r="G2797" i="451"/>
  <c r="H2678" i="451"/>
  <c r="H2677" i="451"/>
  <c r="H2676" i="451"/>
  <c r="H2675" i="451"/>
  <c r="H2674" i="451"/>
  <c r="H2673" i="451"/>
  <c r="H2672" i="451"/>
  <c r="H2671" i="451"/>
  <c r="H2670" i="451"/>
  <c r="H2669" i="451"/>
  <c r="H2668" i="451"/>
  <c r="H2667" i="451"/>
  <c r="H2666" i="451"/>
  <c r="H2665" i="451"/>
  <c r="H2664" i="451"/>
  <c r="H2663" i="451"/>
  <c r="H2662" i="451"/>
  <c r="H2661" i="451"/>
  <c r="H2660" i="451"/>
  <c r="H2659" i="451"/>
  <c r="H2658" i="451"/>
  <c r="H2657" i="451"/>
  <c r="H2656" i="451"/>
  <c r="H2655" i="451"/>
  <c r="H2654" i="451"/>
  <c r="H2653" i="451"/>
  <c r="H2652" i="451"/>
  <c r="H2651" i="451"/>
  <c r="H2650" i="451"/>
  <c r="H2649" i="451"/>
  <c r="H2648" i="451"/>
  <c r="H2647" i="451"/>
  <c r="H2646" i="451"/>
  <c r="H2645" i="451"/>
  <c r="H2644" i="451"/>
  <c r="H2643" i="451"/>
  <c r="H2642" i="451"/>
  <c r="H2641" i="451"/>
  <c r="H2640" i="451"/>
  <c r="H2639" i="451"/>
  <c r="H2638" i="451"/>
  <c r="H2637" i="451"/>
  <c r="H2636" i="451"/>
  <c r="H2635" i="451"/>
  <c r="H2634" i="451"/>
  <c r="H2633" i="451"/>
  <c r="H2632" i="451"/>
  <c r="H2631" i="451"/>
  <c r="H2630" i="451"/>
  <c r="H2629" i="451"/>
  <c r="H2628" i="451"/>
  <c r="H2627" i="451"/>
  <c r="H2626" i="451"/>
  <c r="H2625" i="451"/>
  <c r="H2624" i="451"/>
  <c r="H2623" i="451"/>
  <c r="H2622" i="451"/>
  <c r="H2621" i="451"/>
  <c r="H2620" i="451"/>
  <c r="H2619" i="451"/>
  <c r="H2618" i="451"/>
  <c r="H2617" i="451"/>
  <c r="H2616" i="451"/>
  <c r="H2615" i="451"/>
  <c r="H2614" i="451"/>
  <c r="H2613" i="451"/>
  <c r="H2612" i="451"/>
  <c r="H2611" i="451"/>
  <c r="H2610" i="451"/>
  <c r="H2609" i="451"/>
  <c r="H2608" i="451"/>
  <c r="H2607" i="451"/>
  <c r="H2606" i="451"/>
  <c r="H2605" i="451"/>
  <c r="H2604" i="451"/>
  <c r="H2603" i="451"/>
  <c r="E2433" i="451"/>
  <c r="E2531" i="451"/>
  <c r="G2572" i="451"/>
  <c r="G2552" i="451"/>
  <c r="H2548" i="451"/>
  <c r="H2547" i="451"/>
  <c r="H2546" i="451"/>
  <c r="H2545" i="451"/>
  <c r="H2544" i="451"/>
  <c r="H2543" i="451"/>
  <c r="H2542" i="451"/>
  <c r="H2541" i="451"/>
  <c r="H2540" i="451"/>
  <c r="H2539" i="451"/>
  <c r="L149" i="436" s="1"/>
  <c r="H2538" i="451"/>
  <c r="L148" i="436" s="1"/>
  <c r="H2537" i="451"/>
  <c r="H2536" i="451"/>
  <c r="H2535" i="451"/>
  <c r="H2534" i="451"/>
  <c r="H2533" i="451"/>
  <c r="L147" i="436" s="1"/>
  <c r="H2532" i="451"/>
  <c r="H2436" i="451"/>
  <c r="H2437" i="451"/>
  <c r="H2438" i="451"/>
  <c r="H2439" i="451"/>
  <c r="H2440" i="451"/>
  <c r="H2441" i="451"/>
  <c r="H2442" i="451"/>
  <c r="H2443" i="451"/>
  <c r="H2444" i="451"/>
  <c r="H2445" i="451"/>
  <c r="H2446" i="451"/>
  <c r="H2447" i="451"/>
  <c r="H2448" i="451"/>
  <c r="H2449" i="451"/>
  <c r="H2450" i="451"/>
  <c r="G2474" i="451"/>
  <c r="G2454" i="451"/>
  <c r="H2435" i="451"/>
  <c r="H2434" i="451"/>
  <c r="G2368" i="451"/>
  <c r="G2356" i="451"/>
  <c r="H2352" i="451"/>
  <c r="H2351" i="451"/>
  <c r="H2350" i="451"/>
  <c r="H2349" i="451"/>
  <c r="H2348" i="451"/>
  <c r="L193" i="436" s="1"/>
  <c r="H2347" i="451"/>
  <c r="H2346" i="451"/>
  <c r="H2345" i="451"/>
  <c r="L195" i="436" s="1"/>
  <c r="E2344" i="451"/>
  <c r="G2325" i="451"/>
  <c r="G2313" i="451"/>
  <c r="H2309" i="451"/>
  <c r="H2308" i="451"/>
  <c r="H2307" i="451"/>
  <c r="H2306" i="451"/>
  <c r="H2305" i="451"/>
  <c r="H2304" i="451"/>
  <c r="H2303" i="451"/>
  <c r="H2302" i="451"/>
  <c r="L192" i="436" s="1"/>
  <c r="E2301" i="451"/>
  <c r="G2247" i="451"/>
  <c r="G2235" i="451"/>
  <c r="H2231" i="451"/>
  <c r="L183" i="436" s="1"/>
  <c r="H2230" i="451"/>
  <c r="L182" i="436" s="1"/>
  <c r="H2229" i="451"/>
  <c r="L185" i="436" s="1"/>
  <c r="H2228" i="451"/>
  <c r="L184" i="436" s="1"/>
  <c r="H2227" i="451"/>
  <c r="L180" i="436" s="1"/>
  <c r="H2226" i="451"/>
  <c r="L179" i="436" s="1"/>
  <c r="H2225" i="451"/>
  <c r="L178" i="436" s="1"/>
  <c r="H2224" i="451"/>
  <c r="L181" i="436" s="1"/>
  <c r="E2223" i="451"/>
  <c r="G2119" i="451"/>
  <c r="H2035" i="451"/>
  <c r="L170" i="436" s="1"/>
  <c r="H1998" i="451"/>
  <c r="H1999" i="451"/>
  <c r="H2000" i="451"/>
  <c r="H2001" i="451"/>
  <c r="H2002" i="451"/>
  <c r="H2003" i="451"/>
  <c r="H2004" i="451"/>
  <c r="H2005" i="451"/>
  <c r="H2006" i="451"/>
  <c r="H2007" i="451"/>
  <c r="H2008" i="451"/>
  <c r="H2009" i="451"/>
  <c r="H2010" i="451"/>
  <c r="H2011" i="451"/>
  <c r="H2012" i="451"/>
  <c r="H2013" i="451"/>
  <c r="H2014" i="451"/>
  <c r="H2015" i="451"/>
  <c r="H2016" i="451"/>
  <c r="H2017" i="451"/>
  <c r="H2018" i="451"/>
  <c r="H2019" i="451"/>
  <c r="H2020" i="451"/>
  <c r="H2021" i="451"/>
  <c r="H2022" i="451"/>
  <c r="H2023" i="451"/>
  <c r="H2024" i="451"/>
  <c r="H2025" i="451"/>
  <c r="H2026" i="451"/>
  <c r="H2027" i="451"/>
  <c r="H2028" i="451"/>
  <c r="H2029" i="451"/>
  <c r="H2030" i="451"/>
  <c r="H2031" i="451"/>
  <c r="L173" i="436" s="1"/>
  <c r="H2032" i="451"/>
  <c r="L172" i="436" s="1"/>
  <c r="H2033" i="451"/>
  <c r="H2034" i="451"/>
  <c r="G2040" i="451"/>
  <c r="E2602" i="451"/>
  <c r="H1997" i="451"/>
  <c r="H1996" i="451"/>
  <c r="H1995" i="451"/>
  <c r="H1994" i="451"/>
  <c r="H1993" i="451"/>
  <c r="H1992" i="451"/>
  <c r="H1991" i="451"/>
  <c r="H1990" i="451"/>
  <c r="H1989" i="451"/>
  <c r="H1988" i="451"/>
  <c r="H1987" i="451"/>
  <c r="H1986" i="451"/>
  <c r="H1985" i="451"/>
  <c r="H1984" i="451"/>
  <c r="H1983" i="451"/>
  <c r="H1982" i="451"/>
  <c r="H1981" i="451"/>
  <c r="H1980" i="451"/>
  <c r="H1979" i="451"/>
  <c r="H1978" i="451"/>
  <c r="H1977" i="451"/>
  <c r="H1976" i="451"/>
  <c r="H1975" i="451"/>
  <c r="H1974" i="451"/>
  <c r="H1973" i="451"/>
  <c r="H1972" i="451"/>
  <c r="H1971" i="451"/>
  <c r="H1970" i="451"/>
  <c r="H1969" i="451"/>
  <c r="H1968" i="451"/>
  <c r="H1967" i="451"/>
  <c r="H1966" i="451"/>
  <c r="H1965" i="451"/>
  <c r="H1964" i="451"/>
  <c r="H1963" i="451"/>
  <c r="H1962" i="451"/>
  <c r="H1961" i="451"/>
  <c r="H1960" i="451"/>
  <c r="H1959" i="451"/>
  <c r="E1958" i="451"/>
  <c r="G1927" i="451"/>
  <c r="G1939" i="451"/>
  <c r="E1915" i="451"/>
  <c r="H1923" i="451"/>
  <c r="H1922" i="451"/>
  <c r="H1921" i="451"/>
  <c r="H1920" i="451"/>
  <c r="H1919" i="451"/>
  <c r="H1918" i="451"/>
  <c r="H1917" i="451"/>
  <c r="H1916" i="451"/>
  <c r="L166" i="436" s="1"/>
  <c r="G1896" i="451"/>
  <c r="G1884" i="451"/>
  <c r="H1880" i="451"/>
  <c r="H1879" i="451"/>
  <c r="H1878" i="451"/>
  <c r="H1877" i="451"/>
  <c r="H1876" i="451"/>
  <c r="H1875" i="451"/>
  <c r="H1874" i="451"/>
  <c r="H1873" i="451"/>
  <c r="L132" i="436" s="1"/>
  <c r="E1872" i="451"/>
  <c r="G1804" i="451"/>
  <c r="G1792" i="451"/>
  <c r="H1788" i="451"/>
  <c r="H1787" i="451"/>
  <c r="H1786" i="451"/>
  <c r="L128" i="436" s="1"/>
  <c r="H1785" i="451"/>
  <c r="L127" i="436" s="1"/>
  <c r="H1784" i="451"/>
  <c r="L144" i="436" s="1"/>
  <c r="L157" i="436" s="1"/>
  <c r="H1783" i="451"/>
  <c r="L129" i="436" s="1"/>
  <c r="H1782" i="451"/>
  <c r="L130" i="436" s="1"/>
  <c r="H1781" i="451"/>
  <c r="E1780" i="451"/>
  <c r="G1763" i="451"/>
  <c r="G1751" i="451"/>
  <c r="H1747" i="451"/>
  <c r="H1746" i="451"/>
  <c r="H1745" i="451"/>
  <c r="H1744" i="451"/>
  <c r="H1743" i="451"/>
  <c r="H1742" i="451"/>
  <c r="H1741" i="451"/>
  <c r="H1740" i="451"/>
  <c r="L85" i="436" s="1"/>
  <c r="L92" i="436" s="1"/>
  <c r="H1602" i="451"/>
  <c r="H1603" i="451"/>
  <c r="H1604" i="451"/>
  <c r="H1605" i="451"/>
  <c r="H1606" i="451"/>
  <c r="H1607" i="451"/>
  <c r="H1608" i="451"/>
  <c r="H1609" i="451"/>
  <c r="H1610" i="451"/>
  <c r="H1611" i="451"/>
  <c r="H1612" i="451"/>
  <c r="H1613" i="451"/>
  <c r="H1614" i="451"/>
  <c r="H1615" i="451"/>
  <c r="H1616" i="451"/>
  <c r="H1617" i="451"/>
  <c r="H1618" i="451"/>
  <c r="H1619" i="451"/>
  <c r="H1620" i="451"/>
  <c r="H1621" i="451"/>
  <c r="H1622" i="451"/>
  <c r="H1623" i="451"/>
  <c r="H1624" i="451"/>
  <c r="H1625" i="451"/>
  <c r="H1626" i="451"/>
  <c r="H1627" i="451"/>
  <c r="H1628" i="451"/>
  <c r="H1629" i="451"/>
  <c r="H1630" i="451"/>
  <c r="H1631" i="451"/>
  <c r="H1632" i="451"/>
  <c r="H1633" i="451"/>
  <c r="H1634" i="451"/>
  <c r="H1635" i="451"/>
  <c r="H1636" i="451"/>
  <c r="H1637" i="451"/>
  <c r="H1638" i="451"/>
  <c r="H1639" i="451"/>
  <c r="H1640" i="451"/>
  <c r="G1667" i="451"/>
  <c r="G1659" i="451"/>
  <c r="H1601" i="451"/>
  <c r="H1598" i="451"/>
  <c r="H1597" i="451"/>
  <c r="E1596" i="451"/>
  <c r="H1469" i="451"/>
  <c r="H1470" i="451"/>
  <c r="L110" i="436" s="1"/>
  <c r="H1471" i="451"/>
  <c r="H1472" i="451"/>
  <c r="G1488" i="451"/>
  <c r="G1476" i="451"/>
  <c r="H1468" i="451"/>
  <c r="L108" i="436" s="1"/>
  <c r="H1467" i="451"/>
  <c r="H1466" i="451"/>
  <c r="H1465" i="451"/>
  <c r="H1462" i="451"/>
  <c r="H1461" i="451"/>
  <c r="E1460" i="451"/>
  <c r="G1434" i="451"/>
  <c r="G1426" i="451"/>
  <c r="H1422" i="451"/>
  <c r="H1421" i="451"/>
  <c r="H1420" i="451"/>
  <c r="H1419" i="451"/>
  <c r="H1418" i="451"/>
  <c r="L101" i="436" s="1"/>
  <c r="H1417" i="451"/>
  <c r="L100" i="436" s="1"/>
  <c r="G1370" i="451"/>
  <c r="G1362" i="451"/>
  <c r="H1358" i="451"/>
  <c r="H1357" i="451"/>
  <c r="H1356" i="451"/>
  <c r="H1355" i="451"/>
  <c r="L99" i="436" s="1"/>
  <c r="H1354" i="451"/>
  <c r="L98" i="436" s="1"/>
  <c r="H1353" i="451"/>
  <c r="H1351" i="451"/>
  <c r="H1350" i="451"/>
  <c r="H1349" i="451"/>
  <c r="H1348" i="451"/>
  <c r="H1347" i="451"/>
  <c r="H1346" i="451"/>
  <c r="L55" i="436"/>
  <c r="L34" i="436"/>
  <c r="T4" i="504" a="1"/>
  <c r="T4" i="504" s="1"/>
  <c r="G111" i="504"/>
  <c r="G110" i="504"/>
  <c r="G89" i="504"/>
  <c r="F14" i="504"/>
  <c r="F15" i="504"/>
  <c r="F16" i="504"/>
  <c r="F17" i="504"/>
  <c r="F18" i="504"/>
  <c r="F19" i="504"/>
  <c r="F20" i="504"/>
  <c r="F21" i="504"/>
  <c r="F22" i="504"/>
  <c r="F23" i="504"/>
  <c r="F24" i="504"/>
  <c r="F25" i="504"/>
  <c r="F26" i="504"/>
  <c r="F27" i="504"/>
  <c r="F28" i="504"/>
  <c r="F29" i="504"/>
  <c r="F30" i="504"/>
  <c r="F31" i="504"/>
  <c r="F32" i="504"/>
  <c r="F33" i="504"/>
  <c r="F34" i="504"/>
  <c r="F35" i="504"/>
  <c r="F36" i="504"/>
  <c r="F37" i="504"/>
  <c r="F38" i="504"/>
  <c r="F39" i="504"/>
  <c r="F40" i="504"/>
  <c r="F41" i="504"/>
  <c r="F42" i="504"/>
  <c r="F43" i="504"/>
  <c r="F44" i="504"/>
  <c r="F45" i="504"/>
  <c r="F46" i="504"/>
  <c r="F47" i="504"/>
  <c r="F48" i="504"/>
  <c r="F49" i="504"/>
  <c r="F50" i="504"/>
  <c r="F51" i="504"/>
  <c r="F52" i="504"/>
  <c r="F53" i="504"/>
  <c r="F54" i="504"/>
  <c r="F55" i="504"/>
  <c r="F56" i="504"/>
  <c r="F57" i="504"/>
  <c r="F58" i="504"/>
  <c r="F59" i="504"/>
  <c r="F60" i="504"/>
  <c r="F61" i="504"/>
  <c r="F62" i="504"/>
  <c r="F63" i="504"/>
  <c r="F64" i="504"/>
  <c r="F65" i="504"/>
  <c r="F66" i="504"/>
  <c r="F67" i="504"/>
  <c r="F68" i="504"/>
  <c r="F69" i="504"/>
  <c r="F70" i="504"/>
  <c r="F71" i="504"/>
  <c r="F72" i="504"/>
  <c r="F73" i="504"/>
  <c r="F74" i="504"/>
  <c r="F75" i="504"/>
  <c r="F76" i="504"/>
  <c r="F77" i="504"/>
  <c r="F78" i="504"/>
  <c r="F79" i="504"/>
  <c r="F80" i="504"/>
  <c r="F81" i="504"/>
  <c r="F82" i="504"/>
  <c r="F83" i="504"/>
  <c r="F84" i="504"/>
  <c r="F85" i="504"/>
  <c r="F86" i="504"/>
  <c r="F87" i="504"/>
  <c r="F88" i="504"/>
  <c r="F89" i="504"/>
  <c r="F90" i="504"/>
  <c r="F91" i="504"/>
  <c r="F92" i="504"/>
  <c r="F93" i="504"/>
  <c r="F94" i="504"/>
  <c r="F95" i="504"/>
  <c r="F96" i="504"/>
  <c r="F97" i="504"/>
  <c r="F98" i="504"/>
  <c r="F99" i="504"/>
  <c r="F100" i="504"/>
  <c r="F101" i="504"/>
  <c r="F102" i="504"/>
  <c r="F103" i="504"/>
  <c r="F104" i="504"/>
  <c r="F105" i="504"/>
  <c r="F106" i="504"/>
  <c r="F107" i="504"/>
  <c r="F108" i="504"/>
  <c r="F109" i="504"/>
  <c r="F110" i="504"/>
  <c r="F111" i="504"/>
  <c r="F112" i="504"/>
  <c r="F113" i="504"/>
  <c r="F114" i="504"/>
  <c r="F115" i="504"/>
  <c r="F116" i="504"/>
  <c r="F117" i="504"/>
  <c r="F118" i="504"/>
  <c r="F119" i="504"/>
  <c r="F120" i="504"/>
  <c r="F121" i="504"/>
  <c r="F122" i="504"/>
  <c r="F123" i="504"/>
  <c r="F124" i="504"/>
  <c r="F125" i="504"/>
  <c r="F126" i="504"/>
  <c r="F127" i="504"/>
  <c r="F128" i="504"/>
  <c r="F129" i="504"/>
  <c r="F130" i="504"/>
  <c r="F131" i="504"/>
  <c r="F132" i="504"/>
  <c r="F133" i="504"/>
  <c r="F134" i="504"/>
  <c r="F135" i="504"/>
  <c r="F136" i="504"/>
  <c r="F137" i="504"/>
  <c r="F138" i="504"/>
  <c r="F139" i="504"/>
  <c r="F140" i="504"/>
  <c r="F141" i="504"/>
  <c r="F142" i="504"/>
  <c r="F143" i="504"/>
  <c r="F144" i="504"/>
  <c r="F145" i="504"/>
  <c r="F13" i="504"/>
  <c r="G146" i="504" l="1"/>
  <c r="C259" i="455"/>
  <c r="C261" i="455" s="1"/>
  <c r="C262" i="455" s="1"/>
  <c r="C263" i="455" s="1"/>
  <c r="C234" i="455"/>
  <c r="C236" i="455"/>
  <c r="C411" i="455"/>
  <c r="C416" i="455" s="1"/>
  <c r="C417" i="455" s="1"/>
  <c r="C418" i="455" s="1"/>
  <c r="C419" i="455" s="1"/>
  <c r="C420" i="455" s="1"/>
  <c r="C421" i="455" s="1"/>
  <c r="C422" i="455" s="1"/>
  <c r="B235" i="455"/>
  <c r="B236" i="455" s="1"/>
  <c r="B237" i="455" s="1"/>
  <c r="B238" i="455" s="1"/>
  <c r="B239" i="455" s="1"/>
  <c r="B240" i="455" s="1"/>
  <c r="B241" i="455" s="1"/>
  <c r="B242" i="455" s="1"/>
  <c r="B243" i="455" s="1"/>
  <c r="B244" i="455" s="1"/>
  <c r="B245" i="455" s="1"/>
  <c r="B246" i="455" s="1"/>
  <c r="B247" i="455" s="1"/>
  <c r="B248" i="455" s="1"/>
  <c r="B249" i="455" s="1"/>
  <c r="B250" i="455" s="1"/>
  <c r="B251" i="455" s="1"/>
  <c r="B252" i="455" s="1"/>
  <c r="B253" i="455" s="1"/>
  <c r="B254" i="455" s="1"/>
  <c r="B255" i="455" s="1"/>
  <c r="B256" i="455" s="1"/>
  <c r="B257" i="455" s="1"/>
  <c r="C295" i="455"/>
  <c r="C296" i="455" s="1"/>
  <c r="C297" i="455" s="1"/>
  <c r="C298" i="455" s="1"/>
  <c r="C299" i="455" s="1"/>
  <c r="C300" i="455" s="1"/>
  <c r="C301" i="455" s="1"/>
  <c r="C302" i="455" s="1"/>
  <c r="C303" i="455" s="1"/>
  <c r="C304" i="455" s="1"/>
  <c r="C305" i="455" s="1"/>
  <c r="C155" i="455"/>
  <c r="C156" i="455" s="1"/>
  <c r="C157" i="455" s="1"/>
  <c r="C158" i="455" s="1"/>
  <c r="C153" i="455"/>
  <c r="C166" i="455"/>
  <c r="C167" i="455" s="1"/>
  <c r="C168" i="455" s="1"/>
  <c r="C169" i="455" s="1"/>
  <c r="C55" i="455"/>
  <c r="B404" i="455"/>
  <c r="B405" i="455" s="1"/>
  <c r="B406" i="455" s="1"/>
  <c r="B407" i="455" s="1"/>
  <c r="B408" i="455" s="1"/>
  <c r="B409" i="455" s="1"/>
  <c r="B410" i="455" s="1"/>
  <c r="B411" i="455" s="1"/>
  <c r="C404" i="455"/>
  <c r="C405" i="455" s="1"/>
  <c r="C406" i="455" s="1"/>
  <c r="C407" i="455" s="1"/>
  <c r="C408" i="455" s="1"/>
  <c r="B370" i="455"/>
  <c r="B371" i="455" s="1"/>
  <c r="B372" i="455" s="1"/>
  <c r="B373" i="455" s="1"/>
  <c r="B374" i="455" s="1"/>
  <c r="B375" i="455" s="1"/>
  <c r="B376" i="455" s="1"/>
  <c r="C370" i="455"/>
  <c r="C371" i="455" s="1"/>
  <c r="C372" i="455" s="1"/>
  <c r="C373" i="455" s="1"/>
  <c r="C374" i="455" s="1"/>
  <c r="C375" i="455" s="1"/>
  <c r="C376" i="455" s="1"/>
  <c r="C220" i="455"/>
  <c r="C221" i="455" s="1"/>
  <c r="C222" i="455" s="1"/>
  <c r="C223" i="455" s="1"/>
  <c r="C224" i="455" s="1"/>
  <c r="C225" i="455" s="1"/>
  <c r="C226" i="455" s="1"/>
  <c r="C227" i="455" s="1"/>
  <c r="C228" i="455" s="1"/>
  <c r="C229" i="455" s="1"/>
  <c r="C230" i="455" s="1"/>
  <c r="C201" i="455"/>
  <c r="C202" i="455" s="1"/>
  <c r="C203" i="455" s="1"/>
  <c r="C204" i="455" s="1"/>
  <c r="B80" i="455"/>
  <c r="B81" i="455" s="1"/>
  <c r="B82" i="455" s="1"/>
  <c r="B83" i="455" s="1"/>
  <c r="B84" i="455" s="1"/>
  <c r="B85" i="455" s="1"/>
  <c r="B86" i="455" s="1"/>
  <c r="B87" i="455" s="1"/>
  <c r="B88" i="455" s="1"/>
  <c r="B89" i="455" s="1"/>
  <c r="B90" i="455" s="1"/>
  <c r="B91" i="455" s="1"/>
  <c r="B92" i="455" s="1"/>
  <c r="B93" i="455" s="1"/>
  <c r="B94" i="455" s="1"/>
  <c r="B95" i="455" s="1"/>
  <c r="B96" i="455" s="1"/>
  <c r="B97" i="455" s="1"/>
  <c r="B98" i="455" s="1"/>
  <c r="B99" i="455" s="1"/>
  <c r="B100" i="455" s="1"/>
  <c r="B101" i="455" s="1"/>
  <c r="B102" i="455" s="1"/>
  <c r="B103" i="455" s="1"/>
  <c r="B104" i="455" s="1"/>
  <c r="B105" i="455" s="1"/>
  <c r="B106" i="455" s="1"/>
  <c r="B107" i="455" s="1"/>
  <c r="B108" i="455" s="1"/>
  <c r="B109" i="455" s="1"/>
  <c r="B110" i="455" s="1"/>
  <c r="B111" i="455" s="1"/>
  <c r="B112" i="455" s="1"/>
  <c r="B113" i="455" s="1"/>
  <c r="B114" i="455" s="1"/>
  <c r="B115" i="455" s="1"/>
  <c r="B116" i="455" s="1"/>
  <c r="B117" i="455" s="1"/>
  <c r="B118" i="455" s="1"/>
  <c r="B119" i="455" s="1"/>
  <c r="B120" i="455" s="1"/>
  <c r="B121" i="455" s="1"/>
  <c r="B122" i="455" s="1"/>
  <c r="B123" i="455" s="1"/>
  <c r="B124" i="455" s="1"/>
  <c r="B125" i="455" s="1"/>
  <c r="B126" i="455" s="1"/>
  <c r="B127" i="455" s="1"/>
  <c r="B128" i="455" s="1"/>
  <c r="B129" i="455" s="1"/>
  <c r="B130" i="455" s="1"/>
  <c r="B131" i="455" s="1"/>
  <c r="B132" i="455" s="1"/>
  <c r="B133" i="455" s="1"/>
  <c r="B134" i="455" s="1"/>
  <c r="B135" i="455" s="1"/>
  <c r="B136" i="455" s="1"/>
  <c r="B137" i="455" s="1"/>
  <c r="B138" i="455" s="1"/>
  <c r="B139" i="455" s="1"/>
  <c r="B140" i="455" s="1"/>
  <c r="B141" i="455" s="1"/>
  <c r="B142" i="455" s="1"/>
  <c r="B143" i="455" s="1"/>
  <c r="B144" i="455" s="1"/>
  <c r="B145" i="455" s="1"/>
  <c r="B146" i="455" s="1"/>
  <c r="B147" i="455" s="1"/>
  <c r="B148" i="455" s="1"/>
  <c r="B149" i="455" s="1"/>
  <c r="B150" i="455" s="1"/>
  <c r="B151" i="455" s="1"/>
  <c r="B152" i="455" s="1"/>
  <c r="B153" i="455" s="1"/>
  <c r="B154" i="455" s="1"/>
  <c r="B155" i="455" s="1"/>
  <c r="B156" i="455" s="1"/>
  <c r="B157" i="455" s="1"/>
  <c r="B158" i="455" s="1"/>
  <c r="B159" i="455" s="1"/>
  <c r="L220" i="436"/>
  <c r="L221" i="436"/>
  <c r="H3719" i="451"/>
  <c r="I3719" i="451" s="1"/>
  <c r="L222" i="436"/>
  <c r="L96" i="436"/>
  <c r="L168" i="436"/>
  <c r="F146" i="504"/>
  <c r="B7" i="504" s="1"/>
  <c r="E149" i="505"/>
  <c r="E137" i="505"/>
  <c r="E129" i="505"/>
  <c r="E132" i="505"/>
  <c r="B100" i="505"/>
  <c r="B101" i="505" s="1"/>
  <c r="B102" i="505" s="1"/>
  <c r="B103" i="505" s="1"/>
  <c r="B104" i="505" s="1"/>
  <c r="E109" i="505"/>
  <c r="E124" i="505"/>
  <c r="E32" i="505"/>
  <c r="E44" i="505"/>
  <c r="C81" i="505"/>
  <c r="C7" i="505"/>
  <c r="C41" i="505"/>
  <c r="B219" i="455"/>
  <c r="C344" i="455"/>
  <c r="C347" i="455" s="1"/>
  <c r="C346" i="455"/>
  <c r="C345" i="455"/>
  <c r="C309" i="455"/>
  <c r="C311" i="455" s="1"/>
  <c r="C313" i="455" s="1"/>
  <c r="C315" i="455" s="1"/>
  <c r="C317" i="455"/>
  <c r="C318" i="455" s="1"/>
  <c r="C319" i="455" s="1"/>
  <c r="C320" i="455" s="1"/>
  <c r="C321" i="455" s="1"/>
  <c r="C322" i="455" s="1"/>
  <c r="C323" i="455" s="1"/>
  <c r="C324" i="455" s="1"/>
  <c r="C325" i="455" s="1"/>
  <c r="C326" i="455" s="1"/>
  <c r="C327" i="455" s="1"/>
  <c r="C328" i="455" s="1"/>
  <c r="C329" i="455" s="1"/>
  <c r="C330" i="455" s="1"/>
  <c r="C355" i="455"/>
  <c r="C186" i="455"/>
  <c r="C187" i="455"/>
  <c r="C193" i="455"/>
  <c r="C192" i="455"/>
  <c r="C194" i="455" s="1"/>
  <c r="C195" i="455" s="1"/>
  <c r="C112" i="455"/>
  <c r="C145" i="455"/>
  <c r="C59" i="455"/>
  <c r="C154" i="455"/>
  <c r="C134" i="455"/>
  <c r="C54" i="455"/>
  <c r="C60" i="455"/>
  <c r="H4323" i="451"/>
  <c r="H4325" i="451"/>
  <c r="I4325" i="451" s="1"/>
  <c r="H4277" i="451"/>
  <c r="I4277" i="451" s="1"/>
  <c r="H3655" i="451"/>
  <c r="I3655" i="451" s="1"/>
  <c r="L218" i="436"/>
  <c r="L229" i="436" s="1"/>
  <c r="H3607" i="451"/>
  <c r="I3607" i="451" s="1"/>
  <c r="L216" i="436"/>
  <c r="L217" i="436"/>
  <c r="L214" i="436"/>
  <c r="H3456" i="451"/>
  <c r="I3456" i="451" s="1"/>
  <c r="L215" i="436"/>
  <c r="H3350" i="451"/>
  <c r="I3350" i="451" s="1"/>
  <c r="H3160" i="451"/>
  <c r="I3160" i="451" s="1"/>
  <c r="H2970" i="451"/>
  <c r="I2970" i="451" s="1"/>
  <c r="K2605" i="451"/>
  <c r="L155" i="436" s="1"/>
  <c r="L162" i="436" s="1"/>
  <c r="L2605" i="451"/>
  <c r="L154" i="436" s="1"/>
  <c r="L159" i="436"/>
  <c r="M2605" i="451"/>
  <c r="L153" i="436" s="1"/>
  <c r="L161" i="436" s="1"/>
  <c r="H2602" i="451"/>
  <c r="I2602" i="451" s="1"/>
  <c r="L197" i="436"/>
  <c r="L151" i="436"/>
  <c r="L150" i="436"/>
  <c r="H2531" i="451"/>
  <c r="I2531" i="451" s="1"/>
  <c r="L145" i="436"/>
  <c r="H2433" i="451"/>
  <c r="I2433" i="451" s="1"/>
  <c r="H2344" i="451"/>
  <c r="I2344" i="451" s="1"/>
  <c r="H2301" i="451"/>
  <c r="I2301" i="451" s="1"/>
  <c r="L189" i="436"/>
  <c r="H2223" i="451"/>
  <c r="I2223" i="451" s="1"/>
  <c r="H1958" i="451"/>
  <c r="H1915" i="451"/>
  <c r="I1915" i="451" s="1"/>
  <c r="L139" i="436"/>
  <c r="H1872" i="451"/>
  <c r="I1872" i="451" s="1"/>
  <c r="H1780" i="451"/>
  <c r="I1780" i="451" s="1"/>
  <c r="H1739" i="451"/>
  <c r="L117" i="436"/>
  <c r="L118" i="436"/>
  <c r="L120" i="436"/>
  <c r="L119" i="436"/>
  <c r="H1600" i="451"/>
  <c r="H1596" i="451"/>
  <c r="I1596" i="451" s="1"/>
  <c r="H1460" i="451"/>
  <c r="I1460" i="451" s="1"/>
  <c r="L109" i="436"/>
  <c r="L115" i="436"/>
  <c r="L107" i="436"/>
  <c r="H1464" i="451"/>
  <c r="H1416" i="451"/>
  <c r="H1352" i="451"/>
  <c r="H1345" i="451"/>
  <c r="B258" i="455" l="1"/>
  <c r="B259" i="455" s="1"/>
  <c r="B260" i="455" s="1"/>
  <c r="B261" i="455" s="1"/>
  <c r="B262" i="455" s="1"/>
  <c r="B263" i="455" s="1"/>
  <c r="B264" i="455" s="1"/>
  <c r="B265" i="455" s="1"/>
  <c r="B266" i="455" s="1"/>
  <c r="B267" i="455" s="1"/>
  <c r="B268" i="455" s="1"/>
  <c r="B269" i="455" s="1"/>
  <c r="B270" i="455" s="1"/>
  <c r="B271" i="455" s="1"/>
  <c r="B272" i="455" s="1"/>
  <c r="B273" i="455" s="1"/>
  <c r="B274" i="455" s="1"/>
  <c r="B275" i="455" s="1"/>
  <c r="B276" i="455" s="1"/>
  <c r="B277" i="455" s="1"/>
  <c r="B278" i="455" s="1"/>
  <c r="B279" i="455" s="1"/>
  <c r="B280" i="455" s="1"/>
  <c r="B281" i="455" s="1"/>
  <c r="B282" i="455" s="1"/>
  <c r="B283" i="455" s="1"/>
  <c r="B284" i="455" s="1"/>
  <c r="B285" i="455" s="1"/>
  <c r="B286" i="455" s="1"/>
  <c r="B287" i="455" s="1"/>
  <c r="B288" i="455" s="1"/>
  <c r="B289" i="455" s="1"/>
  <c r="B290" i="455" s="1"/>
  <c r="B291" i="455" s="1"/>
  <c r="B292" i="455" s="1"/>
  <c r="B293" i="455" s="1"/>
  <c r="B294" i="455" s="1"/>
  <c r="B295" i="455" s="1"/>
  <c r="B296" i="455" s="1"/>
  <c r="B297" i="455" s="1"/>
  <c r="B298" i="455" s="1"/>
  <c r="B299" i="455" s="1"/>
  <c r="B300" i="455" s="1"/>
  <c r="B301" i="455" s="1"/>
  <c r="B302" i="455" s="1"/>
  <c r="B303" i="455" s="1"/>
  <c r="B304" i="455" s="1"/>
  <c r="B305" i="455" s="1"/>
  <c r="B306" i="455" s="1"/>
  <c r="B307" i="455" s="1"/>
  <c r="B308" i="455" s="1"/>
  <c r="B309" i="455" s="1"/>
  <c r="B310" i="455" s="1"/>
  <c r="B311" i="455" s="1"/>
  <c r="B312" i="455" s="1"/>
  <c r="B313" i="455" s="1"/>
  <c r="B314" i="455" s="1"/>
  <c r="B315" i="455" s="1"/>
  <c r="B316" i="455" s="1"/>
  <c r="B317" i="455" s="1"/>
  <c r="B318" i="455" s="1"/>
  <c r="B319" i="455" s="1"/>
  <c r="B320" i="455" s="1"/>
  <c r="B321" i="455" s="1"/>
  <c r="B322" i="455" s="1"/>
  <c r="B323" i="455" s="1"/>
  <c r="B324" i="455" s="1"/>
  <c r="B325" i="455" s="1"/>
  <c r="B326" i="455" s="1"/>
  <c r="B327" i="455" s="1"/>
  <c r="B328" i="455" s="1"/>
  <c r="B329" i="455" s="1"/>
  <c r="B330" i="455" s="1"/>
  <c r="B331" i="455" s="1"/>
  <c r="B332" i="455" s="1"/>
  <c r="B333" i="455" s="1"/>
  <c r="B334" i="455" s="1"/>
  <c r="B335" i="455" s="1"/>
  <c r="B336" i="455" s="1"/>
  <c r="B337" i="455" s="1"/>
  <c r="B338" i="455" s="1"/>
  <c r="B339" i="455" s="1"/>
  <c r="B340" i="455" s="1"/>
  <c r="B341" i="455" s="1"/>
  <c r="B342" i="455" s="1"/>
  <c r="B343" i="455" s="1"/>
  <c r="B344" i="455" s="1"/>
  <c r="B345" i="455" s="1"/>
  <c r="B346" i="455" s="1"/>
  <c r="B347" i="455" s="1"/>
  <c r="B348" i="455" s="1"/>
  <c r="B349" i="455" s="1"/>
  <c r="B350" i="455" s="1"/>
  <c r="B351" i="455" s="1"/>
  <c r="B352" i="455" s="1"/>
  <c r="B353" i="455" s="1"/>
  <c r="B354" i="455" s="1"/>
  <c r="B355" i="455" s="1"/>
  <c r="C265" i="455"/>
  <c r="C264" i="455"/>
  <c r="C266" i="455" s="1"/>
  <c r="C267" i="455" s="1"/>
  <c r="C268" i="455" s="1"/>
  <c r="C269" i="455" s="1"/>
  <c r="C270" i="455" s="1"/>
  <c r="C271" i="455" s="1"/>
  <c r="C272" i="455" s="1"/>
  <c r="C273" i="455" s="1"/>
  <c r="C274" i="455" s="1"/>
  <c r="C275" i="455" s="1"/>
  <c r="C276" i="455" s="1"/>
  <c r="C277" i="455" s="1"/>
  <c r="C278" i="455" s="1"/>
  <c r="C279" i="455" s="1"/>
  <c r="C280" i="455" s="1"/>
  <c r="C281" i="455" s="1"/>
  <c r="C282" i="455" s="1"/>
  <c r="C283" i="455" s="1"/>
  <c r="C284" i="455" s="1"/>
  <c r="C285" i="455" s="1"/>
  <c r="C239" i="455"/>
  <c r="C237" i="455"/>
  <c r="B416" i="455"/>
  <c r="B417" i="455" s="1"/>
  <c r="B418" i="455" s="1"/>
  <c r="B419" i="455" s="1"/>
  <c r="B420" i="455" s="1"/>
  <c r="B421" i="455" s="1"/>
  <c r="B422" i="455" s="1"/>
  <c r="B160" i="455"/>
  <c r="B161" i="455" s="1"/>
  <c r="B162" i="455" s="1"/>
  <c r="B163" i="455" s="1"/>
  <c r="B164" i="455" s="1"/>
  <c r="B165" i="455" s="1"/>
  <c r="B166" i="455" s="1"/>
  <c r="B167" i="455" s="1"/>
  <c r="B168" i="455" s="1"/>
  <c r="B169" i="455" s="1"/>
  <c r="B170" i="455" s="1"/>
  <c r="B171" i="455" s="1"/>
  <c r="B172" i="455" s="1"/>
  <c r="B173" i="455" s="1"/>
  <c r="B174" i="455" s="1"/>
  <c r="B175" i="455" s="1"/>
  <c r="B176" i="455" s="1"/>
  <c r="B177" i="455" s="1"/>
  <c r="B178" i="455" s="1"/>
  <c r="B179" i="455" s="1"/>
  <c r="B180" i="455" s="1"/>
  <c r="B181" i="455" s="1"/>
  <c r="B182" i="455" s="1"/>
  <c r="B183" i="455" s="1"/>
  <c r="B184" i="455" s="1"/>
  <c r="B185" i="455" s="1"/>
  <c r="B186" i="455" s="1"/>
  <c r="B187" i="455" s="1"/>
  <c r="B188" i="455" s="1"/>
  <c r="B189" i="455" s="1"/>
  <c r="B190" i="455" s="1"/>
  <c r="B191" i="455" s="1"/>
  <c r="B192" i="455" s="1"/>
  <c r="B193" i="455" s="1"/>
  <c r="B194" i="455" s="1"/>
  <c r="B195" i="455" s="1"/>
  <c r="B196" i="455" s="1"/>
  <c r="B197" i="455" s="1"/>
  <c r="B198" i="455" s="1"/>
  <c r="B199" i="455" s="1"/>
  <c r="B200" i="455" s="1"/>
  <c r="B201" i="455" s="1"/>
  <c r="B202" i="455" s="1"/>
  <c r="B203" i="455" s="1"/>
  <c r="B204" i="455" s="1"/>
  <c r="B220" i="455"/>
  <c r="B221" i="455" s="1"/>
  <c r="B222" i="455" s="1"/>
  <c r="B223" i="455" s="1"/>
  <c r="B224" i="455" s="1"/>
  <c r="B225" i="455" s="1"/>
  <c r="B226" i="455" s="1"/>
  <c r="B227" i="455" s="1"/>
  <c r="B228" i="455" s="1"/>
  <c r="B229" i="455" s="1"/>
  <c r="B230" i="455" s="1"/>
  <c r="I1958" i="451"/>
  <c r="E7" i="505"/>
  <c r="B105" i="505"/>
  <c r="B106" i="505" s="1"/>
  <c r="B107" i="505" s="1"/>
  <c r="B108" i="505" s="1"/>
  <c r="B109" i="505" s="1"/>
  <c r="B110" i="505" s="1"/>
  <c r="B111" i="505" s="1"/>
  <c r="B112" i="505" s="1"/>
  <c r="B113" i="505" s="1"/>
  <c r="B114" i="505" s="1"/>
  <c r="B115" i="505" s="1"/>
  <c r="B116" i="505" s="1"/>
  <c r="B117" i="505" s="1"/>
  <c r="B118" i="505" s="1"/>
  <c r="B119" i="505" s="1"/>
  <c r="B120" i="505" s="1"/>
  <c r="B121" i="505" s="1"/>
  <c r="B122" i="505" s="1"/>
  <c r="B123" i="505" s="1"/>
  <c r="B124" i="505" s="1"/>
  <c r="A7" i="505"/>
  <c r="C348" i="455"/>
  <c r="C349" i="455" s="1"/>
  <c r="C350" i="455" s="1"/>
  <c r="C352" i="455" s="1"/>
  <c r="C331" i="455"/>
  <c r="C332" i="455" s="1"/>
  <c r="C333" i="455" s="1"/>
  <c r="C334" i="455" s="1"/>
  <c r="C335" i="455" s="1"/>
  <c r="L231" i="436"/>
  <c r="H4322" i="451"/>
  <c r="I4322" i="451" s="1"/>
  <c r="L250" i="436"/>
  <c r="L160" i="436"/>
  <c r="N162" i="436"/>
  <c r="O162" i="436" s="1"/>
  <c r="L134" i="436"/>
  <c r="L136" i="436"/>
  <c r="D15" i="504"/>
  <c r="D16" i="504"/>
  <c r="D17" i="504"/>
  <c r="D18" i="504"/>
  <c r="D19" i="504"/>
  <c r="D20" i="504"/>
  <c r="D21" i="504"/>
  <c r="D22" i="504"/>
  <c r="D23" i="504"/>
  <c r="D24" i="504"/>
  <c r="D25" i="504"/>
  <c r="D26" i="504"/>
  <c r="D27" i="504"/>
  <c r="D28" i="504"/>
  <c r="D29" i="504"/>
  <c r="D30" i="504"/>
  <c r="D31" i="504"/>
  <c r="D32" i="504"/>
  <c r="D33" i="504"/>
  <c r="D34" i="504"/>
  <c r="D35" i="504"/>
  <c r="D36" i="504"/>
  <c r="D37" i="504"/>
  <c r="D38" i="504"/>
  <c r="D39" i="504"/>
  <c r="D40" i="504"/>
  <c r="D41" i="504"/>
  <c r="D42" i="504"/>
  <c r="D43" i="504"/>
  <c r="D44" i="504"/>
  <c r="D45" i="504"/>
  <c r="D46" i="504"/>
  <c r="D47" i="504"/>
  <c r="D48" i="504"/>
  <c r="D49" i="504"/>
  <c r="D50" i="504"/>
  <c r="D51" i="504"/>
  <c r="D52" i="504"/>
  <c r="D53" i="504"/>
  <c r="D54" i="504"/>
  <c r="D55" i="504"/>
  <c r="D56" i="504"/>
  <c r="D57" i="504"/>
  <c r="D58" i="504"/>
  <c r="D59" i="504"/>
  <c r="D60" i="504"/>
  <c r="D61" i="504"/>
  <c r="D62" i="504"/>
  <c r="D63" i="504"/>
  <c r="D64" i="504"/>
  <c r="D65" i="504"/>
  <c r="D66" i="504"/>
  <c r="D67" i="504"/>
  <c r="D68" i="504"/>
  <c r="D69" i="504"/>
  <c r="D70" i="504"/>
  <c r="D71" i="504"/>
  <c r="D72" i="504"/>
  <c r="D73" i="504"/>
  <c r="D74" i="504"/>
  <c r="D75" i="504"/>
  <c r="D76" i="504"/>
  <c r="D77" i="504"/>
  <c r="D78" i="504"/>
  <c r="D79" i="504"/>
  <c r="D80" i="504"/>
  <c r="D81" i="504"/>
  <c r="D82" i="504"/>
  <c r="D83" i="504"/>
  <c r="D84" i="504"/>
  <c r="D85" i="504"/>
  <c r="D86" i="504"/>
  <c r="D87" i="504"/>
  <c r="D88" i="504"/>
  <c r="D89" i="504"/>
  <c r="D90" i="504"/>
  <c r="D91" i="504"/>
  <c r="D92" i="504"/>
  <c r="D93" i="504"/>
  <c r="D94" i="504"/>
  <c r="D95" i="504"/>
  <c r="D96" i="504"/>
  <c r="D97" i="504"/>
  <c r="D98" i="504"/>
  <c r="D99" i="504"/>
  <c r="D100" i="504"/>
  <c r="D101" i="504"/>
  <c r="D102" i="504"/>
  <c r="D103" i="504"/>
  <c r="D104" i="504"/>
  <c r="D105" i="504"/>
  <c r="D106" i="504"/>
  <c r="D107" i="504"/>
  <c r="D108" i="504"/>
  <c r="D109" i="504"/>
  <c r="D110" i="504"/>
  <c r="D111" i="504"/>
  <c r="D112" i="504"/>
  <c r="D113" i="504"/>
  <c r="D114" i="504"/>
  <c r="D115" i="504"/>
  <c r="D116" i="504"/>
  <c r="D117" i="504"/>
  <c r="D118" i="504"/>
  <c r="D119" i="504"/>
  <c r="D120" i="504"/>
  <c r="D121" i="504"/>
  <c r="D122" i="504"/>
  <c r="D123" i="504"/>
  <c r="D124" i="504"/>
  <c r="D125" i="504"/>
  <c r="D126" i="504"/>
  <c r="D127" i="504"/>
  <c r="D128" i="504"/>
  <c r="D129" i="504"/>
  <c r="D130" i="504"/>
  <c r="D131" i="504"/>
  <c r="D132" i="504"/>
  <c r="D133" i="504"/>
  <c r="D134" i="504"/>
  <c r="D135" i="504"/>
  <c r="D136" i="504"/>
  <c r="D137" i="504"/>
  <c r="D138" i="504"/>
  <c r="D139" i="504"/>
  <c r="D140" i="504"/>
  <c r="D141" i="504"/>
  <c r="D142" i="504"/>
  <c r="D143" i="504"/>
  <c r="D144" i="504"/>
  <c r="D145" i="504"/>
  <c r="D14" i="504"/>
  <c r="D13" i="504"/>
  <c r="B146" i="504"/>
  <c r="C19" i="504"/>
  <c r="C20" i="504"/>
  <c r="C21" i="504"/>
  <c r="C22" i="504"/>
  <c r="C23" i="504"/>
  <c r="C24" i="504"/>
  <c r="C25" i="504"/>
  <c r="C26" i="504"/>
  <c r="C27" i="504"/>
  <c r="C28" i="504"/>
  <c r="C29" i="504"/>
  <c r="C30" i="504"/>
  <c r="C31" i="504"/>
  <c r="C32" i="504"/>
  <c r="C33" i="504"/>
  <c r="C34" i="504"/>
  <c r="C35" i="504"/>
  <c r="C36" i="504"/>
  <c r="C37" i="504"/>
  <c r="C38" i="504"/>
  <c r="C39" i="504"/>
  <c r="C40" i="504"/>
  <c r="C41" i="504"/>
  <c r="C42" i="504"/>
  <c r="C43" i="504"/>
  <c r="C44" i="504"/>
  <c r="C45" i="504"/>
  <c r="C46" i="504"/>
  <c r="C47" i="504"/>
  <c r="C48" i="504"/>
  <c r="C49" i="504"/>
  <c r="C50" i="504"/>
  <c r="C51" i="504"/>
  <c r="C52" i="504"/>
  <c r="C53" i="504"/>
  <c r="C54" i="504"/>
  <c r="C55" i="504"/>
  <c r="C56" i="504"/>
  <c r="C57" i="504"/>
  <c r="C58" i="504"/>
  <c r="C59" i="504"/>
  <c r="C60" i="504"/>
  <c r="C61" i="504"/>
  <c r="C62" i="504"/>
  <c r="C63" i="504"/>
  <c r="C64" i="504"/>
  <c r="C65" i="504"/>
  <c r="C66" i="504"/>
  <c r="C67" i="504"/>
  <c r="C68" i="504"/>
  <c r="C69" i="504"/>
  <c r="C70" i="504"/>
  <c r="C71" i="504"/>
  <c r="C72" i="504"/>
  <c r="C73" i="504"/>
  <c r="C74" i="504"/>
  <c r="C75" i="504"/>
  <c r="C76" i="504"/>
  <c r="C77" i="504"/>
  <c r="C78" i="504"/>
  <c r="C79" i="504"/>
  <c r="C80" i="504"/>
  <c r="C81" i="504"/>
  <c r="C82" i="504"/>
  <c r="C83" i="504"/>
  <c r="C84" i="504"/>
  <c r="C85" i="504"/>
  <c r="C86" i="504"/>
  <c r="C87" i="504"/>
  <c r="C88" i="504"/>
  <c r="C89" i="504"/>
  <c r="C90" i="504"/>
  <c r="C91" i="504"/>
  <c r="C92" i="504"/>
  <c r="C93" i="504"/>
  <c r="C94" i="504"/>
  <c r="C95" i="504"/>
  <c r="C96" i="504"/>
  <c r="C97" i="504"/>
  <c r="C98" i="504"/>
  <c r="C99" i="504"/>
  <c r="C100" i="504"/>
  <c r="C101" i="504"/>
  <c r="C102" i="504"/>
  <c r="C103" i="504"/>
  <c r="C104" i="504"/>
  <c r="C105" i="504"/>
  <c r="C106" i="504"/>
  <c r="C107" i="504"/>
  <c r="C108" i="504"/>
  <c r="C109" i="504"/>
  <c r="C110" i="504"/>
  <c r="C111" i="504"/>
  <c r="C112" i="504"/>
  <c r="C113" i="504"/>
  <c r="C114" i="504"/>
  <c r="C115" i="504"/>
  <c r="C116" i="504"/>
  <c r="C117" i="504"/>
  <c r="C118" i="504"/>
  <c r="C119" i="504"/>
  <c r="C120" i="504"/>
  <c r="C121" i="504"/>
  <c r="C122" i="504"/>
  <c r="C123" i="504"/>
  <c r="C124" i="504"/>
  <c r="C125" i="504"/>
  <c r="C126" i="504"/>
  <c r="C127" i="504"/>
  <c r="C128" i="504"/>
  <c r="C129" i="504"/>
  <c r="C130" i="504"/>
  <c r="C131" i="504"/>
  <c r="C132" i="504"/>
  <c r="C133" i="504"/>
  <c r="C134" i="504"/>
  <c r="C135" i="504"/>
  <c r="C136" i="504"/>
  <c r="C137" i="504"/>
  <c r="C138" i="504"/>
  <c r="C139" i="504"/>
  <c r="C140" i="504"/>
  <c r="C141" i="504"/>
  <c r="C142" i="504"/>
  <c r="C143" i="504"/>
  <c r="C144" i="504"/>
  <c r="C145" i="504"/>
  <c r="C18" i="504"/>
  <c r="A146" i="504"/>
  <c r="C7" i="504"/>
  <c r="C3" i="504"/>
  <c r="C2" i="504"/>
  <c r="C1" i="504"/>
  <c r="E800" i="451"/>
  <c r="G1018" i="451"/>
  <c r="G1010" i="451"/>
  <c r="E1345" i="451"/>
  <c r="I1345" i="451" s="1"/>
  <c r="E1352" i="451"/>
  <c r="I1352" i="451" s="1"/>
  <c r="E1416" i="451"/>
  <c r="I1416" i="451" s="1"/>
  <c r="E1464" i="451"/>
  <c r="I1464" i="451" s="1"/>
  <c r="E1600" i="451"/>
  <c r="I1600" i="451" s="1"/>
  <c r="E1731" i="451"/>
  <c r="E1734" i="451"/>
  <c r="E1739" i="451"/>
  <c r="I1739" i="451" s="1"/>
  <c r="E740" i="451"/>
  <c r="G758" i="451"/>
  <c r="G750" i="451"/>
  <c r="H746" i="451"/>
  <c r="H745" i="451"/>
  <c r="H744" i="451"/>
  <c r="H743" i="451"/>
  <c r="H742" i="451"/>
  <c r="L31" i="436" s="1"/>
  <c r="H741" i="451"/>
  <c r="L32" i="436" s="1"/>
  <c r="G719" i="451"/>
  <c r="G711" i="451"/>
  <c r="H707" i="451"/>
  <c r="H706" i="451"/>
  <c r="H705" i="451"/>
  <c r="H704" i="451"/>
  <c r="H703" i="451"/>
  <c r="H702" i="451"/>
  <c r="L83" i="436" s="1"/>
  <c r="G675" i="451"/>
  <c r="E632" i="451"/>
  <c r="H644" i="451"/>
  <c r="H645" i="451"/>
  <c r="H646" i="451"/>
  <c r="H647" i="451"/>
  <c r="H648" i="451"/>
  <c r="H649" i="451"/>
  <c r="H650" i="451"/>
  <c r="H636" i="451"/>
  <c r="H637" i="451"/>
  <c r="H638" i="451"/>
  <c r="H639" i="451"/>
  <c r="H640" i="451"/>
  <c r="H641" i="451"/>
  <c r="H642" i="451"/>
  <c r="H643" i="451"/>
  <c r="G655" i="451"/>
  <c r="H635" i="451"/>
  <c r="H634" i="451"/>
  <c r="H633" i="451"/>
  <c r="H596" i="451"/>
  <c r="E595" i="451"/>
  <c r="E592" i="451"/>
  <c r="E587" i="451"/>
  <c r="H588" i="451"/>
  <c r="H587" i="451" s="1"/>
  <c r="H593" i="451"/>
  <c r="L77" i="436" s="1"/>
  <c r="L89" i="436" s="1"/>
  <c r="G613" i="451"/>
  <c r="G605" i="451"/>
  <c r="H601" i="451"/>
  <c r="H600" i="451"/>
  <c r="H599" i="451"/>
  <c r="H598" i="451"/>
  <c r="H597" i="451"/>
  <c r="E526" i="451"/>
  <c r="G544" i="451"/>
  <c r="G536" i="451"/>
  <c r="H532" i="451"/>
  <c r="H531" i="451"/>
  <c r="H530" i="451"/>
  <c r="H529" i="451"/>
  <c r="H528" i="451"/>
  <c r="L74" i="436" s="1"/>
  <c r="H527" i="451"/>
  <c r="L75" i="436" s="1"/>
  <c r="E465" i="451"/>
  <c r="G483" i="451"/>
  <c r="G475" i="451"/>
  <c r="H471" i="451"/>
  <c r="H470" i="451"/>
  <c r="H469" i="451"/>
  <c r="H468" i="451"/>
  <c r="H467" i="451"/>
  <c r="H466" i="451"/>
  <c r="E378" i="451"/>
  <c r="G396" i="451"/>
  <c r="G388" i="451"/>
  <c r="H384" i="451"/>
  <c r="H383" i="451"/>
  <c r="H382" i="451"/>
  <c r="H381" i="451"/>
  <c r="H380" i="451"/>
  <c r="L79" i="436" s="1"/>
  <c r="H379" i="451"/>
  <c r="L78" i="436" s="1"/>
  <c r="G339" i="451"/>
  <c r="G331" i="451"/>
  <c r="H327" i="451"/>
  <c r="H326" i="451"/>
  <c r="H325" i="451"/>
  <c r="H324" i="451"/>
  <c r="H323" i="451"/>
  <c r="H322" i="451"/>
  <c r="G211" i="451"/>
  <c r="G203" i="451"/>
  <c r="H199" i="451"/>
  <c r="H198" i="451"/>
  <c r="H197" i="451"/>
  <c r="H196" i="451"/>
  <c r="L20" i="436" s="1"/>
  <c r="H195" i="451"/>
  <c r="L19" i="436" s="1"/>
  <c r="H194" i="451"/>
  <c r="E98" i="451"/>
  <c r="G116" i="451"/>
  <c r="G108" i="451"/>
  <c r="J105" i="451"/>
  <c r="H104" i="451"/>
  <c r="H103" i="451"/>
  <c r="H102" i="451"/>
  <c r="L17" i="436" s="1"/>
  <c r="H101" i="451"/>
  <c r="L16" i="436" s="1"/>
  <c r="H100" i="451"/>
  <c r="L15" i="436" s="1"/>
  <c r="H99" i="451"/>
  <c r="H137" i="451"/>
  <c r="H136" i="451"/>
  <c r="H135" i="451"/>
  <c r="H134" i="451"/>
  <c r="H133" i="451"/>
  <c r="H156" i="451"/>
  <c r="H155" i="451"/>
  <c r="H154" i="451"/>
  <c r="H153" i="451"/>
  <c r="H152" i="451"/>
  <c r="H175" i="451"/>
  <c r="H174" i="451"/>
  <c r="H173" i="451"/>
  <c r="H172" i="451"/>
  <c r="H171" i="451"/>
  <c r="H192" i="451"/>
  <c r="H191" i="451"/>
  <c r="H190" i="451"/>
  <c r="E321" i="451"/>
  <c r="G116" i="432"/>
  <c r="L187" i="436" s="1"/>
  <c r="E115" i="432"/>
  <c r="E114" i="432"/>
  <c r="E113" i="432"/>
  <c r="E112" i="432"/>
  <c r="E111" i="432"/>
  <c r="E110" i="432"/>
  <c r="E109" i="432"/>
  <c r="E108" i="432"/>
  <c r="E107" i="432"/>
  <c r="E106" i="432"/>
  <c r="E105" i="432"/>
  <c r="E104" i="432"/>
  <c r="E103" i="432"/>
  <c r="E102" i="432"/>
  <c r="E101" i="432"/>
  <c r="E100" i="432"/>
  <c r="E99" i="432"/>
  <c r="E98" i="432"/>
  <c r="E97" i="432"/>
  <c r="E96" i="432"/>
  <c r="E95" i="432"/>
  <c r="E94" i="432"/>
  <c r="E93" i="432"/>
  <c r="E92" i="432"/>
  <c r="E91" i="432"/>
  <c r="E90" i="432"/>
  <c r="E89" i="432"/>
  <c r="E88" i="432"/>
  <c r="E87" i="432"/>
  <c r="E86" i="432"/>
  <c r="E85" i="432"/>
  <c r="E84" i="432"/>
  <c r="E83" i="432"/>
  <c r="E82" i="432"/>
  <c r="E81" i="432"/>
  <c r="E80" i="432"/>
  <c r="E77" i="432"/>
  <c r="E76" i="432"/>
  <c r="E79" i="432"/>
  <c r="E78" i="432"/>
  <c r="E75" i="432"/>
  <c r="E74" i="432"/>
  <c r="E73" i="432"/>
  <c r="E72" i="432"/>
  <c r="E71" i="432"/>
  <c r="E70" i="432"/>
  <c r="K129" i="504" l="1"/>
  <c r="I129" i="504"/>
  <c r="M129" i="504"/>
  <c r="R129" i="504"/>
  <c r="S129" i="504"/>
  <c r="L129" i="504"/>
  <c r="N129" i="504"/>
  <c r="O129" i="504"/>
  <c r="J129" i="504"/>
  <c r="P129" i="504"/>
  <c r="Q129" i="504"/>
  <c r="H129" i="504"/>
  <c r="M49" i="504"/>
  <c r="P49" i="504"/>
  <c r="J49" i="504"/>
  <c r="H49" i="504"/>
  <c r="N49" i="504"/>
  <c r="O49" i="504"/>
  <c r="Q49" i="504"/>
  <c r="R49" i="504"/>
  <c r="S49" i="504"/>
  <c r="L49" i="504"/>
  <c r="I49" i="504"/>
  <c r="K49" i="504"/>
  <c r="M32" i="504"/>
  <c r="P32" i="504"/>
  <c r="J32" i="504"/>
  <c r="H32" i="504"/>
  <c r="K32" i="504"/>
  <c r="I32" i="504"/>
  <c r="N32" i="504"/>
  <c r="Q32" i="504"/>
  <c r="R32" i="504"/>
  <c r="S32" i="504"/>
  <c r="L32" i="504"/>
  <c r="O32" i="504"/>
  <c r="M114" i="504"/>
  <c r="P114" i="504"/>
  <c r="I114" i="504"/>
  <c r="H114" i="504"/>
  <c r="L114" i="504"/>
  <c r="Q114" i="504"/>
  <c r="R114" i="504"/>
  <c r="S114" i="504"/>
  <c r="J114" i="504"/>
  <c r="K114" i="504"/>
  <c r="N114" i="504"/>
  <c r="O114" i="504"/>
  <c r="R82" i="504"/>
  <c r="O82" i="504"/>
  <c r="P82" i="504"/>
  <c r="Q82" i="504"/>
  <c r="S82" i="504"/>
  <c r="J82" i="504"/>
  <c r="L82" i="504"/>
  <c r="K82" i="504"/>
  <c r="H82" i="504"/>
  <c r="M82" i="504"/>
  <c r="I82" i="504"/>
  <c r="N82" i="504"/>
  <c r="R50" i="504"/>
  <c r="O50" i="504"/>
  <c r="M50" i="504"/>
  <c r="N50" i="504"/>
  <c r="Q50" i="504"/>
  <c r="J50" i="504"/>
  <c r="H50" i="504"/>
  <c r="K50" i="504"/>
  <c r="P50" i="504"/>
  <c r="L50" i="504"/>
  <c r="I50" i="504"/>
  <c r="S50" i="504"/>
  <c r="J18" i="504"/>
  <c r="S18" i="504"/>
  <c r="M18" i="504"/>
  <c r="N18" i="504"/>
  <c r="Q18" i="504"/>
  <c r="P18" i="504"/>
  <c r="O18" i="504"/>
  <c r="I18" i="504"/>
  <c r="K18" i="504"/>
  <c r="L18" i="504"/>
  <c r="H18" i="504"/>
  <c r="R18" i="504"/>
  <c r="K113" i="504"/>
  <c r="J113" i="504"/>
  <c r="I113" i="504"/>
  <c r="S113" i="504"/>
  <c r="H113" i="504"/>
  <c r="P113" i="504"/>
  <c r="R113" i="504"/>
  <c r="L113" i="504"/>
  <c r="M113" i="504"/>
  <c r="N113" i="504"/>
  <c r="O113" i="504"/>
  <c r="Q113" i="504"/>
  <c r="R33" i="504"/>
  <c r="O33" i="504"/>
  <c r="L33" i="504"/>
  <c r="M33" i="504"/>
  <c r="P33" i="504"/>
  <c r="S33" i="504"/>
  <c r="H33" i="504"/>
  <c r="K33" i="504"/>
  <c r="N33" i="504"/>
  <c r="I33" i="504"/>
  <c r="J33" i="504"/>
  <c r="Q33" i="504"/>
  <c r="Q144" i="504"/>
  <c r="K144" i="504"/>
  <c r="L144" i="504"/>
  <c r="N144" i="504"/>
  <c r="M144" i="504"/>
  <c r="H144" i="504"/>
  <c r="O144" i="504"/>
  <c r="I144" i="504"/>
  <c r="S144" i="504"/>
  <c r="J144" i="504"/>
  <c r="P144" i="504"/>
  <c r="R144" i="504"/>
  <c r="S112" i="504"/>
  <c r="M112" i="504"/>
  <c r="P112" i="504"/>
  <c r="Q112" i="504"/>
  <c r="R112" i="504"/>
  <c r="K112" i="504"/>
  <c r="N112" i="504"/>
  <c r="H112" i="504"/>
  <c r="O112" i="504"/>
  <c r="I112" i="504"/>
  <c r="J112" i="504"/>
  <c r="L112" i="504"/>
  <c r="K48" i="504"/>
  <c r="P48" i="504"/>
  <c r="Q48" i="504"/>
  <c r="S48" i="504"/>
  <c r="I48" i="504"/>
  <c r="J48" i="504"/>
  <c r="M48" i="504"/>
  <c r="L48" i="504"/>
  <c r="N48" i="504"/>
  <c r="H48" i="504"/>
  <c r="O48" i="504"/>
  <c r="R48" i="504"/>
  <c r="N95" i="504"/>
  <c r="Q95" i="504"/>
  <c r="R95" i="504"/>
  <c r="O95" i="504"/>
  <c r="P95" i="504"/>
  <c r="S95" i="504"/>
  <c r="L95" i="504"/>
  <c r="M95" i="504"/>
  <c r="H95" i="504"/>
  <c r="K95" i="504"/>
  <c r="I95" i="504"/>
  <c r="J95" i="504"/>
  <c r="S63" i="504"/>
  <c r="P63" i="504"/>
  <c r="I63" i="504"/>
  <c r="J63" i="504"/>
  <c r="L63" i="504"/>
  <c r="N63" i="504"/>
  <c r="O63" i="504"/>
  <c r="R63" i="504"/>
  <c r="Q63" i="504"/>
  <c r="H63" i="504"/>
  <c r="K63" i="504"/>
  <c r="M63" i="504"/>
  <c r="S47" i="504"/>
  <c r="P47" i="504"/>
  <c r="I47" i="504"/>
  <c r="K47" i="504"/>
  <c r="M47" i="504"/>
  <c r="O47" i="504"/>
  <c r="N47" i="504"/>
  <c r="L47" i="504"/>
  <c r="Q47" i="504"/>
  <c r="H47" i="504"/>
  <c r="J47" i="504"/>
  <c r="R47" i="504"/>
  <c r="K15" i="504"/>
  <c r="N15" i="504"/>
  <c r="O15" i="504"/>
  <c r="Q15" i="504"/>
  <c r="H15" i="504"/>
  <c r="I15" i="504"/>
  <c r="J15" i="504"/>
  <c r="P15" i="504"/>
  <c r="L15" i="504"/>
  <c r="M15" i="504"/>
  <c r="R15" i="504"/>
  <c r="S15" i="504"/>
  <c r="S30" i="504"/>
  <c r="P30" i="504"/>
  <c r="J30" i="504"/>
  <c r="H30" i="504"/>
  <c r="I30" i="504"/>
  <c r="M30" i="504"/>
  <c r="K30" i="504"/>
  <c r="L30" i="504"/>
  <c r="N30" i="504"/>
  <c r="O30" i="504"/>
  <c r="R30" i="504"/>
  <c r="Q30" i="504"/>
  <c r="P125" i="504"/>
  <c r="S125" i="504"/>
  <c r="H125" i="504"/>
  <c r="J125" i="504"/>
  <c r="Q125" i="504"/>
  <c r="R125" i="504"/>
  <c r="I125" i="504"/>
  <c r="L125" i="504"/>
  <c r="M125" i="504"/>
  <c r="N125" i="504"/>
  <c r="O125" i="504"/>
  <c r="K125" i="504"/>
  <c r="P93" i="504"/>
  <c r="Q93" i="504"/>
  <c r="S93" i="504"/>
  <c r="R93" i="504"/>
  <c r="O93" i="504"/>
  <c r="H93" i="504"/>
  <c r="I93" i="504"/>
  <c r="J93" i="504"/>
  <c r="K93" i="504"/>
  <c r="L93" i="504"/>
  <c r="M93" i="504"/>
  <c r="N93" i="504"/>
  <c r="I77" i="504"/>
  <c r="L77" i="504"/>
  <c r="M77" i="504"/>
  <c r="P77" i="504"/>
  <c r="K77" i="504"/>
  <c r="J77" i="504"/>
  <c r="Q77" i="504"/>
  <c r="N77" i="504"/>
  <c r="O77" i="504"/>
  <c r="H77" i="504"/>
  <c r="R77" i="504"/>
  <c r="S77" i="504"/>
  <c r="I61" i="504"/>
  <c r="L61" i="504"/>
  <c r="K61" i="504"/>
  <c r="M61" i="504"/>
  <c r="O61" i="504"/>
  <c r="J61" i="504"/>
  <c r="N61" i="504"/>
  <c r="Q61" i="504"/>
  <c r="P61" i="504"/>
  <c r="R61" i="504"/>
  <c r="S61" i="504"/>
  <c r="H61" i="504"/>
  <c r="I45" i="504"/>
  <c r="L45" i="504"/>
  <c r="J45" i="504"/>
  <c r="K45" i="504"/>
  <c r="N45" i="504"/>
  <c r="R45" i="504"/>
  <c r="S45" i="504"/>
  <c r="M45" i="504"/>
  <c r="H45" i="504"/>
  <c r="P45" i="504"/>
  <c r="Q45" i="504"/>
  <c r="O45" i="504"/>
  <c r="K139" i="504"/>
  <c r="L139" i="504"/>
  <c r="O139" i="504"/>
  <c r="M139" i="504"/>
  <c r="N139" i="504"/>
  <c r="J139" i="504"/>
  <c r="Q139" i="504"/>
  <c r="H139" i="504"/>
  <c r="P139" i="504"/>
  <c r="I139" i="504"/>
  <c r="R139" i="504"/>
  <c r="S139" i="504"/>
  <c r="J107" i="504"/>
  <c r="M107" i="504"/>
  <c r="N107" i="504"/>
  <c r="Q107" i="504"/>
  <c r="H107" i="504"/>
  <c r="L107" i="504"/>
  <c r="I107" i="504"/>
  <c r="K107" i="504"/>
  <c r="O107" i="504"/>
  <c r="S107" i="504"/>
  <c r="P107" i="504"/>
  <c r="R107" i="504"/>
  <c r="Q27" i="504"/>
  <c r="S27" i="504"/>
  <c r="K27" i="504"/>
  <c r="L27" i="504"/>
  <c r="N27" i="504"/>
  <c r="M27" i="504"/>
  <c r="O27" i="504"/>
  <c r="R27" i="504"/>
  <c r="I27" i="504"/>
  <c r="J27" i="504"/>
  <c r="P27" i="504"/>
  <c r="H27" i="504"/>
  <c r="M122" i="504"/>
  <c r="P122" i="504"/>
  <c r="K122" i="504"/>
  <c r="O122" i="504"/>
  <c r="L122" i="504"/>
  <c r="N122" i="504"/>
  <c r="Q122" i="504"/>
  <c r="S122" i="504"/>
  <c r="J122" i="504"/>
  <c r="I122" i="504"/>
  <c r="H122" i="504"/>
  <c r="R122" i="504"/>
  <c r="Q90" i="504"/>
  <c r="I90" i="504"/>
  <c r="J90" i="504"/>
  <c r="L90" i="504"/>
  <c r="K90" i="504"/>
  <c r="H90" i="504"/>
  <c r="M90" i="504"/>
  <c r="N90" i="504"/>
  <c r="O90" i="504"/>
  <c r="P90" i="504"/>
  <c r="R90" i="504"/>
  <c r="S90" i="504"/>
  <c r="O26" i="504"/>
  <c r="R26" i="504"/>
  <c r="L26" i="504"/>
  <c r="J26" i="504"/>
  <c r="K26" i="504"/>
  <c r="N26" i="504"/>
  <c r="M26" i="504"/>
  <c r="I26" i="504"/>
  <c r="P26" i="504"/>
  <c r="Q26" i="504"/>
  <c r="S26" i="504"/>
  <c r="H26" i="504"/>
  <c r="P121" i="504"/>
  <c r="S121" i="504"/>
  <c r="I121" i="504"/>
  <c r="O121" i="504"/>
  <c r="R121" i="504"/>
  <c r="Q121" i="504"/>
  <c r="J121" i="504"/>
  <c r="K121" i="504"/>
  <c r="L121" i="504"/>
  <c r="M121" i="504"/>
  <c r="N121" i="504"/>
  <c r="H121" i="504"/>
  <c r="K104" i="504"/>
  <c r="N104" i="504"/>
  <c r="I104" i="504"/>
  <c r="M104" i="504"/>
  <c r="L104" i="504"/>
  <c r="J104" i="504"/>
  <c r="Q104" i="504"/>
  <c r="H104" i="504"/>
  <c r="O104" i="504"/>
  <c r="S104" i="504"/>
  <c r="P104" i="504"/>
  <c r="R104" i="504"/>
  <c r="R40" i="504"/>
  <c r="N40" i="504"/>
  <c r="O40" i="504"/>
  <c r="Q40" i="504"/>
  <c r="L40" i="504"/>
  <c r="M40" i="504"/>
  <c r="S40" i="504"/>
  <c r="P40" i="504"/>
  <c r="K40" i="504"/>
  <c r="H40" i="504"/>
  <c r="J40" i="504"/>
  <c r="I40" i="504"/>
  <c r="S14" i="504"/>
  <c r="P14" i="504"/>
  <c r="I14" i="504"/>
  <c r="J14" i="504"/>
  <c r="N14" i="504"/>
  <c r="K14" i="504"/>
  <c r="M14" i="504"/>
  <c r="L14" i="504"/>
  <c r="H14" i="504"/>
  <c r="Q14" i="504"/>
  <c r="R14" i="504"/>
  <c r="O14" i="504"/>
  <c r="M130" i="504"/>
  <c r="P130" i="504"/>
  <c r="Q130" i="504"/>
  <c r="H130" i="504"/>
  <c r="J130" i="504"/>
  <c r="I130" i="504"/>
  <c r="K130" i="504"/>
  <c r="L130" i="504"/>
  <c r="N130" i="504"/>
  <c r="O130" i="504"/>
  <c r="R130" i="504"/>
  <c r="S130" i="504"/>
  <c r="M98" i="504"/>
  <c r="P98" i="504"/>
  <c r="H98" i="504"/>
  <c r="R98" i="504"/>
  <c r="S98" i="504"/>
  <c r="Q98" i="504"/>
  <c r="I98" i="504"/>
  <c r="J98" i="504"/>
  <c r="K98" i="504"/>
  <c r="L98" i="504"/>
  <c r="N98" i="504"/>
  <c r="O98" i="504"/>
  <c r="R66" i="504"/>
  <c r="O66" i="504"/>
  <c r="N66" i="504"/>
  <c r="P66" i="504"/>
  <c r="S66" i="504"/>
  <c r="I66" i="504"/>
  <c r="J66" i="504"/>
  <c r="K66" i="504"/>
  <c r="M66" i="504"/>
  <c r="Q66" i="504"/>
  <c r="L66" i="504"/>
  <c r="H66" i="504"/>
  <c r="J34" i="504"/>
  <c r="I34" i="504"/>
  <c r="L34" i="504"/>
  <c r="H34" i="504"/>
  <c r="M34" i="504"/>
  <c r="K34" i="504"/>
  <c r="O34" i="504"/>
  <c r="P34" i="504"/>
  <c r="Q34" i="504"/>
  <c r="S34" i="504"/>
  <c r="N34" i="504"/>
  <c r="R34" i="504"/>
  <c r="I145" i="504"/>
  <c r="R145" i="504"/>
  <c r="H145" i="504"/>
  <c r="S145" i="504"/>
  <c r="Q145" i="504"/>
  <c r="L145" i="504"/>
  <c r="M145" i="504"/>
  <c r="O145" i="504"/>
  <c r="N145" i="504"/>
  <c r="P145" i="504"/>
  <c r="J145" i="504"/>
  <c r="K145" i="504"/>
  <c r="K97" i="504"/>
  <c r="N97" i="504"/>
  <c r="Q97" i="504"/>
  <c r="O97" i="504"/>
  <c r="S97" i="504"/>
  <c r="P97" i="504"/>
  <c r="R97" i="504"/>
  <c r="I97" i="504"/>
  <c r="J97" i="504"/>
  <c r="L97" i="504"/>
  <c r="M97" i="504"/>
  <c r="H97" i="504"/>
  <c r="M81" i="504"/>
  <c r="P81" i="504"/>
  <c r="J81" i="504"/>
  <c r="H81" i="504"/>
  <c r="K81" i="504"/>
  <c r="I81" i="504"/>
  <c r="N81" i="504"/>
  <c r="Q81" i="504"/>
  <c r="R81" i="504"/>
  <c r="S81" i="504"/>
  <c r="L81" i="504"/>
  <c r="O81" i="504"/>
  <c r="M65" i="504"/>
  <c r="P65" i="504"/>
  <c r="J65" i="504"/>
  <c r="H65" i="504"/>
  <c r="I65" i="504"/>
  <c r="Q65" i="504"/>
  <c r="R65" i="504"/>
  <c r="S65" i="504"/>
  <c r="L65" i="504"/>
  <c r="K65" i="504"/>
  <c r="N65" i="504"/>
  <c r="O65" i="504"/>
  <c r="R17" i="504"/>
  <c r="O17" i="504"/>
  <c r="K17" i="504"/>
  <c r="L17" i="504"/>
  <c r="N17" i="504"/>
  <c r="H17" i="504"/>
  <c r="I17" i="504"/>
  <c r="J17" i="504"/>
  <c r="M17" i="504"/>
  <c r="P17" i="504"/>
  <c r="Q17" i="504"/>
  <c r="S17" i="504"/>
  <c r="S128" i="504"/>
  <c r="I128" i="504"/>
  <c r="J128" i="504"/>
  <c r="L128" i="504"/>
  <c r="K128" i="504"/>
  <c r="N128" i="504"/>
  <c r="O128" i="504"/>
  <c r="P128" i="504"/>
  <c r="M128" i="504"/>
  <c r="Q128" i="504"/>
  <c r="R128" i="504"/>
  <c r="H128" i="504"/>
  <c r="S96" i="504"/>
  <c r="J96" i="504"/>
  <c r="I96" i="504"/>
  <c r="N96" i="504"/>
  <c r="P96" i="504"/>
  <c r="O96" i="504"/>
  <c r="L96" i="504"/>
  <c r="M96" i="504"/>
  <c r="Q96" i="504"/>
  <c r="R96" i="504"/>
  <c r="K96" i="504"/>
  <c r="H96" i="504"/>
  <c r="K80" i="504"/>
  <c r="R80" i="504"/>
  <c r="P80" i="504"/>
  <c r="Q80" i="504"/>
  <c r="S80" i="504"/>
  <c r="L80" i="504"/>
  <c r="N80" i="504"/>
  <c r="O80" i="504"/>
  <c r="H80" i="504"/>
  <c r="M80" i="504"/>
  <c r="I80" i="504"/>
  <c r="J80" i="504"/>
  <c r="K64" i="504"/>
  <c r="Q64" i="504"/>
  <c r="R64" i="504"/>
  <c r="S64" i="504"/>
  <c r="H64" i="504"/>
  <c r="P64" i="504"/>
  <c r="I64" i="504"/>
  <c r="M64" i="504"/>
  <c r="N64" i="504"/>
  <c r="O64" i="504"/>
  <c r="J64" i="504"/>
  <c r="L64" i="504"/>
  <c r="M16" i="504"/>
  <c r="P16" i="504"/>
  <c r="J16" i="504"/>
  <c r="H16" i="504"/>
  <c r="K16" i="504"/>
  <c r="L16" i="504"/>
  <c r="Q16" i="504"/>
  <c r="O16" i="504"/>
  <c r="N16" i="504"/>
  <c r="S16" i="504"/>
  <c r="I16" i="504"/>
  <c r="R16" i="504"/>
  <c r="L143" i="504"/>
  <c r="O143" i="504"/>
  <c r="H143" i="504"/>
  <c r="Q143" i="504"/>
  <c r="S143" i="504"/>
  <c r="R143" i="504"/>
  <c r="J143" i="504"/>
  <c r="K143" i="504"/>
  <c r="M143" i="504"/>
  <c r="N143" i="504"/>
  <c r="I143" i="504"/>
  <c r="P143" i="504"/>
  <c r="N127" i="504"/>
  <c r="Q127" i="504"/>
  <c r="L127" i="504"/>
  <c r="P127" i="504"/>
  <c r="H127" i="504"/>
  <c r="I127" i="504"/>
  <c r="M127" i="504"/>
  <c r="K127" i="504"/>
  <c r="O127" i="504"/>
  <c r="R127" i="504"/>
  <c r="S127" i="504"/>
  <c r="J127" i="504"/>
  <c r="N111" i="504"/>
  <c r="Q111" i="504"/>
  <c r="I111" i="504"/>
  <c r="K111" i="504"/>
  <c r="J111" i="504"/>
  <c r="P111" i="504"/>
  <c r="S111" i="504"/>
  <c r="R111" i="504"/>
  <c r="H111" i="504"/>
  <c r="L111" i="504"/>
  <c r="M111" i="504"/>
  <c r="O111" i="504"/>
  <c r="S79" i="504"/>
  <c r="P79" i="504"/>
  <c r="J79" i="504"/>
  <c r="M79" i="504"/>
  <c r="I79" i="504"/>
  <c r="O79" i="504"/>
  <c r="R79" i="504"/>
  <c r="Q79" i="504"/>
  <c r="H79" i="504"/>
  <c r="L79" i="504"/>
  <c r="N79" i="504"/>
  <c r="K79" i="504"/>
  <c r="K31" i="504"/>
  <c r="O31" i="504"/>
  <c r="P31" i="504"/>
  <c r="R31" i="504"/>
  <c r="N31" i="504"/>
  <c r="Q31" i="504"/>
  <c r="H31" i="504"/>
  <c r="S31" i="504"/>
  <c r="I31" i="504"/>
  <c r="J31" i="504"/>
  <c r="L31" i="504"/>
  <c r="M31" i="504"/>
  <c r="J142" i="504"/>
  <c r="O142" i="504"/>
  <c r="H142" i="504"/>
  <c r="R142" i="504"/>
  <c r="P142" i="504"/>
  <c r="Q142" i="504"/>
  <c r="K142" i="504"/>
  <c r="M142" i="504"/>
  <c r="N142" i="504"/>
  <c r="S142" i="504"/>
  <c r="I142" i="504"/>
  <c r="L142" i="504"/>
  <c r="I126" i="504"/>
  <c r="L126" i="504"/>
  <c r="J126" i="504"/>
  <c r="N126" i="504"/>
  <c r="K126" i="504"/>
  <c r="M126" i="504"/>
  <c r="H126" i="504"/>
  <c r="R126" i="504"/>
  <c r="S126" i="504"/>
  <c r="O126" i="504"/>
  <c r="P126" i="504"/>
  <c r="Q126" i="504"/>
  <c r="I110" i="504"/>
  <c r="L110" i="504"/>
  <c r="Q110" i="504"/>
  <c r="R110" i="504"/>
  <c r="S110" i="504"/>
  <c r="J110" i="504"/>
  <c r="K110" i="504"/>
  <c r="M110" i="504"/>
  <c r="N110" i="504"/>
  <c r="H110" i="504"/>
  <c r="O110" i="504"/>
  <c r="P110" i="504"/>
  <c r="I94" i="504"/>
  <c r="L94" i="504"/>
  <c r="J94" i="504"/>
  <c r="N94" i="504"/>
  <c r="K94" i="504"/>
  <c r="M94" i="504"/>
  <c r="Q94" i="504"/>
  <c r="O94" i="504"/>
  <c r="H94" i="504"/>
  <c r="P94" i="504"/>
  <c r="R94" i="504"/>
  <c r="S94" i="504"/>
  <c r="N78" i="504"/>
  <c r="Q78" i="504"/>
  <c r="K78" i="504"/>
  <c r="P78" i="504"/>
  <c r="R78" i="504"/>
  <c r="S78" i="504"/>
  <c r="H78" i="504"/>
  <c r="M78" i="504"/>
  <c r="I78" i="504"/>
  <c r="J78" i="504"/>
  <c r="L78" i="504"/>
  <c r="O78" i="504"/>
  <c r="N62" i="504"/>
  <c r="Q62" i="504"/>
  <c r="K62" i="504"/>
  <c r="J62" i="504"/>
  <c r="H62" i="504"/>
  <c r="M62" i="504"/>
  <c r="L62" i="504"/>
  <c r="R62" i="504"/>
  <c r="I62" i="504"/>
  <c r="O62" i="504"/>
  <c r="P62" i="504"/>
  <c r="S62" i="504"/>
  <c r="N46" i="504"/>
  <c r="Q46" i="504"/>
  <c r="K46" i="504"/>
  <c r="S46" i="504"/>
  <c r="J46" i="504"/>
  <c r="I46" i="504"/>
  <c r="M46" i="504"/>
  <c r="H46" i="504"/>
  <c r="O46" i="504"/>
  <c r="P46" i="504"/>
  <c r="R46" i="504"/>
  <c r="L46" i="504"/>
  <c r="R141" i="504"/>
  <c r="I141" i="504"/>
  <c r="K141" i="504"/>
  <c r="J141" i="504"/>
  <c r="O141" i="504"/>
  <c r="P141" i="504"/>
  <c r="Q141" i="504"/>
  <c r="H141" i="504"/>
  <c r="L141" i="504"/>
  <c r="N141" i="504"/>
  <c r="M141" i="504"/>
  <c r="S141" i="504"/>
  <c r="J109" i="504"/>
  <c r="M109" i="504"/>
  <c r="L109" i="504"/>
  <c r="H109" i="504"/>
  <c r="I109" i="504"/>
  <c r="K109" i="504"/>
  <c r="N109" i="504"/>
  <c r="O109" i="504"/>
  <c r="R109" i="504"/>
  <c r="P109" i="504"/>
  <c r="Q109" i="504"/>
  <c r="S109" i="504"/>
  <c r="N29" i="504"/>
  <c r="Q29" i="504"/>
  <c r="K29" i="504"/>
  <c r="R29" i="504"/>
  <c r="S29" i="504"/>
  <c r="L29" i="504"/>
  <c r="M29" i="504"/>
  <c r="P29" i="504"/>
  <c r="O29" i="504"/>
  <c r="I29" i="504"/>
  <c r="J29" i="504"/>
  <c r="H29" i="504"/>
  <c r="M140" i="504"/>
  <c r="P140" i="504"/>
  <c r="S140" i="504"/>
  <c r="I140" i="504"/>
  <c r="J140" i="504"/>
  <c r="H140" i="504"/>
  <c r="N140" i="504"/>
  <c r="K140" i="504"/>
  <c r="L140" i="504"/>
  <c r="O140" i="504"/>
  <c r="Q140" i="504"/>
  <c r="R140" i="504"/>
  <c r="O124" i="504"/>
  <c r="R124" i="504"/>
  <c r="I124" i="504"/>
  <c r="L124" i="504"/>
  <c r="J124" i="504"/>
  <c r="H124" i="504"/>
  <c r="K124" i="504"/>
  <c r="N124" i="504"/>
  <c r="M124" i="504"/>
  <c r="P124" i="504"/>
  <c r="Q124" i="504"/>
  <c r="S124" i="504"/>
  <c r="O108" i="504"/>
  <c r="R108" i="504"/>
  <c r="S108" i="504"/>
  <c r="H108" i="504"/>
  <c r="Q108" i="504"/>
  <c r="P108" i="504"/>
  <c r="N108" i="504"/>
  <c r="I108" i="504"/>
  <c r="J108" i="504"/>
  <c r="K108" i="504"/>
  <c r="L108" i="504"/>
  <c r="M108" i="504"/>
  <c r="O92" i="504"/>
  <c r="R92" i="504"/>
  <c r="M92" i="504"/>
  <c r="Q92" i="504"/>
  <c r="J92" i="504"/>
  <c r="I92" i="504"/>
  <c r="H92" i="504"/>
  <c r="K92" i="504"/>
  <c r="N92" i="504"/>
  <c r="P92" i="504"/>
  <c r="S92" i="504"/>
  <c r="L92" i="504"/>
  <c r="Q76" i="504"/>
  <c r="O76" i="504"/>
  <c r="P76" i="504"/>
  <c r="S76" i="504"/>
  <c r="R76" i="504"/>
  <c r="N76" i="504"/>
  <c r="M76" i="504"/>
  <c r="H76" i="504"/>
  <c r="J76" i="504"/>
  <c r="K76" i="504"/>
  <c r="L76" i="504"/>
  <c r="I76" i="504"/>
  <c r="Q60" i="504"/>
  <c r="K60" i="504"/>
  <c r="R60" i="504"/>
  <c r="S60" i="504"/>
  <c r="I60" i="504"/>
  <c r="J60" i="504"/>
  <c r="L60" i="504"/>
  <c r="H60" i="504"/>
  <c r="M60" i="504"/>
  <c r="N60" i="504"/>
  <c r="O60" i="504"/>
  <c r="P60" i="504"/>
  <c r="Q44" i="504"/>
  <c r="J44" i="504"/>
  <c r="I44" i="504"/>
  <c r="N44" i="504"/>
  <c r="O44" i="504"/>
  <c r="P44" i="504"/>
  <c r="H44" i="504"/>
  <c r="K44" i="504"/>
  <c r="R44" i="504"/>
  <c r="S44" i="504"/>
  <c r="L44" i="504"/>
  <c r="M44" i="504"/>
  <c r="I28" i="504"/>
  <c r="L28" i="504"/>
  <c r="J28" i="504"/>
  <c r="M28" i="504"/>
  <c r="K28" i="504"/>
  <c r="N28" i="504"/>
  <c r="O28" i="504"/>
  <c r="R28" i="504"/>
  <c r="P28" i="504"/>
  <c r="Q28" i="504"/>
  <c r="S28" i="504"/>
  <c r="H28" i="504"/>
  <c r="J123" i="504"/>
  <c r="M123" i="504"/>
  <c r="S123" i="504"/>
  <c r="I123" i="504"/>
  <c r="L123" i="504"/>
  <c r="O123" i="504"/>
  <c r="P123" i="504"/>
  <c r="K123" i="504"/>
  <c r="N123" i="504"/>
  <c r="Q123" i="504"/>
  <c r="R123" i="504"/>
  <c r="H123" i="504"/>
  <c r="J91" i="504"/>
  <c r="M91" i="504"/>
  <c r="I91" i="504"/>
  <c r="R91" i="504"/>
  <c r="H91" i="504"/>
  <c r="S91" i="504"/>
  <c r="L91" i="504"/>
  <c r="O91" i="504"/>
  <c r="N91" i="504"/>
  <c r="P91" i="504"/>
  <c r="Q91" i="504"/>
  <c r="K91" i="504"/>
  <c r="O75" i="504"/>
  <c r="R75" i="504"/>
  <c r="L75" i="504"/>
  <c r="N75" i="504"/>
  <c r="P75" i="504"/>
  <c r="S75" i="504"/>
  <c r="H75" i="504"/>
  <c r="I75" i="504"/>
  <c r="J75" i="504"/>
  <c r="K75" i="504"/>
  <c r="M75" i="504"/>
  <c r="Q75" i="504"/>
  <c r="O59" i="504"/>
  <c r="R59" i="504"/>
  <c r="L59" i="504"/>
  <c r="M59" i="504"/>
  <c r="N59" i="504"/>
  <c r="Q59" i="504"/>
  <c r="I59" i="504"/>
  <c r="K59" i="504"/>
  <c r="J59" i="504"/>
  <c r="S59" i="504"/>
  <c r="P59" i="504"/>
  <c r="H59" i="504"/>
  <c r="O43" i="504"/>
  <c r="R43" i="504"/>
  <c r="L43" i="504"/>
  <c r="K43" i="504"/>
  <c r="M43" i="504"/>
  <c r="P43" i="504"/>
  <c r="Q43" i="504"/>
  <c r="S43" i="504"/>
  <c r="H43" i="504"/>
  <c r="I43" i="504"/>
  <c r="J43" i="504"/>
  <c r="N43" i="504"/>
  <c r="S138" i="504"/>
  <c r="H138" i="504"/>
  <c r="I138" i="504"/>
  <c r="J138" i="504"/>
  <c r="K138" i="504"/>
  <c r="L138" i="504"/>
  <c r="M138" i="504"/>
  <c r="N138" i="504"/>
  <c r="O138" i="504"/>
  <c r="P138" i="504"/>
  <c r="Q138" i="504"/>
  <c r="R138" i="504"/>
  <c r="J106" i="504"/>
  <c r="S106" i="504"/>
  <c r="H106" i="504"/>
  <c r="N106" i="504"/>
  <c r="P106" i="504"/>
  <c r="O106" i="504"/>
  <c r="I106" i="504"/>
  <c r="K106" i="504"/>
  <c r="L106" i="504"/>
  <c r="M106" i="504"/>
  <c r="Q106" i="504"/>
  <c r="R106" i="504"/>
  <c r="J74" i="504"/>
  <c r="M74" i="504"/>
  <c r="I74" i="504"/>
  <c r="O74" i="504"/>
  <c r="P74" i="504"/>
  <c r="R74" i="504"/>
  <c r="Q74" i="504"/>
  <c r="K74" i="504"/>
  <c r="S74" i="504"/>
  <c r="H74" i="504"/>
  <c r="L74" i="504"/>
  <c r="N74" i="504"/>
  <c r="J58" i="504"/>
  <c r="M58" i="504"/>
  <c r="S58" i="504"/>
  <c r="R58" i="504"/>
  <c r="I58" i="504"/>
  <c r="K58" i="504"/>
  <c r="N58" i="504"/>
  <c r="O58" i="504"/>
  <c r="P58" i="504"/>
  <c r="L58" i="504"/>
  <c r="Q58" i="504"/>
  <c r="H58" i="504"/>
  <c r="J42" i="504"/>
  <c r="M42" i="504"/>
  <c r="H42" i="504"/>
  <c r="I42" i="504"/>
  <c r="K42" i="504"/>
  <c r="O42" i="504"/>
  <c r="L42" i="504"/>
  <c r="P42" i="504"/>
  <c r="R42" i="504"/>
  <c r="N42" i="504"/>
  <c r="Q42" i="504"/>
  <c r="S42" i="504"/>
  <c r="P137" i="504"/>
  <c r="S137" i="504"/>
  <c r="L137" i="504"/>
  <c r="O137" i="504"/>
  <c r="M137" i="504"/>
  <c r="R137" i="504"/>
  <c r="N137" i="504"/>
  <c r="Q137" i="504"/>
  <c r="H137" i="504"/>
  <c r="I137" i="504"/>
  <c r="J137" i="504"/>
  <c r="K137" i="504"/>
  <c r="P105" i="504"/>
  <c r="S105" i="504"/>
  <c r="Q105" i="504"/>
  <c r="J105" i="504"/>
  <c r="M105" i="504"/>
  <c r="K105" i="504"/>
  <c r="L105" i="504"/>
  <c r="R105" i="504"/>
  <c r="H105" i="504"/>
  <c r="N105" i="504"/>
  <c r="I105" i="504"/>
  <c r="O105" i="504"/>
  <c r="P89" i="504"/>
  <c r="S89" i="504"/>
  <c r="M89" i="504"/>
  <c r="I89" i="504"/>
  <c r="L89" i="504"/>
  <c r="H89" i="504"/>
  <c r="N89" i="504"/>
  <c r="J89" i="504"/>
  <c r="K89" i="504"/>
  <c r="O89" i="504"/>
  <c r="Q89" i="504"/>
  <c r="R89" i="504"/>
  <c r="R73" i="504"/>
  <c r="P73" i="504"/>
  <c r="Q73" i="504"/>
  <c r="O73" i="504"/>
  <c r="S73" i="504"/>
  <c r="J73" i="504"/>
  <c r="K73" i="504"/>
  <c r="M73" i="504"/>
  <c r="N73" i="504"/>
  <c r="L73" i="504"/>
  <c r="H73" i="504"/>
  <c r="I73" i="504"/>
  <c r="R57" i="504"/>
  <c r="O57" i="504"/>
  <c r="P57" i="504"/>
  <c r="S57" i="504"/>
  <c r="I57" i="504"/>
  <c r="K57" i="504"/>
  <c r="J57" i="504"/>
  <c r="L57" i="504"/>
  <c r="N57" i="504"/>
  <c r="Q57" i="504"/>
  <c r="H57" i="504"/>
  <c r="M57" i="504"/>
  <c r="J25" i="504"/>
  <c r="M25" i="504"/>
  <c r="I25" i="504"/>
  <c r="K25" i="504"/>
  <c r="O25" i="504"/>
  <c r="N25" i="504"/>
  <c r="L25" i="504"/>
  <c r="R25" i="504"/>
  <c r="P25" i="504"/>
  <c r="H25" i="504"/>
  <c r="Q25" i="504"/>
  <c r="S25" i="504"/>
  <c r="K136" i="504"/>
  <c r="N136" i="504"/>
  <c r="R136" i="504"/>
  <c r="S136" i="504"/>
  <c r="L136" i="504"/>
  <c r="M136" i="504"/>
  <c r="H136" i="504"/>
  <c r="Q136" i="504"/>
  <c r="O136" i="504"/>
  <c r="P136" i="504"/>
  <c r="J136" i="504"/>
  <c r="I136" i="504"/>
  <c r="K120" i="504"/>
  <c r="N120" i="504"/>
  <c r="Q120" i="504"/>
  <c r="L120" i="504"/>
  <c r="P120" i="504"/>
  <c r="M120" i="504"/>
  <c r="O120" i="504"/>
  <c r="I120" i="504"/>
  <c r="R120" i="504"/>
  <c r="H120" i="504"/>
  <c r="J120" i="504"/>
  <c r="S120" i="504"/>
  <c r="K88" i="504"/>
  <c r="N88" i="504"/>
  <c r="H88" i="504"/>
  <c r="I88" i="504"/>
  <c r="L88" i="504"/>
  <c r="J88" i="504"/>
  <c r="Q88" i="504"/>
  <c r="S88" i="504"/>
  <c r="R88" i="504"/>
  <c r="P88" i="504"/>
  <c r="M88" i="504"/>
  <c r="O88" i="504"/>
  <c r="P72" i="504"/>
  <c r="S72" i="504"/>
  <c r="M72" i="504"/>
  <c r="I72" i="504"/>
  <c r="K72" i="504"/>
  <c r="L72" i="504"/>
  <c r="N72" i="504"/>
  <c r="Q72" i="504"/>
  <c r="H72" i="504"/>
  <c r="O72" i="504"/>
  <c r="J72" i="504"/>
  <c r="R72" i="504"/>
  <c r="P56" i="504"/>
  <c r="S56" i="504"/>
  <c r="M56" i="504"/>
  <c r="J56" i="504"/>
  <c r="R56" i="504"/>
  <c r="K56" i="504"/>
  <c r="N56" i="504"/>
  <c r="L56" i="504"/>
  <c r="H56" i="504"/>
  <c r="Q56" i="504"/>
  <c r="I56" i="504"/>
  <c r="O56" i="504"/>
  <c r="R24" i="504"/>
  <c r="M24" i="504"/>
  <c r="N24" i="504"/>
  <c r="P24" i="504"/>
  <c r="O24" i="504"/>
  <c r="Q24" i="504"/>
  <c r="S24" i="504"/>
  <c r="I24" i="504"/>
  <c r="J24" i="504"/>
  <c r="L24" i="504"/>
  <c r="K24" i="504"/>
  <c r="H24" i="504"/>
  <c r="I135" i="504"/>
  <c r="P135" i="504"/>
  <c r="S135" i="504"/>
  <c r="N135" i="504"/>
  <c r="O135" i="504"/>
  <c r="R135" i="504"/>
  <c r="Q135" i="504"/>
  <c r="J135" i="504"/>
  <c r="H135" i="504"/>
  <c r="K135" i="504"/>
  <c r="L135" i="504"/>
  <c r="M135" i="504"/>
  <c r="I119" i="504"/>
  <c r="J119" i="504"/>
  <c r="M119" i="504"/>
  <c r="L119" i="504"/>
  <c r="N119" i="504"/>
  <c r="O119" i="504"/>
  <c r="R119" i="504"/>
  <c r="K119" i="504"/>
  <c r="P119" i="504"/>
  <c r="Q119" i="504"/>
  <c r="H119" i="504"/>
  <c r="S119" i="504"/>
  <c r="I103" i="504"/>
  <c r="L103" i="504"/>
  <c r="O103" i="504"/>
  <c r="M103" i="504"/>
  <c r="N103" i="504"/>
  <c r="S103" i="504"/>
  <c r="H103" i="504"/>
  <c r="J103" i="504"/>
  <c r="K103" i="504"/>
  <c r="P103" i="504"/>
  <c r="Q103" i="504"/>
  <c r="R103" i="504"/>
  <c r="I87" i="504"/>
  <c r="S87" i="504"/>
  <c r="L87" i="504"/>
  <c r="O87" i="504"/>
  <c r="R87" i="504"/>
  <c r="H87" i="504"/>
  <c r="K87" i="504"/>
  <c r="J87" i="504"/>
  <c r="M87" i="504"/>
  <c r="P87" i="504"/>
  <c r="Q87" i="504"/>
  <c r="N87" i="504"/>
  <c r="K71" i="504"/>
  <c r="N71" i="504"/>
  <c r="S71" i="504"/>
  <c r="H71" i="504"/>
  <c r="I71" i="504"/>
  <c r="L71" i="504"/>
  <c r="J71" i="504"/>
  <c r="P71" i="504"/>
  <c r="M71" i="504"/>
  <c r="O71" i="504"/>
  <c r="Q71" i="504"/>
  <c r="R71" i="504"/>
  <c r="K55" i="504"/>
  <c r="N55" i="504"/>
  <c r="R55" i="504"/>
  <c r="S55" i="504"/>
  <c r="I55" i="504"/>
  <c r="H55" i="504"/>
  <c r="M55" i="504"/>
  <c r="P55" i="504"/>
  <c r="J55" i="504"/>
  <c r="L55" i="504"/>
  <c r="O55" i="504"/>
  <c r="Q55" i="504"/>
  <c r="P39" i="504"/>
  <c r="S39" i="504"/>
  <c r="M39" i="504"/>
  <c r="I39" i="504"/>
  <c r="H39" i="504"/>
  <c r="J39" i="504"/>
  <c r="K39" i="504"/>
  <c r="L39" i="504"/>
  <c r="N39" i="504"/>
  <c r="Q39" i="504"/>
  <c r="R39" i="504"/>
  <c r="O39" i="504"/>
  <c r="P23" i="504"/>
  <c r="S23" i="504"/>
  <c r="M23" i="504"/>
  <c r="I23" i="504"/>
  <c r="K23" i="504"/>
  <c r="J23" i="504"/>
  <c r="R23" i="504"/>
  <c r="H23" i="504"/>
  <c r="O23" i="504"/>
  <c r="Q23" i="504"/>
  <c r="L23" i="504"/>
  <c r="N23" i="504"/>
  <c r="Q134" i="504"/>
  <c r="I134" i="504"/>
  <c r="L134" i="504"/>
  <c r="N134" i="504"/>
  <c r="P134" i="504"/>
  <c r="O134" i="504"/>
  <c r="H134" i="504"/>
  <c r="J134" i="504"/>
  <c r="K134" i="504"/>
  <c r="M134" i="504"/>
  <c r="R134" i="504"/>
  <c r="S134" i="504"/>
  <c r="Q118" i="504"/>
  <c r="M118" i="504"/>
  <c r="N118" i="504"/>
  <c r="P118" i="504"/>
  <c r="O118" i="504"/>
  <c r="H118" i="504"/>
  <c r="L118" i="504"/>
  <c r="R118" i="504"/>
  <c r="S118" i="504"/>
  <c r="I118" i="504"/>
  <c r="J118" i="504"/>
  <c r="K118" i="504"/>
  <c r="Q102" i="504"/>
  <c r="M102" i="504"/>
  <c r="P102" i="504"/>
  <c r="K102" i="504"/>
  <c r="N102" i="504"/>
  <c r="H102" i="504"/>
  <c r="O102" i="504"/>
  <c r="S102" i="504"/>
  <c r="R102" i="504"/>
  <c r="I102" i="504"/>
  <c r="J102" i="504"/>
  <c r="L102" i="504"/>
  <c r="Q86" i="504"/>
  <c r="N86" i="504"/>
  <c r="I86" i="504"/>
  <c r="K86" i="504"/>
  <c r="J86" i="504"/>
  <c r="M86" i="504"/>
  <c r="L86" i="504"/>
  <c r="R86" i="504"/>
  <c r="O86" i="504"/>
  <c r="P86" i="504"/>
  <c r="S86" i="504"/>
  <c r="H86" i="504"/>
  <c r="I70" i="504"/>
  <c r="S70" i="504"/>
  <c r="K70" i="504"/>
  <c r="L70" i="504"/>
  <c r="N70" i="504"/>
  <c r="J70" i="504"/>
  <c r="H70" i="504"/>
  <c r="O70" i="504"/>
  <c r="M70" i="504"/>
  <c r="P70" i="504"/>
  <c r="Q70" i="504"/>
  <c r="R70" i="504"/>
  <c r="I54" i="504"/>
  <c r="S54" i="504"/>
  <c r="J54" i="504"/>
  <c r="K54" i="504"/>
  <c r="M54" i="504"/>
  <c r="P54" i="504"/>
  <c r="Q54" i="504"/>
  <c r="H54" i="504"/>
  <c r="R54" i="504"/>
  <c r="N54" i="504"/>
  <c r="L54" i="504"/>
  <c r="O54" i="504"/>
  <c r="K38" i="504"/>
  <c r="N38" i="504"/>
  <c r="Q38" i="504"/>
  <c r="R38" i="504"/>
  <c r="J38" i="504"/>
  <c r="L38" i="504"/>
  <c r="O38" i="504"/>
  <c r="M38" i="504"/>
  <c r="P38" i="504"/>
  <c r="H38" i="504"/>
  <c r="I38" i="504"/>
  <c r="S38" i="504"/>
  <c r="K22" i="504"/>
  <c r="N22" i="504"/>
  <c r="P22" i="504"/>
  <c r="Q22" i="504"/>
  <c r="S22" i="504"/>
  <c r="R22" i="504"/>
  <c r="I22" i="504"/>
  <c r="M22" i="504"/>
  <c r="H22" i="504"/>
  <c r="J22" i="504"/>
  <c r="L22" i="504"/>
  <c r="O22" i="504"/>
  <c r="L101" i="504"/>
  <c r="O101" i="504"/>
  <c r="I101" i="504"/>
  <c r="H101" i="504"/>
  <c r="M101" i="504"/>
  <c r="Q101" i="504"/>
  <c r="N101" i="504"/>
  <c r="P101" i="504"/>
  <c r="K101" i="504"/>
  <c r="S101" i="504"/>
  <c r="R101" i="504"/>
  <c r="J101" i="504"/>
  <c r="Q69" i="504"/>
  <c r="N69" i="504"/>
  <c r="S69" i="504"/>
  <c r="H69" i="504"/>
  <c r="I69" i="504"/>
  <c r="K69" i="504"/>
  <c r="L69" i="504"/>
  <c r="M69" i="504"/>
  <c r="O69" i="504"/>
  <c r="P69" i="504"/>
  <c r="R69" i="504"/>
  <c r="J69" i="504"/>
  <c r="I21" i="504"/>
  <c r="S21" i="504"/>
  <c r="K21" i="504"/>
  <c r="L21" i="504"/>
  <c r="J21" i="504"/>
  <c r="N21" i="504"/>
  <c r="Q21" i="504"/>
  <c r="R21" i="504"/>
  <c r="H21" i="504"/>
  <c r="O21" i="504"/>
  <c r="P21" i="504"/>
  <c r="M21" i="504"/>
  <c r="J132" i="504"/>
  <c r="M132" i="504"/>
  <c r="P132" i="504"/>
  <c r="I132" i="504"/>
  <c r="L132" i="504"/>
  <c r="K132" i="504"/>
  <c r="Q132" i="504"/>
  <c r="S132" i="504"/>
  <c r="H132" i="504"/>
  <c r="N132" i="504"/>
  <c r="O132" i="504"/>
  <c r="R132" i="504"/>
  <c r="J116" i="504"/>
  <c r="I116" i="504"/>
  <c r="O116" i="504"/>
  <c r="R116" i="504"/>
  <c r="P116" i="504"/>
  <c r="Q116" i="504"/>
  <c r="N116" i="504"/>
  <c r="S116" i="504"/>
  <c r="H116" i="504"/>
  <c r="L116" i="504"/>
  <c r="K116" i="504"/>
  <c r="M116" i="504"/>
  <c r="J100" i="504"/>
  <c r="Q100" i="504"/>
  <c r="I100" i="504"/>
  <c r="K100" i="504"/>
  <c r="L100" i="504"/>
  <c r="M100" i="504"/>
  <c r="N100" i="504"/>
  <c r="O100" i="504"/>
  <c r="P100" i="504"/>
  <c r="S100" i="504"/>
  <c r="R100" i="504"/>
  <c r="H100" i="504"/>
  <c r="L68" i="504"/>
  <c r="O68" i="504"/>
  <c r="I68" i="504"/>
  <c r="M68" i="504"/>
  <c r="N68" i="504"/>
  <c r="Q68" i="504"/>
  <c r="H68" i="504"/>
  <c r="J68" i="504"/>
  <c r="P68" i="504"/>
  <c r="K68" i="504"/>
  <c r="R68" i="504"/>
  <c r="S68" i="504"/>
  <c r="L52" i="504"/>
  <c r="O52" i="504"/>
  <c r="I52" i="504"/>
  <c r="K52" i="504"/>
  <c r="M52" i="504"/>
  <c r="P52" i="504"/>
  <c r="H52" i="504"/>
  <c r="N52" i="504"/>
  <c r="Q52" i="504"/>
  <c r="S52" i="504"/>
  <c r="R52" i="504"/>
  <c r="J52" i="504"/>
  <c r="Q36" i="504"/>
  <c r="N36" i="504"/>
  <c r="S36" i="504"/>
  <c r="I36" i="504"/>
  <c r="J36" i="504"/>
  <c r="M36" i="504"/>
  <c r="L36" i="504"/>
  <c r="K36" i="504"/>
  <c r="P36" i="504"/>
  <c r="R36" i="504"/>
  <c r="H36" i="504"/>
  <c r="O36" i="504"/>
  <c r="Q20" i="504"/>
  <c r="N20" i="504"/>
  <c r="R20" i="504"/>
  <c r="S20" i="504"/>
  <c r="M20" i="504"/>
  <c r="O20" i="504"/>
  <c r="P20" i="504"/>
  <c r="J20" i="504"/>
  <c r="I20" i="504"/>
  <c r="K20" i="504"/>
  <c r="L20" i="504"/>
  <c r="H20" i="504"/>
  <c r="L133" i="504"/>
  <c r="O133" i="504"/>
  <c r="H133" i="504"/>
  <c r="P133" i="504"/>
  <c r="S133" i="504"/>
  <c r="Q133" i="504"/>
  <c r="R133" i="504"/>
  <c r="I133" i="504"/>
  <c r="J133" i="504"/>
  <c r="K133" i="504"/>
  <c r="M133" i="504"/>
  <c r="N133" i="504"/>
  <c r="L117" i="504"/>
  <c r="O117" i="504"/>
  <c r="M117" i="504"/>
  <c r="Q117" i="504"/>
  <c r="H117" i="504"/>
  <c r="I117" i="504"/>
  <c r="N117" i="504"/>
  <c r="J117" i="504"/>
  <c r="K117" i="504"/>
  <c r="P117" i="504"/>
  <c r="S117" i="504"/>
  <c r="R117" i="504"/>
  <c r="L85" i="504"/>
  <c r="O85" i="504"/>
  <c r="I85" i="504"/>
  <c r="N85" i="504"/>
  <c r="R85" i="504"/>
  <c r="H85" i="504"/>
  <c r="S85" i="504"/>
  <c r="Q85" i="504"/>
  <c r="J85" i="504"/>
  <c r="K85" i="504"/>
  <c r="M85" i="504"/>
  <c r="P85" i="504"/>
  <c r="Q53" i="504"/>
  <c r="N53" i="504"/>
  <c r="H53" i="504"/>
  <c r="L53" i="504"/>
  <c r="O53" i="504"/>
  <c r="M53" i="504"/>
  <c r="S53" i="504"/>
  <c r="K53" i="504"/>
  <c r="P53" i="504"/>
  <c r="R53" i="504"/>
  <c r="I53" i="504"/>
  <c r="J53" i="504"/>
  <c r="I37" i="504"/>
  <c r="S37" i="504"/>
  <c r="J37" i="504"/>
  <c r="L37" i="504"/>
  <c r="O37" i="504"/>
  <c r="P37" i="504"/>
  <c r="Q37" i="504"/>
  <c r="K37" i="504"/>
  <c r="M37" i="504"/>
  <c r="N37" i="504"/>
  <c r="R37" i="504"/>
  <c r="H37" i="504"/>
  <c r="N13" i="504"/>
  <c r="Q13" i="504"/>
  <c r="K13" i="504"/>
  <c r="P13" i="504"/>
  <c r="H13" i="504"/>
  <c r="R13" i="504"/>
  <c r="S13" i="504"/>
  <c r="I13" i="504"/>
  <c r="J13" i="504"/>
  <c r="L13" i="504"/>
  <c r="M13" i="504"/>
  <c r="O13" i="504"/>
  <c r="R131" i="504"/>
  <c r="I131" i="504"/>
  <c r="P131" i="504"/>
  <c r="Q131" i="504"/>
  <c r="S131" i="504"/>
  <c r="O131" i="504"/>
  <c r="J131" i="504"/>
  <c r="K131" i="504"/>
  <c r="L131" i="504"/>
  <c r="M131" i="504"/>
  <c r="N131" i="504"/>
  <c r="H131" i="504"/>
  <c r="R115" i="504"/>
  <c r="P115" i="504"/>
  <c r="I115" i="504"/>
  <c r="H115" i="504"/>
  <c r="J115" i="504"/>
  <c r="Q115" i="504"/>
  <c r="S115" i="504"/>
  <c r="K115" i="504"/>
  <c r="L115" i="504"/>
  <c r="M115" i="504"/>
  <c r="N115" i="504"/>
  <c r="O115" i="504"/>
  <c r="R99" i="504"/>
  <c r="J99" i="504"/>
  <c r="M99" i="504"/>
  <c r="N99" i="504"/>
  <c r="Q99" i="504"/>
  <c r="O99" i="504"/>
  <c r="P99" i="504"/>
  <c r="I99" i="504"/>
  <c r="S99" i="504"/>
  <c r="K99" i="504"/>
  <c r="L99" i="504"/>
  <c r="H99" i="504"/>
  <c r="J83" i="504"/>
  <c r="I83" i="504"/>
  <c r="L83" i="504"/>
  <c r="K83" i="504"/>
  <c r="M83" i="504"/>
  <c r="S83" i="504"/>
  <c r="H83" i="504"/>
  <c r="N83" i="504"/>
  <c r="O83" i="504"/>
  <c r="P83" i="504"/>
  <c r="Q83" i="504"/>
  <c r="R83" i="504"/>
  <c r="J67" i="504"/>
  <c r="Q67" i="504"/>
  <c r="R67" i="504"/>
  <c r="S67" i="504"/>
  <c r="P67" i="504"/>
  <c r="I67" i="504"/>
  <c r="K67" i="504"/>
  <c r="M67" i="504"/>
  <c r="L67" i="504"/>
  <c r="N67" i="504"/>
  <c r="O67" i="504"/>
  <c r="H67" i="504"/>
  <c r="J51" i="504"/>
  <c r="H51" i="504"/>
  <c r="I51" i="504"/>
  <c r="M51" i="504"/>
  <c r="K51" i="504"/>
  <c r="L51" i="504"/>
  <c r="N51" i="504"/>
  <c r="O51" i="504"/>
  <c r="P51" i="504"/>
  <c r="Q51" i="504"/>
  <c r="R51" i="504"/>
  <c r="S51" i="504"/>
  <c r="L35" i="504"/>
  <c r="O35" i="504"/>
  <c r="I35" i="504"/>
  <c r="J35" i="504"/>
  <c r="K35" i="504"/>
  <c r="N35" i="504"/>
  <c r="H35" i="504"/>
  <c r="M35" i="504"/>
  <c r="P35" i="504"/>
  <c r="Q35" i="504"/>
  <c r="R35" i="504"/>
  <c r="S35" i="504"/>
  <c r="L19" i="504"/>
  <c r="O19" i="504"/>
  <c r="I19" i="504"/>
  <c r="J19" i="504"/>
  <c r="M19" i="504"/>
  <c r="H19" i="504"/>
  <c r="K19" i="504"/>
  <c r="P19" i="504"/>
  <c r="R19" i="504"/>
  <c r="S19" i="504"/>
  <c r="N19" i="504"/>
  <c r="Q19" i="504"/>
  <c r="C351" i="455"/>
  <c r="L88" i="436"/>
  <c r="L121" i="436"/>
  <c r="K84" i="504"/>
  <c r="P84" i="504"/>
  <c r="Q84" i="504"/>
  <c r="L84" i="504"/>
  <c r="M84" i="504"/>
  <c r="N84" i="504"/>
  <c r="R84" i="504"/>
  <c r="O84" i="504"/>
  <c r="S84" i="504"/>
  <c r="H84" i="504"/>
  <c r="I84" i="504"/>
  <c r="J84" i="504"/>
  <c r="M41" i="504"/>
  <c r="N41" i="504"/>
  <c r="O41" i="504"/>
  <c r="P41" i="504"/>
  <c r="R41" i="504"/>
  <c r="Q41" i="504"/>
  <c r="S41" i="504"/>
  <c r="H41" i="504"/>
  <c r="I41" i="504"/>
  <c r="J41" i="504"/>
  <c r="K41" i="504"/>
  <c r="L41" i="504"/>
  <c r="U4" i="504" a="1"/>
  <c r="H800" i="451"/>
  <c r="H740" i="451"/>
  <c r="I740" i="451" s="1"/>
  <c r="H701" i="451"/>
  <c r="L81" i="436"/>
  <c r="L90" i="436" s="1"/>
  <c r="H632" i="451"/>
  <c r="I632" i="451" s="1"/>
  <c r="L76" i="436"/>
  <c r="H595" i="451"/>
  <c r="I595" i="451" s="1"/>
  <c r="L23" i="436"/>
  <c r="H592" i="451"/>
  <c r="I592" i="451" s="1"/>
  <c r="I587" i="451"/>
  <c r="H526" i="451"/>
  <c r="I526" i="451" s="1"/>
  <c r="H465" i="451"/>
  <c r="H378" i="451"/>
  <c r="I378" i="451" s="1"/>
  <c r="H321" i="451"/>
  <c r="I321" i="451" s="1"/>
  <c r="L21" i="436"/>
  <c r="H193" i="451"/>
  <c r="H98" i="451"/>
  <c r="I98" i="451" s="1"/>
  <c r="L14" i="436"/>
  <c r="L26" i="436" s="1"/>
  <c r="P146" i="504" l="1"/>
  <c r="L146" i="504"/>
  <c r="N146" i="504"/>
  <c r="M146" i="504"/>
  <c r="H146" i="504"/>
  <c r="K146" i="504"/>
  <c r="Q146" i="504"/>
  <c r="L137" i="436"/>
  <c r="E152" i="505"/>
  <c r="I146" i="504"/>
  <c r="O146" i="504"/>
  <c r="S146" i="504"/>
  <c r="J146" i="504"/>
  <c r="R146" i="504"/>
  <c r="W9" i="504"/>
  <c r="W10" i="504"/>
  <c r="W11" i="504"/>
  <c r="W12" i="504"/>
  <c r="W14" i="504"/>
  <c r="W13" i="504"/>
  <c r="W6" i="504"/>
  <c r="W15" i="504"/>
  <c r="W5" i="504"/>
  <c r="W7" i="504"/>
  <c r="W8" i="504"/>
  <c r="K5" i="504"/>
  <c r="K7" i="504" s="1"/>
  <c r="J5" i="504"/>
  <c r="J7" i="504" s="1"/>
  <c r="O5" i="504"/>
  <c r="O7" i="504" s="1"/>
  <c r="S147" i="504" s="1"/>
  <c r="N5" i="504"/>
  <c r="N7" i="504" s="1"/>
  <c r="M5" i="504"/>
  <c r="M7" i="504" s="1"/>
  <c r="L5" i="504"/>
  <c r="L7" i="504" s="1"/>
  <c r="U4" i="504"/>
  <c r="H5" i="504"/>
  <c r="H7" i="504" s="1"/>
  <c r="G5" i="504"/>
  <c r="G7" i="504" s="1"/>
  <c r="F5" i="504"/>
  <c r="F7" i="504" s="1"/>
  <c r="I5" i="504"/>
  <c r="I7" i="504" s="1"/>
  <c r="M147" i="504" s="1"/>
  <c r="E5" i="504"/>
  <c r="E7" i="504" s="1"/>
  <c r="I465" i="451"/>
  <c r="L73" i="436"/>
  <c r="L87" i="436" s="1"/>
  <c r="P147" i="504" l="1"/>
  <c r="Q147" i="504"/>
  <c r="N147" i="504"/>
  <c r="K147" i="504"/>
  <c r="O147" i="504"/>
  <c r="L147" i="504"/>
  <c r="R147" i="504"/>
  <c r="I147" i="504"/>
  <c r="J147" i="504"/>
  <c r="B379" i="455"/>
  <c r="D5" i="504"/>
  <c r="D7" i="504" s="1"/>
  <c r="H147" i="504" s="1"/>
  <c r="W4" i="504"/>
  <c r="B380" i="455" l="1"/>
  <c r="B381" i="455" l="1"/>
  <c r="B382" i="455" l="1"/>
  <c r="H1027" i="451"/>
  <c r="H1028" i="451"/>
  <c r="B383" i="455" l="1"/>
  <c r="H1025" i="451"/>
  <c r="H1026" i="451"/>
  <c r="B384" i="455" l="1"/>
  <c r="B385" i="455" l="1"/>
  <c r="H1736" i="451"/>
  <c r="B386" i="455" l="1"/>
  <c r="H1733" i="451" l="1"/>
  <c r="H1029" i="451"/>
  <c r="H1030" i="451"/>
  <c r="H1031" i="451"/>
  <c r="H1032" i="451"/>
  <c r="H1033" i="451"/>
  <c r="H1034" i="451"/>
  <c r="H1035" i="451"/>
  <c r="H1036" i="451"/>
  <c r="H1037" i="451"/>
  <c r="H1038" i="451"/>
  <c r="H1039" i="451"/>
  <c r="H1040" i="451"/>
  <c r="E193" i="451"/>
  <c r="I193" i="451" s="1"/>
  <c r="E12" i="451"/>
  <c r="H13" i="451"/>
  <c r="L11" i="436" s="1"/>
  <c r="H1041" i="451" l="1"/>
  <c r="F116" i="432" l="1"/>
  <c r="E69" i="432"/>
  <c r="E68" i="432"/>
  <c r="E67" i="432"/>
  <c r="E66" i="432"/>
  <c r="H116" i="432" l="1"/>
  <c r="L57" i="436" s="1"/>
  <c r="H2948" i="451" l="1"/>
  <c r="H2945" i="451"/>
  <c r="H2946" i="451"/>
  <c r="H2947" i="451"/>
  <c r="H17" i="451"/>
  <c r="H18" i="451"/>
  <c r="N39" i="456"/>
  <c r="L39" i="456"/>
  <c r="I35" i="456"/>
  <c r="J35" i="456"/>
  <c r="K35" i="456"/>
  <c r="L35" i="456"/>
  <c r="M35" i="456"/>
  <c r="N35" i="456"/>
  <c r="O35" i="456"/>
  <c r="P35" i="456"/>
  <c r="Q35" i="456"/>
  <c r="I36" i="456"/>
  <c r="J36" i="456"/>
  <c r="K36" i="456"/>
  <c r="L36" i="456"/>
  <c r="M36" i="456"/>
  <c r="N36" i="456"/>
  <c r="O36" i="456"/>
  <c r="P36" i="456"/>
  <c r="Q36" i="456"/>
  <c r="I37" i="456"/>
  <c r="J37" i="456"/>
  <c r="K37" i="456"/>
  <c r="L37" i="456"/>
  <c r="M37" i="456"/>
  <c r="N37" i="456"/>
  <c r="O37" i="456"/>
  <c r="P37" i="456"/>
  <c r="Q37" i="456"/>
  <c r="I39" i="456"/>
  <c r="K39" i="456"/>
  <c r="O39" i="456"/>
  <c r="P39" i="456"/>
  <c r="Q39" i="456"/>
  <c r="I40" i="456"/>
  <c r="J40" i="456"/>
  <c r="K40" i="456"/>
  <c r="L40" i="456"/>
  <c r="M40" i="456"/>
  <c r="N40" i="456"/>
  <c r="O40" i="456"/>
  <c r="P40" i="456"/>
  <c r="Q40" i="456"/>
  <c r="H47" i="456"/>
  <c r="H46" i="456"/>
  <c r="H45" i="456"/>
  <c r="H44" i="456"/>
  <c r="H43" i="456"/>
  <c r="H42" i="456"/>
  <c r="H41" i="456"/>
  <c r="H40" i="456"/>
  <c r="H39" i="456"/>
  <c r="H37" i="456"/>
  <c r="H36" i="456"/>
  <c r="H35" i="456"/>
  <c r="E4" i="456"/>
  <c r="E2" i="456"/>
  <c r="E1" i="456"/>
  <c r="C7" i="455"/>
  <c r="C72" i="455"/>
  <c r="C74" i="455" s="1"/>
  <c r="C47" i="455"/>
  <c r="C30" i="455"/>
  <c r="C31" i="455" s="1"/>
  <c r="C32" i="455" s="1"/>
  <c r="C33" i="455" s="1"/>
  <c r="C34" i="455" s="1"/>
  <c r="C35" i="455" s="1"/>
  <c r="B29" i="455"/>
  <c r="B30" i="455" l="1"/>
  <c r="B31" i="455" s="1"/>
  <c r="B32" i="455" s="1"/>
  <c r="B33" i="455" s="1"/>
  <c r="B34" i="455" s="1"/>
  <c r="B35" i="455" s="1"/>
  <c r="B36" i="455" s="1"/>
  <c r="C36" i="455"/>
  <c r="E14" i="432"/>
  <c r="E7" i="455"/>
  <c r="C6" i="455"/>
  <c r="A7" i="455"/>
  <c r="C48" i="455"/>
  <c r="M39" i="456"/>
  <c r="B37" i="455" l="1"/>
  <c r="E6" i="455"/>
  <c r="A7" i="506"/>
  <c r="E7" i="506"/>
  <c r="C25" i="455"/>
  <c r="E25" i="455" s="1"/>
  <c r="L12" i="451"/>
  <c r="L175" i="436"/>
  <c r="B38" i="455" l="1"/>
  <c r="B39" i="455" s="1"/>
  <c r="B40" i="455" s="1"/>
  <c r="B41" i="455" s="1"/>
  <c r="B42" i="455" s="1"/>
  <c r="B43" i="455" s="1"/>
  <c r="B44" i="455" s="1"/>
  <c r="B45" i="455" s="1"/>
  <c r="B46" i="455" s="1"/>
  <c r="B47" i="455" s="1"/>
  <c r="B48" i="455" s="1"/>
  <c r="B49" i="455" s="1"/>
  <c r="B50" i="455" s="1"/>
  <c r="B51" i="455" s="1"/>
  <c r="B52" i="455" s="1"/>
  <c r="B53" i="455" s="1"/>
  <c r="B54" i="455" s="1"/>
  <c r="B55" i="455" s="1"/>
  <c r="B56" i="455" s="1"/>
  <c r="B57" i="455" s="1"/>
  <c r="B58" i="455" s="1"/>
  <c r="B59" i="455" s="1"/>
  <c r="B60" i="455" s="1"/>
  <c r="B61" i="455" s="1"/>
  <c r="B62" i="455" s="1"/>
  <c r="B63" i="455" s="1"/>
  <c r="B64" i="455" s="1"/>
  <c r="B65" i="455" s="1"/>
  <c r="B66" i="455" s="1"/>
  <c r="B67" i="455" s="1"/>
  <c r="B68" i="455" s="1"/>
  <c r="B69" i="455" s="1"/>
  <c r="B70" i="455" s="1"/>
  <c r="B71" i="455" s="1"/>
  <c r="B72" i="455" s="1"/>
  <c r="C3" i="455"/>
  <c r="C2" i="455"/>
  <c r="C1" i="455"/>
  <c r="B73" i="455" l="1"/>
  <c r="B74" i="455" s="1"/>
  <c r="G413" i="455" s="1" a="1"/>
  <c r="G413" i="455" s="1"/>
  <c r="G52" i="455" a="1"/>
  <c r="G52" i="455" s="1"/>
  <c r="G163" i="455" a="1"/>
  <c r="G163" i="455" s="1"/>
  <c r="G33" i="455" a="1"/>
  <c r="G33" i="455" s="1"/>
  <c r="G67" i="455" a="1"/>
  <c r="G67" i="455" s="1"/>
  <c r="G259" i="455" l="1" a="1"/>
  <c r="G259" i="455" s="1"/>
  <c r="G235" i="455" a="1"/>
  <c r="G235" i="455" s="1"/>
  <c r="G153" i="455" a="1"/>
  <c r="G153" i="455" s="1"/>
  <c r="G292" i="455" a="1"/>
  <c r="G292" i="455" s="1"/>
  <c r="G92" i="455" a="1"/>
  <c r="G92" i="455" s="1"/>
  <c r="G88" i="455" a="1"/>
  <c r="G88" i="455" s="1"/>
  <c r="H88" i="455" s="1"/>
  <c r="G91" i="455" a="1"/>
  <c r="G91" i="455" s="1"/>
  <c r="G90" i="455" a="1"/>
  <c r="G90" i="455" s="1"/>
  <c r="G89" i="455" a="1"/>
  <c r="G89" i="455" s="1"/>
  <c r="G380" i="455" a="1"/>
  <c r="G380" i="455" s="1"/>
  <c r="G386" i="455" a="1"/>
  <c r="G386" i="455" s="1"/>
  <c r="G377" i="455" a="1"/>
  <c r="G377" i="455" s="1"/>
  <c r="G384" i="455" a="1"/>
  <c r="G384" i="455" s="1"/>
  <c r="G379" i="455" a="1"/>
  <c r="G379" i="455" s="1"/>
  <c r="G381" i="455" a="1"/>
  <c r="G381" i="455" s="1"/>
  <c r="G385" i="455" a="1"/>
  <c r="G385" i="455" s="1"/>
  <c r="G383" i="455" a="1"/>
  <c r="G383" i="455" s="1"/>
  <c r="G378" i="455" a="1"/>
  <c r="G378" i="455" s="1"/>
  <c r="H378" i="455" s="1"/>
  <c r="G382" i="455" a="1"/>
  <c r="G382" i="455" s="1"/>
  <c r="G405" i="455" a="1"/>
  <c r="G405" i="455" s="1"/>
  <c r="G404" i="455" a="1"/>
  <c r="G404" i="455" s="1"/>
  <c r="G406" i="455" a="1"/>
  <c r="G406" i="455" s="1"/>
  <c r="G403" i="455" a="1"/>
  <c r="G403" i="455" s="1"/>
  <c r="G412" i="455" a="1"/>
  <c r="G412" i="455" s="1"/>
  <c r="G414" i="455" a="1"/>
  <c r="G414" i="455" s="1"/>
  <c r="G418" i="455" a="1"/>
  <c r="G418" i="455" s="1"/>
  <c r="G416" i="455" a="1"/>
  <c r="G416" i="455" s="1"/>
  <c r="G411" i="455" l="1" a="1"/>
  <c r="G411" i="455" s="1"/>
  <c r="L236" i="436"/>
  <c r="G236" i="455" l="1" a="1"/>
  <c r="G236" i="455" s="1"/>
  <c r="G295" i="455" a="1"/>
  <c r="G295" i="455" s="1"/>
  <c r="G228" i="455" a="1"/>
  <c r="G228" i="455" s="1"/>
  <c r="G420" i="455" a="1"/>
  <c r="G420" i="455" s="1"/>
  <c r="G422" i="455" a="1"/>
  <c r="G422" i="455" s="1"/>
  <c r="G421" i="455" a="1"/>
  <c r="G421" i="455" s="1"/>
  <c r="G419" i="455" a="1"/>
  <c r="G419" i="455" s="1"/>
  <c r="G417" i="455" a="1"/>
  <c r="G417" i="455" s="1"/>
  <c r="G308" i="455" a="1"/>
  <c r="G308" i="455" s="1"/>
  <c r="G415" i="455" a="1"/>
  <c r="G415" i="455" s="1"/>
  <c r="G275" i="455" a="1"/>
  <c r="G275" i="455" s="1"/>
  <c r="G311" i="455" a="1"/>
  <c r="G311" i="455" s="1"/>
  <c r="G218" i="455" a="1"/>
  <c r="G218" i="455" s="1"/>
  <c r="G217" i="455" a="1"/>
  <c r="G217" i="455" s="1"/>
  <c r="G227" i="455" a="1"/>
  <c r="G227" i="455" s="1"/>
  <c r="G226" i="455" a="1"/>
  <c r="G226" i="455" s="1"/>
  <c r="G39" i="455" a="1"/>
  <c r="G39" i="455" s="1"/>
  <c r="G40" i="455" a="1"/>
  <c r="G40" i="455" s="1"/>
  <c r="G41" i="455" a="1"/>
  <c r="G41" i="455" s="1"/>
  <c r="G44" i="455" a="1"/>
  <c r="G44" i="455" s="1"/>
  <c r="G43" i="455" a="1"/>
  <c r="G43" i="455" s="1"/>
  <c r="G42" i="455" a="1"/>
  <c r="G42" i="455" s="1"/>
  <c r="G45" i="455" a="1"/>
  <c r="G45" i="455" s="1"/>
  <c r="G37" i="455" a="1"/>
  <c r="G37" i="455" s="1"/>
  <c r="G38" i="455" a="1"/>
  <c r="G38" i="455" s="1"/>
  <c r="G205" i="455" a="1"/>
  <c r="G205" i="455" s="1"/>
  <c r="G219" i="455" a="1"/>
  <c r="G219" i="455" s="1"/>
  <c r="G223" i="455" a="1"/>
  <c r="G223" i="455" s="1"/>
  <c r="G209" i="455" a="1"/>
  <c r="G209" i="455" s="1"/>
  <c r="G220" i="455" a="1"/>
  <c r="G220" i="455" s="1"/>
  <c r="G214" i="455" a="1"/>
  <c r="G214" i="455" s="1"/>
  <c r="G224" i="455" a="1"/>
  <c r="G224" i="455" s="1"/>
  <c r="G210" i="455" a="1"/>
  <c r="G210" i="455" s="1"/>
  <c r="G206" i="455" a="1"/>
  <c r="G206" i="455" s="1"/>
  <c r="H206" i="455" s="1"/>
  <c r="G211" i="455" a="1"/>
  <c r="G211" i="455" s="1"/>
  <c r="G225" i="455" a="1"/>
  <c r="G225" i="455" s="1"/>
  <c r="G216" i="455" a="1"/>
  <c r="G216" i="455" s="1"/>
  <c r="G208" i="455" a="1"/>
  <c r="G208" i="455" s="1"/>
  <c r="G230" i="455" a="1"/>
  <c r="G230" i="455" s="1"/>
  <c r="G229" i="455" a="1"/>
  <c r="G229" i="455" s="1"/>
  <c r="G215" i="455" a="1"/>
  <c r="G215" i="455" s="1"/>
  <c r="G222" i="455" a="1"/>
  <c r="G222" i="455" s="1"/>
  <c r="G221" i="455" a="1"/>
  <c r="G221" i="455" s="1"/>
  <c r="G212" i="455" a="1"/>
  <c r="G212" i="455" s="1"/>
  <c r="G213" i="455" a="1"/>
  <c r="G213" i="455" s="1"/>
  <c r="G207" i="455" a="1"/>
  <c r="G207" i="455" s="1"/>
  <c r="G388" i="455" a="1"/>
  <c r="G388" i="455" s="1"/>
  <c r="G394" i="455" a="1"/>
  <c r="G394" i="455" s="1"/>
  <c r="G408" i="455" a="1"/>
  <c r="G408" i="455" s="1"/>
  <c r="G393" i="455" a="1"/>
  <c r="G393" i="455" s="1"/>
  <c r="H393" i="455" s="1"/>
  <c r="G410" i="455" a="1"/>
  <c r="G410" i="455" s="1"/>
  <c r="G390" i="455" a="1"/>
  <c r="G390" i="455" s="1"/>
  <c r="G407" i="455" a="1"/>
  <c r="G407" i="455" s="1"/>
  <c r="G402" i="455" a="1"/>
  <c r="G402" i="455" s="1"/>
  <c r="G387" i="455" a="1"/>
  <c r="G387" i="455" s="1"/>
  <c r="G397" i="455" a="1"/>
  <c r="G397" i="455" s="1"/>
  <c r="G389" i="455" a="1"/>
  <c r="G389" i="455" s="1"/>
  <c r="G391" i="455" a="1"/>
  <c r="G391" i="455" s="1"/>
  <c r="G399" i="455" a="1"/>
  <c r="G399" i="455" s="1"/>
  <c r="G395" i="455" a="1"/>
  <c r="G395" i="455" s="1"/>
  <c r="G400" i="455" a="1"/>
  <c r="G400" i="455" s="1"/>
  <c r="G401" i="455" a="1"/>
  <c r="G401" i="455" s="1"/>
  <c r="G398" i="455" a="1"/>
  <c r="G398" i="455" s="1"/>
  <c r="G392" i="455" a="1"/>
  <c r="G392" i="455" s="1"/>
  <c r="G409" i="455" a="1"/>
  <c r="G409" i="455" s="1"/>
  <c r="G396" i="455" a="1"/>
  <c r="G396" i="455" s="1"/>
  <c r="G369" i="455" a="1"/>
  <c r="G369" i="455" s="1"/>
  <c r="G373" i="455" a="1"/>
  <c r="G373" i="455" s="1"/>
  <c r="G367" i="455" a="1"/>
  <c r="G367" i="455" s="1"/>
  <c r="G376" i="455" a="1"/>
  <c r="G376" i="455" s="1"/>
  <c r="G368" i="455" a="1"/>
  <c r="G368" i="455" s="1"/>
  <c r="G374" i="455" a="1"/>
  <c r="G374" i="455" s="1"/>
  <c r="G301" i="455" a="1"/>
  <c r="G301" i="455" s="1"/>
  <c r="G372" i="455" a="1"/>
  <c r="G372" i="455" s="1"/>
  <c r="G371" i="455" a="1"/>
  <c r="G371" i="455" s="1"/>
  <c r="G375" i="455" a="1"/>
  <c r="G375" i="455" s="1"/>
  <c r="G370" i="455" a="1"/>
  <c r="G370" i="455" s="1"/>
  <c r="G273" i="455" a="1"/>
  <c r="G273" i="455" s="1"/>
  <c r="G315" i="455" a="1"/>
  <c r="G315" i="455" s="1"/>
  <c r="G338" i="455" a="1"/>
  <c r="G338" i="455" s="1"/>
  <c r="G327" i="455" a="1"/>
  <c r="G327" i="455" s="1"/>
  <c r="G343" i="455" a="1"/>
  <c r="G343" i="455" s="1"/>
  <c r="G346" i="455" a="1"/>
  <c r="G346" i="455" s="1"/>
  <c r="G324" i="455" a="1"/>
  <c r="G324" i="455" s="1"/>
  <c r="G363" i="455" a="1"/>
  <c r="G363" i="455" s="1"/>
  <c r="G364" i="455" a="1"/>
  <c r="G364" i="455" s="1"/>
  <c r="G356" i="455" a="1"/>
  <c r="G356" i="455" s="1"/>
  <c r="G360" i="455" a="1"/>
  <c r="G360" i="455" s="1"/>
  <c r="G357" i="455" a="1"/>
  <c r="G357" i="455" s="1"/>
  <c r="H357" i="455" s="1"/>
  <c r="G359" i="455" a="1"/>
  <c r="G359" i="455" s="1"/>
  <c r="G361" i="455" a="1"/>
  <c r="G361" i="455" s="1"/>
  <c r="G362" i="455" a="1"/>
  <c r="G362" i="455" s="1"/>
  <c r="G366" i="455" a="1"/>
  <c r="G366" i="455" s="1"/>
  <c r="G358" i="455" a="1"/>
  <c r="G358" i="455" s="1"/>
  <c r="G365" i="455" a="1"/>
  <c r="G365" i="455" s="1"/>
  <c r="G351" i="455" a="1"/>
  <c r="G351" i="455" s="1"/>
  <c r="G350" i="455" a="1"/>
  <c r="G350" i="455" s="1"/>
  <c r="G28" i="455" a="1"/>
  <c r="G28" i="455" s="1"/>
  <c r="G305" i="455" a="1"/>
  <c r="G305" i="455" s="1"/>
  <c r="G344" i="455" a="1"/>
  <c r="G344" i="455" s="1"/>
  <c r="G320" i="455" a="1"/>
  <c r="G320" i="455" s="1"/>
  <c r="G316" i="455" a="1"/>
  <c r="G316" i="455" s="1"/>
  <c r="G312" i="455" a="1"/>
  <c r="G312" i="455" s="1"/>
  <c r="G317" i="455" a="1"/>
  <c r="G317" i="455" s="1"/>
  <c r="G291" i="455" a="1"/>
  <c r="G291" i="455" s="1"/>
  <c r="G53" i="455" a="1"/>
  <c r="G53" i="455" s="1"/>
  <c r="G330" i="455" a="1"/>
  <c r="G330" i="455" s="1"/>
  <c r="G298" i="455" a="1"/>
  <c r="G298" i="455" s="1"/>
  <c r="G290" i="455" a="1"/>
  <c r="G290" i="455" s="1"/>
  <c r="G339" i="455" a="1"/>
  <c r="G339" i="455" s="1"/>
  <c r="G299" i="455" a="1"/>
  <c r="G299" i="455" s="1"/>
  <c r="G303" i="455" a="1"/>
  <c r="G303" i="455" s="1"/>
  <c r="G342" i="455" a="1"/>
  <c r="G342" i="455" s="1"/>
  <c r="G321" i="455" a="1"/>
  <c r="G321" i="455" s="1"/>
  <c r="G289" i="455" a="1"/>
  <c r="G289" i="455" s="1"/>
  <c r="G307" i="455" a="1"/>
  <c r="G307" i="455" s="1"/>
  <c r="G313" i="455" a="1"/>
  <c r="G313" i="455" s="1"/>
  <c r="G302" i="455" a="1"/>
  <c r="G302" i="455" s="1"/>
  <c r="G233" i="455" a="1"/>
  <c r="G233" i="455" s="1"/>
  <c r="G286" i="455" a="1"/>
  <c r="G286" i="455" s="1"/>
  <c r="M19" i="455" s="1"/>
  <c r="G349" i="455" a="1"/>
  <c r="G349" i="455" s="1"/>
  <c r="G332" i="455" a="1"/>
  <c r="G332" i="455" s="1"/>
  <c r="G294" i="455" a="1"/>
  <c r="G294" i="455" s="1"/>
  <c r="G329" i="455" a="1"/>
  <c r="G329" i="455" s="1"/>
  <c r="G340" i="455" a="1"/>
  <c r="G340" i="455" s="1"/>
  <c r="G296" i="455" a="1"/>
  <c r="G296" i="455" s="1"/>
  <c r="G347" i="455" a="1"/>
  <c r="G347" i="455" s="1"/>
  <c r="G341" i="455" a="1"/>
  <c r="G341" i="455" s="1"/>
  <c r="G322" i="455" a="1"/>
  <c r="G322" i="455" s="1"/>
  <c r="G348" i="455" a="1"/>
  <c r="G348" i="455" s="1"/>
  <c r="G310" i="455" a="1"/>
  <c r="G310" i="455" s="1"/>
  <c r="G314" i="455" a="1"/>
  <c r="G314" i="455" s="1"/>
  <c r="G75" i="455" a="1"/>
  <c r="G75" i="455" s="1"/>
  <c r="G328" i="455" a="1"/>
  <c r="G328" i="455" s="1"/>
  <c r="G300" i="455" a="1"/>
  <c r="G300" i="455" s="1"/>
  <c r="G333" i="455" a="1"/>
  <c r="G333" i="455" s="1"/>
  <c r="G352" i="455" a="1"/>
  <c r="G352" i="455" s="1"/>
  <c r="G334" i="455" a="1"/>
  <c r="G334" i="455" s="1"/>
  <c r="G306" i="455" a="1"/>
  <c r="G306" i="455" s="1"/>
  <c r="M22" i="455" s="1"/>
  <c r="G337" i="455" a="1"/>
  <c r="G337" i="455" s="1"/>
  <c r="G331" i="455" a="1"/>
  <c r="G331" i="455" s="1"/>
  <c r="G287" i="455" a="1"/>
  <c r="G287" i="455" s="1"/>
  <c r="G345" i="455" a="1"/>
  <c r="G345" i="455" s="1"/>
  <c r="G309" i="455" a="1"/>
  <c r="G309" i="455" s="1"/>
  <c r="G54" i="455" a="1"/>
  <c r="G54" i="455" s="1"/>
  <c r="G323" i="455" a="1"/>
  <c r="G323" i="455" s="1"/>
  <c r="G325" i="455" a="1"/>
  <c r="G325" i="455" s="1"/>
  <c r="G318" i="455" a="1"/>
  <c r="G318" i="455" s="1"/>
  <c r="G293" i="455" a="1"/>
  <c r="G293" i="455" s="1"/>
  <c r="G297" i="455" a="1"/>
  <c r="G297" i="455" s="1"/>
  <c r="G319" i="455" a="1"/>
  <c r="G319" i="455" s="1"/>
  <c r="G304" i="455" a="1"/>
  <c r="G304" i="455" s="1"/>
  <c r="G288" i="455" a="1"/>
  <c r="G288" i="455" s="1"/>
  <c r="G274" i="455" a="1"/>
  <c r="G274" i="455" s="1"/>
  <c r="G335" i="455" a="1"/>
  <c r="G335" i="455" s="1"/>
  <c r="G326" i="455" a="1"/>
  <c r="G326" i="455" s="1"/>
  <c r="G2958" i="451"/>
  <c r="G2952" i="451"/>
  <c r="H2944" i="451"/>
  <c r="H15" i="451"/>
  <c r="L13" i="436" s="1"/>
  <c r="H16" i="451"/>
  <c r="M25" i="455" l="1"/>
  <c r="M27" i="455"/>
  <c r="H37" i="455"/>
  <c r="H388" i="455"/>
  <c r="H402" i="455"/>
  <c r="M26" i="455"/>
  <c r="H409" i="455"/>
  <c r="M24" i="455"/>
  <c r="H366" i="455"/>
  <c r="M23" i="455"/>
  <c r="H215" i="455"/>
  <c r="M17" i="455"/>
  <c r="H306" i="455"/>
  <c r="N22" i="455"/>
  <c r="H286" i="455"/>
  <c r="N19" i="455"/>
  <c r="L200" i="436"/>
  <c r="Q7" i="456"/>
  <c r="P7" i="456"/>
  <c r="O7" i="456"/>
  <c r="N7" i="456"/>
  <c r="M7" i="456"/>
  <c r="L7" i="456"/>
  <c r="K7" i="456"/>
  <c r="J7" i="456"/>
  <c r="I7" i="456"/>
  <c r="H7" i="456"/>
  <c r="Q47" i="456"/>
  <c r="Q46" i="456"/>
  <c r="Q45" i="456"/>
  <c r="Q44" i="456"/>
  <c r="Q43" i="456"/>
  <c r="Q42" i="456"/>
  <c r="Q41" i="456"/>
  <c r="U61" i="456"/>
  <c r="F61" i="456"/>
  <c r="U60" i="456"/>
  <c r="F60" i="456"/>
  <c r="U59" i="456"/>
  <c r="F59" i="456"/>
  <c r="N25" i="455" l="1"/>
  <c r="N26" i="455"/>
  <c r="N24" i="455"/>
  <c r="N27" i="455"/>
  <c r="N23" i="455"/>
  <c r="N17" i="455"/>
  <c r="L158" i="436"/>
  <c r="U58" i="456"/>
  <c r="F58" i="456"/>
  <c r="L69" i="436" l="1"/>
  <c r="N247" i="436" l="1"/>
  <c r="U14" i="456" l="1"/>
  <c r="F52" i="456" l="1"/>
  <c r="F51" i="456"/>
  <c r="F48" i="456"/>
  <c r="F34" i="456"/>
  <c r="F33" i="456"/>
  <c r="F32" i="456"/>
  <c r="F31" i="456"/>
  <c r="F30" i="456"/>
  <c r="F29" i="456"/>
  <c r="F28" i="456"/>
  <c r="F27" i="456"/>
  <c r="F25" i="456"/>
  <c r="F23" i="456"/>
  <c r="F22" i="456"/>
  <c r="F21" i="456"/>
  <c r="F20" i="456"/>
  <c r="F19" i="456"/>
  <c r="F18" i="456"/>
  <c r="F17" i="456"/>
  <c r="F16" i="456"/>
  <c r="F15" i="456"/>
  <c r="F14" i="456"/>
  <c r="F13" i="456"/>
  <c r="F12" i="456"/>
  <c r="F11" i="456"/>
  <c r="F10" i="456"/>
  <c r="F9" i="456"/>
  <c r="F49" i="456"/>
  <c r="P47" i="456"/>
  <c r="O47" i="456"/>
  <c r="N47" i="456"/>
  <c r="M47" i="456"/>
  <c r="L47" i="456"/>
  <c r="K47" i="456"/>
  <c r="J47" i="456"/>
  <c r="I47" i="456"/>
  <c r="P46" i="456"/>
  <c r="O46" i="456"/>
  <c r="N46" i="456"/>
  <c r="M46" i="456"/>
  <c r="L46" i="456"/>
  <c r="K46" i="456"/>
  <c r="J46" i="456"/>
  <c r="I46" i="456"/>
  <c r="U46" i="456"/>
  <c r="P45" i="456"/>
  <c r="O45" i="456"/>
  <c r="N45" i="456"/>
  <c r="M45" i="456"/>
  <c r="L45" i="456"/>
  <c r="K45" i="456"/>
  <c r="J45" i="456"/>
  <c r="I45" i="456"/>
  <c r="P44" i="456"/>
  <c r="O44" i="456"/>
  <c r="N44" i="456"/>
  <c r="M44" i="456"/>
  <c r="L44" i="456"/>
  <c r="K44" i="456"/>
  <c r="J44" i="456"/>
  <c r="I44" i="456"/>
  <c r="P43" i="456"/>
  <c r="O43" i="456"/>
  <c r="N43" i="456"/>
  <c r="M43" i="456"/>
  <c r="L43" i="456"/>
  <c r="K43" i="456"/>
  <c r="J43" i="456"/>
  <c r="I43" i="456"/>
  <c r="P42" i="456"/>
  <c r="O42" i="456"/>
  <c r="N42" i="456"/>
  <c r="M42" i="456"/>
  <c r="L42" i="456"/>
  <c r="K42" i="456"/>
  <c r="J42" i="456"/>
  <c r="I42" i="456"/>
  <c r="P41" i="456"/>
  <c r="O41" i="456"/>
  <c r="N41" i="456"/>
  <c r="M41" i="456"/>
  <c r="L41" i="456"/>
  <c r="K41" i="456"/>
  <c r="J41" i="456"/>
  <c r="I41" i="456"/>
  <c r="F38" i="456"/>
  <c r="F37" i="456"/>
  <c r="U52" i="456"/>
  <c r="U43" i="456" l="1"/>
  <c r="U42" i="456"/>
  <c r="F35" i="456"/>
  <c r="F36" i="456"/>
  <c r="F39" i="456"/>
  <c r="F41" i="456"/>
  <c r="F40" i="456"/>
  <c r="U41" i="456"/>
  <c r="F44" i="456"/>
  <c r="F50" i="456"/>
  <c r="F43" i="456"/>
  <c r="F45" i="456"/>
  <c r="F47" i="456"/>
  <c r="U45" i="456"/>
  <c r="F46" i="456"/>
  <c r="F42" i="456"/>
  <c r="U44" i="456"/>
  <c r="U47" i="456"/>
  <c r="H1732" i="451" l="1"/>
  <c r="L123" i="436" s="1"/>
  <c r="L138" i="436" s="1"/>
  <c r="H1735" i="451"/>
  <c r="E701" i="451"/>
  <c r="I701" i="451" s="1"/>
  <c r="G30" i="451"/>
  <c r="G22" i="451"/>
  <c r="H14" i="451"/>
  <c r="H3806" i="451" l="1"/>
  <c r="H4302" i="451"/>
  <c r="H4311" i="451"/>
  <c r="H4301" i="451"/>
  <c r="H4300" i="451"/>
  <c r="H4299" i="451"/>
  <c r="H4315" i="451"/>
  <c r="H4314" i="451"/>
  <c r="H4313" i="451"/>
  <c r="H4312" i="451"/>
  <c r="H4304" i="451"/>
  <c r="H4305" i="451"/>
  <c r="H4303" i="451"/>
  <c r="H4307" i="451"/>
  <c r="H4309" i="451"/>
  <c r="H4310" i="451"/>
  <c r="H4308" i="451"/>
  <c r="H3772" i="451"/>
  <c r="H3774" i="451"/>
  <c r="H3771" i="451"/>
  <c r="H3786" i="451"/>
  <c r="H3770" i="451"/>
  <c r="H3781" i="451"/>
  <c r="H3780" i="451"/>
  <c r="H3773" i="451"/>
  <c r="H3785" i="451"/>
  <c r="H3784" i="451"/>
  <c r="H3783" i="451"/>
  <c r="H3782" i="451"/>
  <c r="H3779" i="451"/>
  <c r="H3778" i="451"/>
  <c r="H3777" i="451"/>
  <c r="H3776" i="451"/>
  <c r="H3775" i="451"/>
  <c r="H3790" i="451"/>
  <c r="H3800" i="451"/>
  <c r="H3799" i="451"/>
  <c r="H3798" i="451"/>
  <c r="H3805" i="451"/>
  <c r="H3804" i="451"/>
  <c r="H3801" i="451"/>
  <c r="H3797" i="451"/>
  <c r="H3803" i="451"/>
  <c r="H3802" i="451"/>
  <c r="H3792" i="451"/>
  <c r="H3796" i="451"/>
  <c r="H3795" i="451"/>
  <c r="H3794" i="451"/>
  <c r="H3793" i="451"/>
  <c r="H3791" i="451"/>
  <c r="H3679" i="451"/>
  <c r="H3678" i="451"/>
  <c r="H3693" i="451"/>
  <c r="H3677" i="451"/>
  <c r="H3692" i="451"/>
  <c r="H3689" i="451"/>
  <c r="H3688" i="451"/>
  <c r="H3687" i="451"/>
  <c r="H3691" i="451"/>
  <c r="H3690" i="451"/>
  <c r="H3686" i="451"/>
  <c r="H3685" i="451"/>
  <c r="H3682" i="451"/>
  <c r="H3684" i="451"/>
  <c r="H3683" i="451"/>
  <c r="H3681" i="451"/>
  <c r="H3680" i="451"/>
  <c r="H3713" i="451"/>
  <c r="H3697" i="451"/>
  <c r="H3712" i="451"/>
  <c r="H3711" i="451"/>
  <c r="H3705" i="451"/>
  <c r="H3710" i="451"/>
  <c r="H3706" i="451"/>
  <c r="H3699" i="451"/>
  <c r="H3709" i="451"/>
  <c r="H3708" i="451"/>
  <c r="H3707" i="451"/>
  <c r="H3700" i="451"/>
  <c r="H3704" i="451"/>
  <c r="H3703" i="451"/>
  <c r="H3702" i="451"/>
  <c r="H3701" i="451"/>
  <c r="H3698" i="451"/>
  <c r="H3632" i="451"/>
  <c r="H3639" i="451"/>
  <c r="H3631" i="451"/>
  <c r="H3630" i="451"/>
  <c r="H3645" i="451"/>
  <c r="H3629" i="451"/>
  <c r="H3636" i="451"/>
  <c r="H3644" i="451"/>
  <c r="H3637" i="451"/>
  <c r="H3643" i="451"/>
  <c r="H3642" i="451"/>
  <c r="H3641" i="451"/>
  <c r="H3640" i="451"/>
  <c r="H3638" i="451"/>
  <c r="H3635" i="451"/>
  <c r="H3634" i="451"/>
  <c r="H3633" i="451"/>
  <c r="H3649" i="451"/>
  <c r="H3653" i="451"/>
  <c r="H3654" i="451"/>
  <c r="H3652" i="451"/>
  <c r="H3651" i="451"/>
  <c r="H3650" i="451"/>
  <c r="H3480" i="451"/>
  <c r="H3479" i="451"/>
  <c r="H3494" i="451"/>
  <c r="H3478" i="451"/>
  <c r="H3493" i="451"/>
  <c r="H3492" i="451"/>
  <c r="H3484" i="451"/>
  <c r="H3491" i="451"/>
  <c r="H3490" i="451"/>
  <c r="H3487" i="451"/>
  <c r="H3489" i="451"/>
  <c r="H3488" i="451"/>
  <c r="H3486" i="451"/>
  <c r="H3485" i="451"/>
  <c r="H3483" i="451"/>
  <c r="H3481" i="451"/>
  <c r="H3482" i="451"/>
  <c r="H3514" i="451"/>
  <c r="H3498" i="451"/>
  <c r="H3513" i="451"/>
  <c r="H3512" i="451"/>
  <c r="H3511" i="451"/>
  <c r="H3502" i="451"/>
  <c r="H3510" i="451"/>
  <c r="H3509" i="451"/>
  <c r="H3508" i="451"/>
  <c r="H3505" i="451"/>
  <c r="H3507" i="451"/>
  <c r="H3506" i="451"/>
  <c r="H3504" i="451"/>
  <c r="H3503" i="451"/>
  <c r="H3501" i="451"/>
  <c r="H3499" i="451"/>
  <c r="H3500" i="451"/>
  <c r="H3375" i="451"/>
  <c r="H3374" i="451"/>
  <c r="H3373" i="451"/>
  <c r="H3388" i="451"/>
  <c r="H3372" i="451"/>
  <c r="H3387" i="451"/>
  <c r="H3386" i="451"/>
  <c r="H3385" i="451"/>
  <c r="H3384" i="451"/>
  <c r="H3383" i="451"/>
  <c r="H3382" i="451"/>
  <c r="H3381" i="451"/>
  <c r="H3380" i="451"/>
  <c r="H3379" i="451"/>
  <c r="H3378" i="451"/>
  <c r="H3377" i="451"/>
  <c r="H3376" i="451"/>
  <c r="H3408" i="451"/>
  <c r="H3392" i="451"/>
  <c r="H3407" i="451"/>
  <c r="H3406" i="451"/>
  <c r="H3405" i="451"/>
  <c r="H3404" i="451"/>
  <c r="H3403" i="451"/>
  <c r="H3402" i="451"/>
  <c r="H3401" i="451"/>
  <c r="H3400" i="451"/>
  <c r="H3399" i="451"/>
  <c r="H3398" i="451"/>
  <c r="H3397" i="451"/>
  <c r="H3396" i="451"/>
  <c r="H3395" i="451"/>
  <c r="H3394" i="451"/>
  <c r="H3393" i="451"/>
  <c r="H3185" i="451"/>
  <c r="H2996" i="451"/>
  <c r="H3184" i="451"/>
  <c r="H2995" i="451"/>
  <c r="H3001" i="451"/>
  <c r="H3000" i="451"/>
  <c r="H3183" i="451"/>
  <c r="H2994" i="451"/>
  <c r="H3193" i="451"/>
  <c r="H3004" i="451"/>
  <c r="H3192" i="451"/>
  <c r="H3003" i="451"/>
  <c r="H3198" i="451"/>
  <c r="H3182" i="451"/>
  <c r="H2993" i="451"/>
  <c r="H3005" i="451"/>
  <c r="H3191" i="451"/>
  <c r="H3002" i="451"/>
  <c r="H3189" i="451"/>
  <c r="H3197" i="451"/>
  <c r="H3008" i="451"/>
  <c r="H2992" i="451"/>
  <c r="H3196" i="451"/>
  <c r="H3007" i="451"/>
  <c r="H3194" i="451"/>
  <c r="H3195" i="451"/>
  <c r="H3006" i="451"/>
  <c r="H3188" i="451"/>
  <c r="H2999" i="451"/>
  <c r="H3190" i="451"/>
  <c r="H3187" i="451"/>
  <c r="H2998" i="451"/>
  <c r="H3186" i="451"/>
  <c r="H2997" i="451"/>
  <c r="H3218" i="451"/>
  <c r="H3202" i="451"/>
  <c r="H3014" i="451"/>
  <c r="H3217" i="451"/>
  <c r="H3013" i="451"/>
  <c r="H3020" i="451"/>
  <c r="H3216" i="451"/>
  <c r="H3028" i="451"/>
  <c r="H3012" i="451"/>
  <c r="H3210" i="451"/>
  <c r="H3022" i="451"/>
  <c r="H3209" i="451"/>
  <c r="H3021" i="451"/>
  <c r="H3215" i="451"/>
  <c r="H3027" i="451"/>
  <c r="H3023" i="451"/>
  <c r="H3019" i="451"/>
  <c r="H3018" i="451"/>
  <c r="H3214" i="451"/>
  <c r="H3026" i="451"/>
  <c r="H3213" i="451"/>
  <c r="H3025" i="451"/>
  <c r="H3211" i="451"/>
  <c r="H3208" i="451"/>
  <c r="H3207" i="451"/>
  <c r="H3212" i="451"/>
  <c r="H3024" i="451"/>
  <c r="H3205" i="451"/>
  <c r="H3017" i="451"/>
  <c r="H3204" i="451"/>
  <c r="H3016" i="451"/>
  <c r="H3203" i="451"/>
  <c r="H3015" i="451"/>
  <c r="H3206" i="451"/>
  <c r="H2885" i="451"/>
  <c r="H2859" i="451"/>
  <c r="H2843" i="451"/>
  <c r="H2827" i="451"/>
  <c r="H2811" i="451"/>
  <c r="H2877" i="451"/>
  <c r="H2867" i="451"/>
  <c r="H2851" i="451"/>
  <c r="H2835" i="451"/>
  <c r="H2819" i="451"/>
  <c r="H2803" i="451"/>
  <c r="H2886" i="451"/>
  <c r="H2858" i="451"/>
  <c r="H2842" i="451"/>
  <c r="H2826" i="451"/>
  <c r="H2810" i="451"/>
  <c r="H2857" i="451"/>
  <c r="H2841" i="451"/>
  <c r="H2825" i="451"/>
  <c r="H2809" i="451"/>
  <c r="H2884" i="451"/>
  <c r="H2860" i="451"/>
  <c r="H2844" i="451"/>
  <c r="H2828" i="451"/>
  <c r="H2812" i="451"/>
  <c r="H2872" i="451"/>
  <c r="H2856" i="451"/>
  <c r="H2840" i="451"/>
  <c r="H2824" i="451"/>
  <c r="H2808" i="451"/>
  <c r="H2878" i="451"/>
  <c r="H2866" i="451"/>
  <c r="H2850" i="451"/>
  <c r="H2834" i="451"/>
  <c r="H2818" i="451"/>
  <c r="H2802" i="451"/>
  <c r="H2879" i="451"/>
  <c r="H2865" i="451"/>
  <c r="H2849" i="451"/>
  <c r="H2833" i="451"/>
  <c r="H2817" i="451"/>
  <c r="H2801" i="451"/>
  <c r="H2882" i="451"/>
  <c r="H2862" i="451"/>
  <c r="H2846" i="451"/>
  <c r="H2830" i="451"/>
  <c r="H2814" i="451"/>
  <c r="H2798" i="451"/>
  <c r="H2873" i="451"/>
  <c r="H2871" i="451"/>
  <c r="H2855" i="451"/>
  <c r="H2839" i="451"/>
  <c r="H2823" i="451"/>
  <c r="H2807" i="451"/>
  <c r="H2874" i="451"/>
  <c r="H2870" i="451"/>
  <c r="H2854" i="451"/>
  <c r="H2838" i="451"/>
  <c r="H2822" i="451"/>
  <c r="H2806" i="451"/>
  <c r="H2875" i="451"/>
  <c r="H2869" i="451"/>
  <c r="H2853" i="451"/>
  <c r="H2837" i="451"/>
  <c r="H2821" i="451"/>
  <c r="H2805" i="451"/>
  <c r="H2876" i="451"/>
  <c r="H2868" i="451"/>
  <c r="H2852" i="451"/>
  <c r="H2836" i="451"/>
  <c r="H2820" i="451"/>
  <c r="H2804" i="451"/>
  <c r="H2880" i="451"/>
  <c r="H2864" i="451"/>
  <c r="H2848" i="451"/>
  <c r="H2832" i="451"/>
  <c r="H2816" i="451"/>
  <c r="H2800" i="451"/>
  <c r="H2881" i="451"/>
  <c r="H2863" i="451"/>
  <c r="H2847" i="451"/>
  <c r="H2831" i="451"/>
  <c r="H2815" i="451"/>
  <c r="H2799" i="451"/>
  <c r="H2883" i="451"/>
  <c r="H2861" i="451"/>
  <c r="H2845" i="451"/>
  <c r="H2829" i="451"/>
  <c r="H2813" i="451"/>
  <c r="H2789" i="451"/>
  <c r="H2779" i="451"/>
  <c r="H2763" i="451"/>
  <c r="H2747" i="451"/>
  <c r="H2731" i="451"/>
  <c r="H2715" i="451"/>
  <c r="H2781" i="451"/>
  <c r="H2771" i="451"/>
  <c r="H2755" i="451"/>
  <c r="H2739" i="451"/>
  <c r="H2723" i="451"/>
  <c r="H2707" i="451"/>
  <c r="H2790" i="451"/>
  <c r="H2778" i="451"/>
  <c r="H2762" i="451"/>
  <c r="H2746" i="451"/>
  <c r="H2730" i="451"/>
  <c r="H2714" i="451"/>
  <c r="H2791" i="451"/>
  <c r="H2777" i="451"/>
  <c r="H2761" i="451"/>
  <c r="H2745" i="451"/>
  <c r="H2729" i="451"/>
  <c r="H2713" i="451"/>
  <c r="H2788" i="451"/>
  <c r="H2780" i="451"/>
  <c r="H2764" i="451"/>
  <c r="H2748" i="451"/>
  <c r="H2732" i="451"/>
  <c r="H2716" i="451"/>
  <c r="H2792" i="451"/>
  <c r="H2776" i="451"/>
  <c r="H2760" i="451"/>
  <c r="H2744" i="451"/>
  <c r="H2728" i="451"/>
  <c r="H2712" i="451"/>
  <c r="H2782" i="451"/>
  <c r="H2770" i="451"/>
  <c r="H2754" i="451"/>
  <c r="H2738" i="451"/>
  <c r="H2722" i="451"/>
  <c r="H2706" i="451"/>
  <c r="H2783" i="451"/>
  <c r="H2769" i="451"/>
  <c r="H2753" i="451"/>
  <c r="H2737" i="451"/>
  <c r="H2721" i="451"/>
  <c r="H2705" i="451"/>
  <c r="H2786" i="451"/>
  <c r="H2766" i="451"/>
  <c r="H2750" i="451"/>
  <c r="H2734" i="451"/>
  <c r="H2718" i="451"/>
  <c r="H2775" i="451"/>
  <c r="H2759" i="451"/>
  <c r="H2743" i="451"/>
  <c r="H2727" i="451"/>
  <c r="H2711" i="451"/>
  <c r="H2774" i="451"/>
  <c r="H2758" i="451"/>
  <c r="H2742" i="451"/>
  <c r="H2726" i="451"/>
  <c r="H2710" i="451"/>
  <c r="H2773" i="451"/>
  <c r="H2757" i="451"/>
  <c r="H2741" i="451"/>
  <c r="H2725" i="451"/>
  <c r="H2709" i="451"/>
  <c r="H2772" i="451"/>
  <c r="H2756" i="451"/>
  <c r="H2740" i="451"/>
  <c r="H2724" i="451"/>
  <c r="H2708" i="451"/>
  <c r="H2784" i="451"/>
  <c r="H2768" i="451"/>
  <c r="H2752" i="451"/>
  <c r="H2736" i="451"/>
  <c r="H2720" i="451"/>
  <c r="H2704" i="451"/>
  <c r="H2785" i="451"/>
  <c r="H2767" i="451"/>
  <c r="H2751" i="451"/>
  <c r="H2735" i="451"/>
  <c r="H2719" i="451"/>
  <c r="H2787" i="451"/>
  <c r="H2765" i="451"/>
  <c r="H2749" i="451"/>
  <c r="H2733" i="451"/>
  <c r="H2717" i="451"/>
  <c r="H2561" i="451"/>
  <c r="H2560" i="451"/>
  <c r="H2559" i="451"/>
  <c r="H2556" i="451"/>
  <c r="H2558" i="451"/>
  <c r="H2557" i="451"/>
  <c r="H2555" i="451"/>
  <c r="H2554" i="451"/>
  <c r="H2568" i="451"/>
  <c r="H2567" i="451"/>
  <c r="H2569" i="451"/>
  <c r="H2553" i="451"/>
  <c r="H2566" i="451"/>
  <c r="H2565" i="451"/>
  <c r="H2564" i="451"/>
  <c r="H2563" i="451"/>
  <c r="H2562" i="451"/>
  <c r="H2579" i="451"/>
  <c r="H2578" i="451"/>
  <c r="H2577" i="451"/>
  <c r="H2574" i="451"/>
  <c r="H2576" i="451"/>
  <c r="H2575" i="451"/>
  <c r="H2589" i="451"/>
  <c r="H2573" i="451"/>
  <c r="H2588" i="451"/>
  <c r="H2586" i="451"/>
  <c r="H2585" i="451"/>
  <c r="H2587" i="451"/>
  <c r="H2584" i="451"/>
  <c r="H2583" i="451"/>
  <c r="H2582" i="451"/>
  <c r="H2581" i="451"/>
  <c r="H2580" i="451"/>
  <c r="H2460" i="451"/>
  <c r="H2456" i="451"/>
  <c r="H2464" i="451"/>
  <c r="H2470" i="451"/>
  <c r="H2471" i="451"/>
  <c r="H2458" i="451"/>
  <c r="H2461" i="451"/>
  <c r="H2455" i="451"/>
  <c r="H2467" i="451"/>
  <c r="H2469" i="451"/>
  <c r="H2459" i="451"/>
  <c r="H2457" i="451"/>
  <c r="H2462" i="451"/>
  <c r="H2463" i="451"/>
  <c r="H2465" i="451"/>
  <c r="H2466" i="451"/>
  <c r="H2468" i="451"/>
  <c r="H2477" i="451"/>
  <c r="H2481" i="451"/>
  <c r="H2487" i="451"/>
  <c r="H2488" i="451"/>
  <c r="H2476" i="451"/>
  <c r="H2489" i="451"/>
  <c r="H2475" i="451"/>
  <c r="H2491" i="451"/>
  <c r="H2478" i="451"/>
  <c r="H2484" i="451"/>
  <c r="H2486" i="451"/>
  <c r="H2479" i="451"/>
  <c r="H2480" i="451"/>
  <c r="H2482" i="451"/>
  <c r="H2483" i="451"/>
  <c r="H2485" i="451"/>
  <c r="H2490" i="451"/>
  <c r="H2358" i="451"/>
  <c r="H2357" i="451"/>
  <c r="H2361" i="451"/>
  <c r="H2360" i="451"/>
  <c r="H2364" i="451"/>
  <c r="H2363" i="451"/>
  <c r="H2362" i="451"/>
  <c r="H2359" i="451"/>
  <c r="H2376" i="451"/>
  <c r="H2370" i="451"/>
  <c r="H2375" i="451"/>
  <c r="H2371" i="451"/>
  <c r="H2374" i="451"/>
  <c r="H2369" i="451"/>
  <c r="H2373" i="451"/>
  <c r="H2372" i="451"/>
  <c r="H2315" i="451"/>
  <c r="H2314" i="451"/>
  <c r="H2321" i="451"/>
  <c r="H2320" i="451"/>
  <c r="H2319" i="451"/>
  <c r="H2318" i="451"/>
  <c r="H2317" i="451"/>
  <c r="H2316" i="451"/>
  <c r="H2333" i="451"/>
  <c r="H2332" i="451"/>
  <c r="H2331" i="451"/>
  <c r="H2328" i="451"/>
  <c r="H2330" i="451"/>
  <c r="H2329" i="451"/>
  <c r="H2327" i="451"/>
  <c r="H2326" i="451"/>
  <c r="H2255" i="451"/>
  <c r="H2139" i="451"/>
  <c r="H2155" i="451"/>
  <c r="H2171" i="451"/>
  <c r="H2187" i="451"/>
  <c r="H2250" i="451"/>
  <c r="H2128" i="451"/>
  <c r="H2144" i="451"/>
  <c r="H2160" i="451"/>
  <c r="H2176" i="451"/>
  <c r="H2192" i="451"/>
  <c r="H2129" i="451"/>
  <c r="H2145" i="451"/>
  <c r="H2161" i="451"/>
  <c r="H2177" i="451"/>
  <c r="H2193" i="451"/>
  <c r="H2134" i="451"/>
  <c r="H2150" i="451"/>
  <c r="H2166" i="451"/>
  <c r="H2182" i="451"/>
  <c r="H2254" i="451"/>
  <c r="H2124" i="451"/>
  <c r="H2140" i="451"/>
  <c r="H2156" i="451"/>
  <c r="H2172" i="451"/>
  <c r="H2188" i="451"/>
  <c r="H2253" i="451"/>
  <c r="H2125" i="451"/>
  <c r="H2141" i="451"/>
  <c r="H2157" i="451"/>
  <c r="H2173" i="451"/>
  <c r="H2189" i="451"/>
  <c r="H2251" i="451"/>
  <c r="H2127" i="451"/>
  <c r="H2143" i="451"/>
  <c r="H2159" i="451"/>
  <c r="H2175" i="451"/>
  <c r="H2191" i="451"/>
  <c r="H2249" i="451"/>
  <c r="H2252" i="451"/>
  <c r="H2126" i="451"/>
  <c r="H2142" i="451"/>
  <c r="H2158" i="451"/>
  <c r="H2174" i="451"/>
  <c r="H2190" i="451"/>
  <c r="H2135" i="451"/>
  <c r="H2151" i="451"/>
  <c r="H2167" i="451"/>
  <c r="H2183" i="451"/>
  <c r="H2248" i="451"/>
  <c r="H2130" i="451"/>
  <c r="H2146" i="451"/>
  <c r="H2162" i="451"/>
  <c r="H2178" i="451"/>
  <c r="H2194" i="451"/>
  <c r="H2131" i="451"/>
  <c r="H2147" i="451"/>
  <c r="H2163" i="451"/>
  <c r="H2179" i="451"/>
  <c r="H2195" i="451"/>
  <c r="H2132" i="451"/>
  <c r="H2148" i="451"/>
  <c r="H2164" i="451"/>
  <c r="H2180" i="451"/>
  <c r="H2196" i="451"/>
  <c r="H2133" i="451"/>
  <c r="H2149" i="451"/>
  <c r="H2165" i="451"/>
  <c r="H2181" i="451"/>
  <c r="H2136" i="451"/>
  <c r="H2152" i="451"/>
  <c r="H2168" i="451"/>
  <c r="H2184" i="451"/>
  <c r="H2137" i="451"/>
  <c r="H2153" i="451"/>
  <c r="H2169" i="451"/>
  <c r="H2185" i="451"/>
  <c r="H2138" i="451"/>
  <c r="H2154" i="451"/>
  <c r="H2170" i="451"/>
  <c r="H2186" i="451"/>
  <c r="H2237" i="451"/>
  <c r="H2048" i="451"/>
  <c r="H2064" i="451"/>
  <c r="H2080" i="451"/>
  <c r="H2096" i="451"/>
  <c r="H2112" i="451"/>
  <c r="H2053" i="451"/>
  <c r="H2069" i="451"/>
  <c r="H2085" i="451"/>
  <c r="H2101" i="451"/>
  <c r="H2117" i="451"/>
  <c r="H2054" i="451"/>
  <c r="H2070" i="451"/>
  <c r="H2086" i="451"/>
  <c r="H2102" i="451"/>
  <c r="H2242" i="451"/>
  <c r="H2043" i="451"/>
  <c r="H2059" i="451"/>
  <c r="H2075" i="451"/>
  <c r="H2091" i="451"/>
  <c r="H2107" i="451"/>
  <c r="H2236" i="451"/>
  <c r="H2049" i="451"/>
  <c r="H2065" i="451"/>
  <c r="H2081" i="451"/>
  <c r="H2097" i="451"/>
  <c r="H2113" i="451"/>
  <c r="H2050" i="451"/>
  <c r="H2066" i="451"/>
  <c r="H2082" i="451"/>
  <c r="H2098" i="451"/>
  <c r="H2114" i="451"/>
  <c r="H2052" i="451"/>
  <c r="H2068" i="451"/>
  <c r="H2084" i="451"/>
  <c r="H2100" i="451"/>
  <c r="H2116" i="451"/>
  <c r="H2051" i="451"/>
  <c r="H2067" i="451"/>
  <c r="H2083" i="451"/>
  <c r="H2099" i="451"/>
  <c r="H2115" i="451"/>
  <c r="H2241" i="451"/>
  <c r="H2044" i="451"/>
  <c r="H2060" i="451"/>
  <c r="H2076" i="451"/>
  <c r="H2092" i="451"/>
  <c r="H2108" i="451"/>
  <c r="H2055" i="451"/>
  <c r="H2071" i="451"/>
  <c r="H2087" i="451"/>
  <c r="H2103" i="451"/>
  <c r="H2056" i="451"/>
  <c r="H2072" i="451"/>
  <c r="H2088" i="451"/>
  <c r="H2104" i="451"/>
  <c r="H2057" i="451"/>
  <c r="H2073" i="451"/>
  <c r="H2089" i="451"/>
  <c r="H2105" i="451"/>
  <c r="H2243" i="451"/>
  <c r="H2042" i="451"/>
  <c r="H2058" i="451"/>
  <c r="H2074" i="451"/>
  <c r="H2090" i="451"/>
  <c r="H2106" i="451"/>
  <c r="H2240" i="451"/>
  <c r="H2045" i="451"/>
  <c r="H2061" i="451"/>
  <c r="H2077" i="451"/>
  <c r="H2093" i="451"/>
  <c r="H2109" i="451"/>
  <c r="H2239" i="451"/>
  <c r="H2046" i="451"/>
  <c r="H2062" i="451"/>
  <c r="H2078" i="451"/>
  <c r="H2094" i="451"/>
  <c r="H2110" i="451"/>
  <c r="H2238" i="451"/>
  <c r="H2047" i="451"/>
  <c r="H2063" i="451"/>
  <c r="H2079" i="451"/>
  <c r="H2095" i="451"/>
  <c r="H2111" i="451"/>
  <c r="H2041" i="451"/>
  <c r="H2121" i="451"/>
  <c r="H2123" i="451"/>
  <c r="H2122" i="451"/>
  <c r="H2120" i="451"/>
  <c r="H1929" i="451"/>
  <c r="H1928" i="451"/>
  <c r="H1892" i="451"/>
  <c r="H1889" i="451"/>
  <c r="H1891" i="451"/>
  <c r="H1890" i="451"/>
  <c r="H1888" i="451"/>
  <c r="H1887" i="451"/>
  <c r="H1886" i="451"/>
  <c r="H1885" i="451"/>
  <c r="H1935" i="451"/>
  <c r="H1934" i="451"/>
  <c r="H1933" i="451"/>
  <c r="H1932" i="451"/>
  <c r="H1931" i="451"/>
  <c r="H1930" i="451"/>
  <c r="H1947" i="451"/>
  <c r="H1902" i="451"/>
  <c r="H1946" i="451"/>
  <c r="H1943" i="451"/>
  <c r="H1901" i="451"/>
  <c r="H1945" i="451"/>
  <c r="H1944" i="451"/>
  <c r="H1900" i="451"/>
  <c r="H1942" i="451"/>
  <c r="H1903" i="451"/>
  <c r="H1941" i="451"/>
  <c r="H1940" i="451"/>
  <c r="H1904" i="451"/>
  <c r="H1899" i="451"/>
  <c r="H1898" i="451"/>
  <c r="H1897" i="451"/>
  <c r="H1794" i="451"/>
  <c r="H1793" i="451"/>
  <c r="H1759" i="451"/>
  <c r="H1756" i="451"/>
  <c r="H1758" i="451"/>
  <c r="H1757" i="451"/>
  <c r="H1755" i="451"/>
  <c r="H1754" i="451"/>
  <c r="H1800" i="451"/>
  <c r="H1753" i="451"/>
  <c r="H1799" i="451"/>
  <c r="H1752" i="451"/>
  <c r="H1798" i="451"/>
  <c r="H1797" i="451"/>
  <c r="H1796" i="451"/>
  <c r="H1795" i="451"/>
  <c r="H1812" i="451"/>
  <c r="H1766" i="451"/>
  <c r="H1811" i="451"/>
  <c r="H1765" i="451"/>
  <c r="H1810" i="451"/>
  <c r="H1764" i="451"/>
  <c r="H1809" i="451"/>
  <c r="H1808" i="451"/>
  <c r="H1807" i="451"/>
  <c r="H1806" i="451"/>
  <c r="H1805" i="451"/>
  <c r="H1770" i="451"/>
  <c r="H1771" i="451"/>
  <c r="H1769" i="451"/>
  <c r="H1768" i="451"/>
  <c r="H1767" i="451"/>
  <c r="H1734" i="451"/>
  <c r="L125" i="436"/>
  <c r="H1664" i="451"/>
  <c r="H1663" i="451"/>
  <c r="H1661" i="451"/>
  <c r="H1665" i="451"/>
  <c r="H1662" i="451"/>
  <c r="H1660" i="451"/>
  <c r="H1671" i="451"/>
  <c r="H1669" i="451"/>
  <c r="H1672" i="451"/>
  <c r="H1668" i="451"/>
  <c r="H1670" i="451"/>
  <c r="H1484" i="451"/>
  <c r="H1483" i="451"/>
  <c r="H1478" i="451"/>
  <c r="H1479" i="451"/>
  <c r="H1477" i="451"/>
  <c r="H1480" i="451"/>
  <c r="H1482" i="451"/>
  <c r="H1481" i="451"/>
  <c r="H1496" i="451"/>
  <c r="H1489" i="451"/>
  <c r="H1491" i="451"/>
  <c r="H1494" i="451"/>
  <c r="H1492" i="451"/>
  <c r="H1495" i="451"/>
  <c r="H1490" i="451"/>
  <c r="H1493" i="451"/>
  <c r="H1432" i="451"/>
  <c r="H1430" i="451"/>
  <c r="H1429" i="451"/>
  <c r="H1428" i="451"/>
  <c r="H1427" i="451"/>
  <c r="H1431" i="451"/>
  <c r="H1435" i="451"/>
  <c r="H1437" i="451"/>
  <c r="H1439" i="451"/>
  <c r="H1438" i="451"/>
  <c r="H1436" i="451"/>
  <c r="H1366" i="451"/>
  <c r="H1368" i="451"/>
  <c r="H1367" i="451"/>
  <c r="H1365" i="451"/>
  <c r="H1364" i="451"/>
  <c r="H1363" i="451"/>
  <c r="H1375" i="451"/>
  <c r="H1374" i="451"/>
  <c r="H1373" i="451"/>
  <c r="H1371" i="451"/>
  <c r="H1372" i="451"/>
  <c r="H1013" i="451"/>
  <c r="H1012" i="451"/>
  <c r="H1016" i="451"/>
  <c r="H1015" i="451"/>
  <c r="H1014" i="451"/>
  <c r="H1011" i="451"/>
  <c r="H1024" i="451"/>
  <c r="H1023" i="451"/>
  <c r="H1022" i="451"/>
  <c r="H1021" i="451"/>
  <c r="H1020" i="451"/>
  <c r="H1019" i="451"/>
  <c r="H751" i="451"/>
  <c r="H755" i="451"/>
  <c r="H756" i="451"/>
  <c r="H754" i="451"/>
  <c r="H753" i="451"/>
  <c r="H752" i="451"/>
  <c r="H763" i="451"/>
  <c r="H764" i="451"/>
  <c r="H762" i="451"/>
  <c r="H761" i="451"/>
  <c r="H760" i="451"/>
  <c r="H759" i="451"/>
  <c r="H717" i="451"/>
  <c r="H716" i="451"/>
  <c r="H715" i="451"/>
  <c r="H714" i="451"/>
  <c r="H713" i="451"/>
  <c r="H712" i="451"/>
  <c r="H725" i="451"/>
  <c r="H724" i="451"/>
  <c r="H723" i="451"/>
  <c r="H722" i="451"/>
  <c r="H721" i="451"/>
  <c r="H720" i="451"/>
  <c r="H672" i="451"/>
  <c r="H657" i="451"/>
  <c r="H673" i="451"/>
  <c r="H658" i="451"/>
  <c r="H659" i="451"/>
  <c r="H660" i="451"/>
  <c r="H661" i="451"/>
  <c r="H662" i="451"/>
  <c r="H663" i="451"/>
  <c r="H664" i="451"/>
  <c r="H665" i="451"/>
  <c r="H666" i="451"/>
  <c r="H667" i="451"/>
  <c r="H669" i="451"/>
  <c r="H670" i="451"/>
  <c r="H671" i="451"/>
  <c r="H668" i="451"/>
  <c r="H693" i="451"/>
  <c r="H679" i="451"/>
  <c r="H680" i="451"/>
  <c r="H681" i="451"/>
  <c r="H682" i="451"/>
  <c r="H683" i="451"/>
  <c r="H684" i="451"/>
  <c r="H685" i="451"/>
  <c r="H686" i="451"/>
  <c r="H687" i="451"/>
  <c r="H688" i="451"/>
  <c r="H690" i="451"/>
  <c r="H691" i="451"/>
  <c r="H692" i="451"/>
  <c r="H689" i="451"/>
  <c r="H656" i="451"/>
  <c r="H678" i="451"/>
  <c r="H677" i="451"/>
  <c r="H676" i="451"/>
  <c r="H608" i="451"/>
  <c r="H607" i="451"/>
  <c r="H542" i="451"/>
  <c r="H606" i="451"/>
  <c r="H541" i="451"/>
  <c r="H540" i="451"/>
  <c r="H394" i="451"/>
  <c r="H539" i="451"/>
  <c r="H538" i="451"/>
  <c r="H537" i="451"/>
  <c r="H479" i="451"/>
  <c r="H391" i="451"/>
  <c r="H480" i="451"/>
  <c r="H392" i="451"/>
  <c r="H611" i="451"/>
  <c r="H478" i="451"/>
  <c r="H390" i="451"/>
  <c r="H610" i="451"/>
  <c r="H477" i="451"/>
  <c r="H389" i="451"/>
  <c r="H609" i="451"/>
  <c r="H476" i="451"/>
  <c r="H481" i="451"/>
  <c r="H393" i="451"/>
  <c r="H402" i="451"/>
  <c r="H614" i="451"/>
  <c r="H549" i="451"/>
  <c r="H489" i="451"/>
  <c r="H401" i="451"/>
  <c r="H619" i="451"/>
  <c r="H617" i="451"/>
  <c r="H488" i="451"/>
  <c r="H400" i="451"/>
  <c r="H487" i="451"/>
  <c r="H399" i="451"/>
  <c r="H486" i="451"/>
  <c r="H398" i="451"/>
  <c r="H618" i="451"/>
  <c r="H485" i="451"/>
  <c r="H397" i="451"/>
  <c r="H484" i="451"/>
  <c r="H615" i="451"/>
  <c r="H550" i="451"/>
  <c r="H616" i="451"/>
  <c r="H548" i="451"/>
  <c r="H547" i="451"/>
  <c r="H546" i="451"/>
  <c r="H545" i="451"/>
  <c r="H334" i="451"/>
  <c r="H337" i="451"/>
  <c r="H336" i="451"/>
  <c r="H335" i="451"/>
  <c r="H332" i="451"/>
  <c r="H333" i="451"/>
  <c r="H345" i="451"/>
  <c r="H340" i="451"/>
  <c r="H344" i="451"/>
  <c r="H343" i="451"/>
  <c r="H342" i="451"/>
  <c r="H341" i="451"/>
  <c r="H217" i="451"/>
  <c r="H216" i="451"/>
  <c r="H215" i="451"/>
  <c r="H214" i="451"/>
  <c r="H213" i="451"/>
  <c r="H212" i="451"/>
  <c r="H208" i="451"/>
  <c r="H205" i="451"/>
  <c r="H206" i="451"/>
  <c r="H204" i="451"/>
  <c r="H209" i="451"/>
  <c r="H207" i="451"/>
  <c r="H114" i="451"/>
  <c r="H113" i="451"/>
  <c r="H112" i="451"/>
  <c r="H111" i="451"/>
  <c r="H109" i="451"/>
  <c r="H110" i="451"/>
  <c r="H120" i="451"/>
  <c r="H122" i="451"/>
  <c r="H121" i="451"/>
  <c r="H119" i="451"/>
  <c r="H118" i="451"/>
  <c r="H117" i="451"/>
  <c r="L12" i="436"/>
  <c r="L27" i="436" s="1"/>
  <c r="L135" i="436"/>
  <c r="H1731" i="451"/>
  <c r="I1731" i="451" s="1"/>
  <c r="L64" i="436"/>
  <c r="H12" i="451"/>
  <c r="H2960" i="451"/>
  <c r="H2962" i="451"/>
  <c r="H2963" i="451"/>
  <c r="H2961" i="451"/>
  <c r="H2954" i="451"/>
  <c r="H2955" i="451"/>
  <c r="H2956" i="451"/>
  <c r="H2957" i="451"/>
  <c r="H27" i="451"/>
  <c r="H28" i="451"/>
  <c r="H35" i="451"/>
  <c r="H36" i="451"/>
  <c r="H2953" i="451"/>
  <c r="H2959" i="451"/>
  <c r="H32" i="451"/>
  <c r="H33" i="451"/>
  <c r="H34" i="451"/>
  <c r="H26" i="451"/>
  <c r="H24" i="451"/>
  <c r="H25" i="451"/>
  <c r="H31" i="451"/>
  <c r="H23" i="451"/>
  <c r="G60" i="455" l="1" a="1"/>
  <c r="G60" i="455" s="1"/>
  <c r="H4306" i="451"/>
  <c r="H4298" i="451"/>
  <c r="H3789" i="451"/>
  <c r="H3769" i="451"/>
  <c r="H3676" i="451"/>
  <c r="H3696" i="451"/>
  <c r="H3628" i="451"/>
  <c r="H3648" i="451"/>
  <c r="H3477" i="451"/>
  <c r="H3497" i="451"/>
  <c r="H3371" i="451"/>
  <c r="H3391" i="451"/>
  <c r="H3181" i="451"/>
  <c r="H3011" i="451"/>
  <c r="H3201" i="451"/>
  <c r="H2991" i="451"/>
  <c r="H2797" i="451"/>
  <c r="H2703" i="451"/>
  <c r="H2552" i="451"/>
  <c r="H2572" i="451"/>
  <c r="H2474" i="451"/>
  <c r="H2454" i="451"/>
  <c r="H2368" i="451"/>
  <c r="H2356" i="451"/>
  <c r="H2325" i="451"/>
  <c r="H2313" i="451"/>
  <c r="H2235" i="451"/>
  <c r="H2040" i="451"/>
  <c r="H2247" i="451"/>
  <c r="H2119" i="451"/>
  <c r="H1884" i="451"/>
  <c r="H1896" i="451"/>
  <c r="H1939" i="451"/>
  <c r="H1927" i="451"/>
  <c r="H1751" i="451"/>
  <c r="H1804" i="451"/>
  <c r="H1763" i="451"/>
  <c r="H1792" i="451"/>
  <c r="H1659" i="451"/>
  <c r="H1488" i="451"/>
  <c r="H1476" i="451"/>
  <c r="H1434" i="451"/>
  <c r="H1426" i="451"/>
  <c r="H1362" i="451"/>
  <c r="H1370" i="451"/>
  <c r="H1018" i="451"/>
  <c r="H1010" i="451"/>
  <c r="H758" i="451"/>
  <c r="H750" i="451"/>
  <c r="H719" i="451"/>
  <c r="H711" i="451"/>
  <c r="H675" i="451"/>
  <c r="H655" i="451"/>
  <c r="H536" i="451"/>
  <c r="H544" i="451"/>
  <c r="H483" i="451"/>
  <c r="H396" i="451"/>
  <c r="H613" i="451"/>
  <c r="H475" i="451"/>
  <c r="H388" i="451"/>
  <c r="H605" i="451"/>
  <c r="H339" i="451"/>
  <c r="H331" i="451"/>
  <c r="H211" i="451"/>
  <c r="H203" i="451"/>
  <c r="H116" i="451"/>
  <c r="H108" i="451"/>
  <c r="L199" i="436"/>
  <c r="L91" i="436"/>
  <c r="L65" i="436"/>
  <c r="L228" i="436"/>
  <c r="J19" i="451"/>
  <c r="L230" i="436"/>
  <c r="H2958" i="451"/>
  <c r="H2952" i="451"/>
  <c r="H30" i="451"/>
  <c r="H22" i="451"/>
  <c r="I1734" i="451"/>
  <c r="L103" i="436"/>
  <c r="I12" i="451"/>
  <c r="G31" i="455" l="1" a="1"/>
  <c r="G31" i="455" s="1"/>
  <c r="G32" i="455" a="1"/>
  <c r="G32" i="455" s="1"/>
  <c r="G34" i="455" a="1"/>
  <c r="G34" i="455" s="1"/>
  <c r="G239" i="455" a="1"/>
  <c r="G239" i="455" s="1"/>
  <c r="G234" i="455" a="1"/>
  <c r="G234" i="455" s="1"/>
  <c r="G232" i="455" a="1"/>
  <c r="G232" i="455" s="1"/>
  <c r="G238" i="455" a="1"/>
  <c r="G238" i="455" s="1"/>
  <c r="G237" i="455" a="1"/>
  <c r="G237" i="455" s="1"/>
  <c r="G250" i="455" a="1"/>
  <c r="G250" i="455" s="1"/>
  <c r="G253" i="455" a="1"/>
  <c r="G253" i="455" s="1"/>
  <c r="G263" i="455" a="1"/>
  <c r="G263" i="455" s="1"/>
  <c r="G101" i="455" a="1"/>
  <c r="G101" i="455" s="1"/>
  <c r="G98" i="455" a="1"/>
  <c r="G98" i="455" s="1"/>
  <c r="G189" i="455" a="1"/>
  <c r="G189" i="455" s="1"/>
  <c r="G203" i="455" a="1"/>
  <c r="G203" i="455" s="1"/>
  <c r="G265" i="455" a="1"/>
  <c r="G265" i="455" s="1"/>
  <c r="G158" i="455" a="1"/>
  <c r="G158" i="455" s="1"/>
  <c r="G355" i="455" a="1"/>
  <c r="G355" i="455" s="1"/>
  <c r="G282" i="455" a="1"/>
  <c r="G282" i="455" s="1"/>
  <c r="G270" i="455" a="1"/>
  <c r="G270" i="455" s="1"/>
  <c r="G269" i="455" a="1"/>
  <c r="G269" i="455" s="1"/>
  <c r="G353" i="455" a="1"/>
  <c r="G353" i="455" s="1"/>
  <c r="G240" i="455" a="1"/>
  <c r="G240" i="455" s="1"/>
  <c r="G271" i="455" a="1"/>
  <c r="G271" i="455" s="1"/>
  <c r="G276" i="455" a="1"/>
  <c r="G276" i="455" s="1"/>
  <c r="G283" i="455" a="1"/>
  <c r="G283" i="455" s="1"/>
  <c r="G278" i="455" a="1"/>
  <c r="G278" i="455" s="1"/>
  <c r="G243" i="455" a="1"/>
  <c r="G243" i="455" s="1"/>
  <c r="G264" i="455" a="1"/>
  <c r="G264" i="455" s="1"/>
  <c r="G251" i="455" a="1"/>
  <c r="G251" i="455" s="1"/>
  <c r="G246" i="455" a="1"/>
  <c r="G246" i="455" s="1"/>
  <c r="G252" i="455" a="1"/>
  <c r="G252" i="455" s="1"/>
  <c r="G256" i="455" a="1"/>
  <c r="G256" i="455" s="1"/>
  <c r="G272" i="455" a="1"/>
  <c r="G272" i="455" s="1"/>
  <c r="G257" i="455" a="1"/>
  <c r="G257" i="455" s="1"/>
  <c r="G260" i="455" a="1"/>
  <c r="G260" i="455" s="1"/>
  <c r="G279" i="455" a="1"/>
  <c r="G279" i="455" s="1"/>
  <c r="G231" i="455" a="1"/>
  <c r="G231" i="455" s="1"/>
  <c r="G255" i="455" a="1"/>
  <c r="G255" i="455" s="1"/>
  <c r="G336" i="455" a="1"/>
  <c r="G336" i="455" s="1"/>
  <c r="G266" i="455" a="1"/>
  <c r="G266" i="455" s="1"/>
  <c r="G140" i="455" a="1"/>
  <c r="G140" i="455" s="1"/>
  <c r="G267" i="455" a="1"/>
  <c r="G267" i="455" s="1"/>
  <c r="G284" i="455" a="1"/>
  <c r="G284" i="455" s="1"/>
  <c r="G126" i="455" a="1"/>
  <c r="G126" i="455" s="1"/>
  <c r="G181" i="455" a="1"/>
  <c r="G181" i="455" s="1"/>
  <c r="G186" i="455" a="1"/>
  <c r="G186" i="455" s="1"/>
  <c r="G248" i="455" a="1"/>
  <c r="G248" i="455" s="1"/>
  <c r="G174" i="455" a="1"/>
  <c r="G174" i="455" s="1"/>
  <c r="G281" i="455" a="1"/>
  <c r="G281" i="455" s="1"/>
  <c r="G258" i="455" a="1"/>
  <c r="G258" i="455" s="1"/>
  <c r="G172" i="455" a="1"/>
  <c r="G172" i="455" s="1"/>
  <c r="G285" i="455" a="1"/>
  <c r="G285" i="455" s="1"/>
  <c r="G249" i="455" a="1"/>
  <c r="G249" i="455" s="1"/>
  <c r="G262" i="455" a="1"/>
  <c r="G262" i="455" s="1"/>
  <c r="G244" i="455" a="1"/>
  <c r="G244" i="455" s="1"/>
  <c r="G242" i="455" a="1"/>
  <c r="G242" i="455" s="1"/>
  <c r="G254" i="455" a="1"/>
  <c r="G254" i="455" s="1"/>
  <c r="M18" i="455" s="1"/>
  <c r="G160" i="455" a="1"/>
  <c r="G160" i="455" s="1"/>
  <c r="G96" i="455" a="1"/>
  <c r="G96" i="455" s="1"/>
  <c r="G354" i="455" a="1"/>
  <c r="G354" i="455" s="1"/>
  <c r="G78" i="455" a="1"/>
  <c r="G78" i="455" s="1"/>
  <c r="G193" i="455" a="1"/>
  <c r="G193" i="455" s="1"/>
  <c r="G85" i="455" a="1"/>
  <c r="G85" i="455" s="1"/>
  <c r="G204" i="455" a="1"/>
  <c r="G204" i="455" s="1"/>
  <c r="G268" i="455" a="1"/>
  <c r="G268" i="455" s="1"/>
  <c r="G133" i="455" a="1"/>
  <c r="G133" i="455" s="1"/>
  <c r="G277" i="455" a="1"/>
  <c r="G277" i="455" s="1"/>
  <c r="G280" i="455" a="1"/>
  <c r="G280" i="455" s="1"/>
  <c r="G241" i="455" a="1"/>
  <c r="G241" i="455" s="1"/>
  <c r="G66" i="455" a="1"/>
  <c r="G66" i="455" s="1"/>
  <c r="G245" i="455" a="1"/>
  <c r="G245" i="455" s="1"/>
  <c r="H245" i="455" s="1"/>
  <c r="G80" i="455" a="1"/>
  <c r="G80" i="455" s="1"/>
  <c r="G261" i="455" a="1"/>
  <c r="G261" i="455" s="1"/>
  <c r="G161" i="455" a="1"/>
  <c r="G161" i="455" s="1"/>
  <c r="G191" i="455" a="1"/>
  <c r="G191" i="455" s="1"/>
  <c r="G247" i="455" a="1"/>
  <c r="G247" i="455" s="1"/>
  <c r="G197" i="455" a="1"/>
  <c r="G197" i="455" s="1"/>
  <c r="G136" i="455" a="1"/>
  <c r="G136" i="455" s="1"/>
  <c r="G104" i="455" a="1"/>
  <c r="G104" i="455" s="1"/>
  <c r="G177" i="455" a="1"/>
  <c r="G177" i="455" s="1"/>
  <c r="G139" i="455" a="1"/>
  <c r="G139" i="455" s="1"/>
  <c r="G150" i="455" a="1"/>
  <c r="G150" i="455" s="1"/>
  <c r="H150" i="455" s="1"/>
  <c r="G180" i="455" a="1"/>
  <c r="G180" i="455" s="1"/>
  <c r="M14" i="455" s="1"/>
  <c r="G125" i="455" a="1"/>
  <c r="G125" i="455" s="1"/>
  <c r="G128" i="455" a="1"/>
  <c r="G128" i="455" s="1"/>
  <c r="G112" i="455" a="1"/>
  <c r="G112" i="455" s="1"/>
  <c r="G188" i="455" a="1"/>
  <c r="G188" i="455" s="1"/>
  <c r="G184" i="455" a="1"/>
  <c r="G184" i="455" s="1"/>
  <c r="G81" i="455" a="1"/>
  <c r="G81" i="455" s="1"/>
  <c r="G143" i="455" a="1"/>
  <c r="G143" i="455" s="1"/>
  <c r="G199" i="455" a="1"/>
  <c r="G199" i="455" s="1"/>
  <c r="G167" i="455" a="1"/>
  <c r="G167" i="455" s="1"/>
  <c r="G183" i="455" a="1"/>
  <c r="G183" i="455" s="1"/>
  <c r="G187" i="455" a="1"/>
  <c r="G187" i="455" s="1"/>
  <c r="G59" i="455" a="1"/>
  <c r="G59" i="455" s="1"/>
  <c r="G152" i="455" a="1"/>
  <c r="G152" i="455" s="1"/>
  <c r="G166" i="455" a="1"/>
  <c r="G166" i="455" s="1"/>
  <c r="G198" i="455" a="1"/>
  <c r="G198" i="455" s="1"/>
  <c r="G100" i="455" a="1"/>
  <c r="G100" i="455" s="1"/>
  <c r="G190" i="455" a="1"/>
  <c r="G190" i="455" s="1"/>
  <c r="G178" i="455" a="1"/>
  <c r="G178" i="455" s="1"/>
  <c r="G194" i="455" a="1"/>
  <c r="G194" i="455" s="1"/>
  <c r="G124" i="455" a="1"/>
  <c r="G124" i="455" s="1"/>
  <c r="G168" i="455" a="1"/>
  <c r="G168" i="455" s="1"/>
  <c r="G99" i="455" a="1"/>
  <c r="G99" i="455" s="1"/>
  <c r="G155" i="455" a="1"/>
  <c r="G155" i="455" s="1"/>
  <c r="G175" i="455" a="1"/>
  <c r="G175" i="455" s="1"/>
  <c r="G129" i="455" a="1"/>
  <c r="G129" i="455" s="1"/>
  <c r="G123" i="455" a="1"/>
  <c r="G123" i="455" s="1"/>
  <c r="G146" i="455" a="1"/>
  <c r="G146" i="455" s="1"/>
  <c r="G118" i="455" a="1"/>
  <c r="G118" i="455" s="1"/>
  <c r="G145" i="455" a="1"/>
  <c r="G145" i="455" s="1"/>
  <c r="G73" i="455" a="1"/>
  <c r="G73" i="455" s="1"/>
  <c r="G196" i="455" a="1"/>
  <c r="G196" i="455" s="1"/>
  <c r="M11" i="455" s="1"/>
  <c r="G195" i="455" a="1"/>
  <c r="G195" i="455" s="1"/>
  <c r="G35" i="455" a="1"/>
  <c r="G35" i="455" s="1"/>
  <c r="G149" i="455" a="1"/>
  <c r="G149" i="455" s="1"/>
  <c r="G79" i="455" a="1"/>
  <c r="G79" i="455" s="1"/>
  <c r="G135" i="455" a="1"/>
  <c r="G135" i="455" s="1"/>
  <c r="G122" i="455" a="1"/>
  <c r="G122" i="455" s="1"/>
  <c r="G169" i="455" a="1"/>
  <c r="G169" i="455" s="1"/>
  <c r="G159" i="455" a="1"/>
  <c r="G159" i="455" s="1"/>
  <c r="M13" i="455" s="1"/>
  <c r="G165" i="455" a="1"/>
  <c r="G165" i="455" s="1"/>
  <c r="G94" i="455" a="1"/>
  <c r="G94" i="455" s="1"/>
  <c r="G171" i="455" a="1"/>
  <c r="G171" i="455" s="1"/>
  <c r="G164" i="455" a="1"/>
  <c r="G164" i="455" s="1"/>
  <c r="G138" i="455" a="1"/>
  <c r="G138" i="455" s="1"/>
  <c r="G154" i="455" a="1"/>
  <c r="G154" i="455" s="1"/>
  <c r="G202" i="455" a="1"/>
  <c r="G202" i="455" s="1"/>
  <c r="G173" i="455" a="1"/>
  <c r="G173" i="455" s="1"/>
  <c r="G157" i="455" a="1"/>
  <c r="G157" i="455" s="1"/>
  <c r="G182" i="455" a="1"/>
  <c r="G182" i="455" s="1"/>
  <c r="G151" i="455" a="1"/>
  <c r="G151" i="455" s="1"/>
  <c r="G132" i="455" a="1"/>
  <c r="G132" i="455" s="1"/>
  <c r="G170" i="455" a="1"/>
  <c r="G170" i="455" s="1"/>
  <c r="M15" i="455" s="1"/>
  <c r="G201" i="455" a="1"/>
  <c r="G201" i="455" s="1"/>
  <c r="G192" i="455" a="1"/>
  <c r="G192" i="455" s="1"/>
  <c r="G97" i="455" a="1"/>
  <c r="G97" i="455" s="1"/>
  <c r="G130" i="455" a="1"/>
  <c r="G130" i="455" s="1"/>
  <c r="G134" i="455" a="1"/>
  <c r="G134" i="455" s="1"/>
  <c r="G127" i="455" a="1"/>
  <c r="G127" i="455" s="1"/>
  <c r="G179" i="455" a="1"/>
  <c r="G179" i="455" s="1"/>
  <c r="G162" i="455" a="1"/>
  <c r="G162" i="455" s="1"/>
  <c r="G200" i="455" a="1"/>
  <c r="G200" i="455" s="1"/>
  <c r="G131" i="455" a="1"/>
  <c r="G131" i="455" s="1"/>
  <c r="G121" i="455" a="1"/>
  <c r="G121" i="455" s="1"/>
  <c r="G156" i="455" a="1"/>
  <c r="G156" i="455" s="1"/>
  <c r="G137" i="455" a="1"/>
  <c r="G137" i="455" s="1"/>
  <c r="G95" i="455" a="1"/>
  <c r="G95" i="455" s="1"/>
  <c r="G176" i="455" a="1"/>
  <c r="G176" i="455" s="1"/>
  <c r="G185" i="455" a="1"/>
  <c r="G185" i="455" s="1"/>
  <c r="H3767" i="451"/>
  <c r="I3767" i="451" s="1"/>
  <c r="H4296" i="451"/>
  <c r="I4296" i="451" s="1"/>
  <c r="H3674" i="451"/>
  <c r="I3674" i="451" s="1"/>
  <c r="H3626" i="451"/>
  <c r="I3626" i="451" s="1"/>
  <c r="H3475" i="451"/>
  <c r="I3475" i="451" s="1"/>
  <c r="H2989" i="451"/>
  <c r="I2989" i="451" s="1"/>
  <c r="H3369" i="451"/>
  <c r="I3369" i="451" s="1"/>
  <c r="H3179" i="451"/>
  <c r="I3179" i="451" s="1"/>
  <c r="H2701" i="451"/>
  <c r="I2701" i="451" s="1"/>
  <c r="H2550" i="451"/>
  <c r="H2452" i="451"/>
  <c r="I2452" i="451" s="1"/>
  <c r="H2311" i="451"/>
  <c r="I2311" i="451" s="1"/>
  <c r="H2354" i="451"/>
  <c r="I2354" i="451" s="1"/>
  <c r="H2233" i="451"/>
  <c r="I2233" i="451" s="1"/>
  <c r="H1925" i="451"/>
  <c r="I1925" i="451" s="1"/>
  <c r="H1882" i="451"/>
  <c r="I1882" i="451" s="1"/>
  <c r="H1749" i="451"/>
  <c r="I1749" i="451" s="1"/>
  <c r="H1790" i="451"/>
  <c r="I1790" i="451" s="1"/>
  <c r="H1474" i="451"/>
  <c r="I1474" i="451" s="1"/>
  <c r="H1424" i="451"/>
  <c r="I1424" i="451" s="1"/>
  <c r="H1360" i="451"/>
  <c r="I1360" i="451" s="1"/>
  <c r="H1008" i="451"/>
  <c r="I1008" i="451" s="1"/>
  <c r="H386" i="451"/>
  <c r="I386" i="451" s="1"/>
  <c r="H603" i="451"/>
  <c r="I603" i="451" s="1"/>
  <c r="H748" i="451"/>
  <c r="I748" i="451" s="1"/>
  <c r="H709" i="451"/>
  <c r="I709" i="451" s="1"/>
  <c r="H473" i="451"/>
  <c r="I473" i="451" s="1"/>
  <c r="H653" i="451"/>
  <c r="I653" i="451" s="1"/>
  <c r="H534" i="451"/>
  <c r="I534" i="451" s="1"/>
  <c r="H329" i="451"/>
  <c r="H201" i="451"/>
  <c r="I201" i="451" s="1"/>
  <c r="H106" i="451"/>
  <c r="I106" i="451" s="1"/>
  <c r="L140" i="436"/>
  <c r="H2950" i="451"/>
  <c r="H20" i="451"/>
  <c r="I20" i="451" s="1"/>
  <c r="M21" i="455" l="1"/>
  <c r="N21" i="455" s="1"/>
  <c r="H240" i="455"/>
  <c r="M28" i="455"/>
  <c r="H336" i="455"/>
  <c r="M20" i="455"/>
  <c r="H232" i="455"/>
  <c r="H159" i="455"/>
  <c r="N13" i="455"/>
  <c r="H170" i="455"/>
  <c r="N15" i="455"/>
  <c r="H180" i="455"/>
  <c r="N14" i="455"/>
  <c r="H196" i="455"/>
  <c r="N11" i="455"/>
  <c r="H254" i="455"/>
  <c r="N18" i="455"/>
  <c r="I329" i="451"/>
  <c r="I2950" i="451"/>
  <c r="N20" i="455" l="1"/>
  <c r="N28" i="455"/>
  <c r="N24" i="436" l="1"/>
  <c r="U26" i="456"/>
  <c r="N218" i="436"/>
  <c r="N214" i="436"/>
  <c r="N153" i="436"/>
  <c r="N154" i="436"/>
  <c r="N149" i="436"/>
  <c r="N150" i="436"/>
  <c r="N88" i="436"/>
  <c r="N81" i="436"/>
  <c r="N229" i="436"/>
  <c r="N197" i="436"/>
  <c r="N78" i="436"/>
  <c r="N158" i="436"/>
  <c r="U25" i="456"/>
  <c r="N210" i="436"/>
  <c r="N130" i="436"/>
  <c r="N113" i="436" l="1"/>
  <c r="U27" i="456"/>
  <c r="U19" i="456"/>
  <c r="U11" i="456"/>
  <c r="U16" i="456"/>
  <c r="N77" i="436"/>
  <c r="N183" i="436"/>
  <c r="N166" i="436"/>
  <c r="U23" i="456"/>
  <c r="N173" i="436"/>
  <c r="N15" i="436"/>
  <c r="N16" i="436"/>
  <c r="N14" i="436"/>
  <c r="N195" i="436"/>
  <c r="N216" i="436"/>
  <c r="N92" i="436"/>
  <c r="O92" i="436" s="1"/>
  <c r="N91" i="436"/>
  <c r="O91" i="436" s="1"/>
  <c r="N175" i="436"/>
  <c r="N225" i="436"/>
  <c r="N101" i="436"/>
  <c r="N199" i="436"/>
  <c r="N73" i="436"/>
  <c r="N129" i="436"/>
  <c r="N111" i="436" l="1"/>
  <c r="N112" i="436"/>
  <c r="N168" i="436"/>
  <c r="U9" i="456"/>
  <c r="N132" i="436"/>
  <c r="N128" i="436"/>
  <c r="N127" i="436"/>
  <c r="N115" i="436"/>
  <c r="N185" i="436"/>
  <c r="N184" i="436"/>
  <c r="N182" i="436"/>
  <c r="N123" i="436"/>
  <c r="N125" i="436"/>
  <c r="N250" i="436"/>
  <c r="N100" i="436"/>
  <c r="N215" i="436"/>
  <c r="N217" i="436"/>
  <c r="N228" i="436"/>
  <c r="N157" i="436"/>
  <c r="N224" i="436"/>
  <c r="N90" i="436"/>
  <c r="O90" i="436" s="1"/>
  <c r="U13" i="456"/>
  <c r="N145" i="436" l="1"/>
  <c r="N144" i="436"/>
  <c r="N83" i="436"/>
  <c r="N222" i="436"/>
  <c r="N107" i="436"/>
  <c r="N85" i="436"/>
  <c r="N23" i="436"/>
  <c r="N110" i="436"/>
  <c r="N79" i="436"/>
  <c r="N231" i="436"/>
  <c r="N11" i="436"/>
  <c r="N239" i="436"/>
  <c r="N119" i="436" l="1"/>
  <c r="N221" i="436"/>
  <c r="N220" i="436"/>
  <c r="N155" i="436" l="1"/>
  <c r="N147" i="436" l="1"/>
  <c r="E427" i="436"/>
  <c r="E428" i="436" s="1"/>
  <c r="E429" i="436" s="1"/>
  <c r="E430" i="436" s="1"/>
  <c r="E431" i="436" s="1"/>
  <c r="E432" i="436" s="1"/>
  <c r="E433" i="436" s="1"/>
  <c r="E434" i="436" s="1"/>
  <c r="E435" i="436" s="1"/>
  <c r="E436" i="436" s="1"/>
  <c r="E437" i="436" s="1"/>
  <c r="E438" i="436" s="1"/>
  <c r="E439" i="436" s="1"/>
  <c r="E440" i="436" s="1"/>
  <c r="E441" i="436" s="1"/>
  <c r="E442" i="436" s="1"/>
  <c r="E443" i="436" s="1"/>
  <c r="E444" i="436" s="1"/>
  <c r="E445" i="436" s="1"/>
  <c r="E446" i="436" s="1"/>
  <c r="E447" i="436" s="1"/>
  <c r="E448" i="436" s="1"/>
  <c r="E449" i="436" s="1"/>
  <c r="E450" i="436" s="1"/>
  <c r="E451" i="436" s="1"/>
  <c r="E452" i="436" s="1"/>
  <c r="E453" i="436" s="1"/>
  <c r="E454" i="436" s="1"/>
  <c r="E455" i="436" s="1"/>
  <c r="E456" i="436" s="1"/>
  <c r="E457" i="436" s="1"/>
  <c r="E458" i="436" s="1"/>
  <c r="E459" i="436" s="1"/>
  <c r="E460" i="436" s="1"/>
  <c r="E461" i="436" s="1"/>
  <c r="E462" i="436" s="1"/>
  <c r="E463" i="436" s="1"/>
  <c r="E464" i="436" s="1"/>
  <c r="E465" i="436" s="1"/>
  <c r="E466" i="436" s="1"/>
  <c r="E467" i="436" s="1"/>
  <c r="E468" i="436" s="1"/>
  <c r="E469" i="436" s="1"/>
  <c r="E470" i="436" s="1"/>
  <c r="E471" i="436" s="1"/>
  <c r="E472" i="436" s="1"/>
  <c r="E473" i="436" s="1"/>
  <c r="E474" i="436" s="1"/>
  <c r="E475" i="436" s="1"/>
  <c r="E476" i="436" s="1"/>
  <c r="E477" i="436" s="1"/>
  <c r="E478" i="436" s="1"/>
  <c r="E479" i="436" s="1"/>
  <c r="E480" i="436" s="1"/>
  <c r="E481" i="436" s="1"/>
  <c r="E482" i="436" s="1"/>
  <c r="E483" i="436" s="1"/>
  <c r="E484" i="436" s="1"/>
  <c r="E485" i="436" s="1"/>
  <c r="E486" i="436" s="1"/>
  <c r="E487" i="436" s="1"/>
  <c r="E488" i="436" s="1"/>
  <c r="E489" i="436" s="1"/>
  <c r="E490" i="436" s="1"/>
  <c r="E491" i="436" s="1"/>
  <c r="E492" i="436" s="1"/>
  <c r="E493" i="436" s="1"/>
  <c r="E494" i="436" s="1"/>
  <c r="E495" i="436" s="1"/>
  <c r="E496" i="436" s="1"/>
  <c r="E497" i="436" s="1"/>
  <c r="E498" i="436" s="1"/>
  <c r="E499" i="436" s="1"/>
  <c r="E500" i="436" s="1"/>
  <c r="E501" i="436" s="1"/>
  <c r="E502" i="436" s="1"/>
  <c r="E503" i="436" s="1"/>
  <c r="E504" i="436" s="1"/>
  <c r="E505" i="436" s="1"/>
  <c r="E506" i="436" s="1"/>
  <c r="E507" i="436" s="1"/>
  <c r="E508" i="436" s="1"/>
  <c r="E509" i="436" s="1"/>
  <c r="E510" i="436" s="1"/>
  <c r="E511" i="436" s="1"/>
  <c r="E512" i="436" s="1"/>
  <c r="E513" i="436" s="1"/>
  <c r="E514" i="436" s="1"/>
  <c r="E515" i="436" s="1"/>
  <c r="E516" i="436" s="1"/>
  <c r="E517" i="436" s="1"/>
  <c r="E518" i="436" s="1"/>
  <c r="E519" i="436" s="1"/>
  <c r="E520" i="436" s="1"/>
  <c r="E521" i="436" s="1"/>
  <c r="E522" i="436" s="1"/>
  <c r="E523" i="436" s="1"/>
  <c r="E524" i="436" s="1"/>
  <c r="E525" i="436" s="1"/>
  <c r="E526" i="436" s="1"/>
  <c r="E527" i="436" s="1"/>
  <c r="E528" i="436" s="1"/>
  <c r="E529" i="436" s="1"/>
  <c r="E530" i="436" s="1"/>
  <c r="E531" i="436" s="1"/>
  <c r="E532" i="436" s="1"/>
  <c r="E533" i="436" s="1"/>
  <c r="E534" i="436" s="1"/>
  <c r="E535" i="436" s="1"/>
  <c r="E536" i="436" s="1"/>
  <c r="E537" i="436" s="1"/>
  <c r="E538" i="436" s="1"/>
  <c r="E539" i="436" s="1"/>
  <c r="E540" i="436" s="1"/>
  <c r="E541" i="436" s="1"/>
  <c r="E542" i="436" s="1"/>
  <c r="E543" i="436" s="1"/>
  <c r="E544" i="436" s="1"/>
  <c r="E545" i="436" s="1"/>
  <c r="E546" i="436" s="1"/>
  <c r="E547" i="436" s="1"/>
  <c r="E548" i="436" s="1"/>
  <c r="E549" i="436" s="1"/>
  <c r="E550" i="436" s="1"/>
  <c r="E551" i="436" s="1"/>
  <c r="E552" i="436" s="1"/>
  <c r="E553" i="436" s="1"/>
  <c r="E554" i="436" s="1"/>
  <c r="E555" i="436" s="1"/>
  <c r="E556" i="436" s="1"/>
  <c r="E557" i="436" s="1"/>
  <c r="E558" i="436" s="1"/>
  <c r="E559" i="436" s="1"/>
  <c r="E560" i="436" s="1"/>
  <c r="E561" i="436" s="1"/>
  <c r="E562" i="436" s="1"/>
  <c r="E563" i="436" s="1"/>
  <c r="E564" i="436" s="1"/>
  <c r="E565" i="436" s="1"/>
  <c r="E566" i="436" s="1"/>
  <c r="E567" i="436" s="1"/>
  <c r="E568" i="436" s="1"/>
  <c r="E569" i="436" s="1"/>
  <c r="E570" i="436" s="1"/>
  <c r="E571" i="436" s="1"/>
  <c r="E572" i="436" s="1"/>
  <c r="E573" i="436" s="1"/>
  <c r="E574" i="436" s="1"/>
  <c r="E575" i="436" s="1"/>
  <c r="E576" i="436" s="1"/>
  <c r="E577" i="436" s="1"/>
  <c r="E578" i="436" s="1"/>
  <c r="E579" i="436" s="1"/>
  <c r="E580" i="436" s="1"/>
  <c r="E581" i="436" s="1"/>
  <c r="E582" i="436" s="1"/>
  <c r="E583" i="436" s="1"/>
  <c r="E584" i="436" s="1"/>
  <c r="E585" i="436" s="1"/>
  <c r="E586" i="436" s="1"/>
  <c r="E587" i="436" s="1"/>
  <c r="E588" i="436" s="1"/>
  <c r="E589" i="436" s="1"/>
  <c r="E590" i="436" s="1"/>
  <c r="E591" i="436" s="1"/>
  <c r="E592" i="436" s="1"/>
  <c r="E593" i="436" s="1"/>
  <c r="E594" i="436" s="1"/>
  <c r="E595" i="436" s="1"/>
  <c r="E596" i="436" s="1"/>
  <c r="E597" i="436" s="1"/>
  <c r="E598" i="436" s="1"/>
  <c r="E599" i="436" s="1"/>
  <c r="E600" i="436" s="1"/>
  <c r="E601" i="436" s="1"/>
  <c r="E602" i="436" s="1"/>
  <c r="E603" i="436" s="1"/>
  <c r="E604" i="436" s="1"/>
  <c r="E605" i="436" s="1"/>
  <c r="E606" i="436" s="1"/>
  <c r="E607" i="436" s="1"/>
  <c r="E608" i="436" s="1"/>
  <c r="E609" i="436" s="1"/>
  <c r="E610" i="436" s="1"/>
  <c r="E611" i="436" s="1"/>
  <c r="E612" i="436" s="1"/>
  <c r="E613" i="436" s="1"/>
  <c r="E614" i="436" s="1"/>
  <c r="E615" i="436" s="1"/>
  <c r="E616" i="436" s="1"/>
  <c r="E617" i="436" s="1"/>
  <c r="E618" i="436" s="1"/>
  <c r="E619" i="436" s="1"/>
  <c r="E620" i="436" s="1"/>
  <c r="E621" i="436" s="1"/>
  <c r="E622" i="436" s="1"/>
  <c r="E623" i="436" s="1"/>
  <c r="E624" i="436" s="1"/>
  <c r="E625" i="436" s="1"/>
  <c r="E626" i="436" s="1"/>
  <c r="E627" i="436" s="1"/>
  <c r="E628" i="436" s="1"/>
  <c r="E629" i="436" s="1"/>
  <c r="E630" i="436" s="1"/>
  <c r="E631" i="436" s="1"/>
  <c r="E632" i="436" s="1"/>
  <c r="E633" i="436" s="1"/>
  <c r="E634" i="436" s="1"/>
  <c r="E635" i="436" s="1"/>
  <c r="E636" i="436" s="1"/>
  <c r="E637" i="436" s="1"/>
  <c r="E638" i="436" s="1"/>
  <c r="E639" i="436" s="1"/>
  <c r="E640" i="436" s="1"/>
  <c r="E641" i="436" s="1"/>
  <c r="E642" i="436" s="1"/>
  <c r="E643" i="436" s="1"/>
  <c r="E644" i="436" s="1"/>
  <c r="E645" i="436" s="1"/>
  <c r="E646" i="436" s="1"/>
  <c r="E647" i="436" s="1"/>
  <c r="E648" i="436" s="1"/>
  <c r="E649" i="436" s="1"/>
  <c r="E650" i="436" s="1"/>
  <c r="E651" i="436" s="1"/>
  <c r="E652" i="436" s="1"/>
  <c r="E653" i="436" s="1"/>
  <c r="E654" i="436" s="1"/>
  <c r="E655" i="436" s="1"/>
  <c r="E656" i="436" s="1"/>
  <c r="E657" i="436" s="1"/>
  <c r="E658" i="436" s="1"/>
  <c r="E659" i="436" s="1"/>
  <c r="E660" i="436" s="1"/>
  <c r="E661" i="436" s="1"/>
  <c r="E662" i="436" s="1"/>
  <c r="E663" i="436" s="1"/>
  <c r="E664" i="436" s="1"/>
  <c r="E665" i="436" s="1"/>
  <c r="E666" i="436" s="1"/>
  <c r="E667" i="436" s="1"/>
  <c r="E668" i="436" s="1"/>
  <c r="E669" i="436" s="1"/>
  <c r="E670" i="436" s="1"/>
  <c r="E671" i="436" s="1"/>
  <c r="E672" i="436" s="1"/>
  <c r="E673" i="436" s="1"/>
  <c r="E674" i="436" s="1"/>
  <c r="E675" i="436" s="1"/>
  <c r="E676" i="436" s="1"/>
  <c r="E677" i="436" s="1"/>
  <c r="E678" i="436" s="1"/>
  <c r="E679" i="436" s="1"/>
  <c r="E680" i="436" s="1"/>
  <c r="E681" i="436" s="1"/>
  <c r="E682" i="436" s="1"/>
  <c r="E683" i="436" s="1"/>
  <c r="E684" i="436" s="1"/>
  <c r="E685" i="436" s="1"/>
  <c r="E686" i="436" s="1"/>
  <c r="E687" i="436" s="1"/>
  <c r="E688" i="436" s="1"/>
  <c r="E689" i="436" s="1"/>
  <c r="E690" i="436" s="1"/>
  <c r="E691" i="436" s="1"/>
  <c r="E692" i="436" s="1"/>
  <c r="E693" i="436" s="1"/>
  <c r="E694" i="436" s="1"/>
  <c r="E695" i="436" s="1"/>
  <c r="E696" i="436" s="1"/>
  <c r="E697" i="436" s="1"/>
  <c r="E698" i="436" s="1"/>
  <c r="E699" i="436" s="1"/>
  <c r="E700" i="436" s="1"/>
  <c r="E701" i="436" s="1"/>
  <c r="E702" i="436" s="1"/>
  <c r="E703" i="436" s="1"/>
  <c r="E704" i="436" s="1"/>
  <c r="E705" i="436" s="1"/>
  <c r="E706" i="436" s="1"/>
  <c r="E707" i="436" s="1"/>
  <c r="E708" i="436" s="1"/>
  <c r="E709" i="436" s="1"/>
  <c r="E710" i="436" s="1"/>
  <c r="E711" i="436" s="1"/>
  <c r="E712" i="436" s="1"/>
  <c r="E713" i="436" s="1"/>
  <c r="E714" i="436" s="1"/>
  <c r="E715" i="436" s="1"/>
  <c r="E716" i="436" s="1"/>
  <c r="E717" i="436" s="1"/>
  <c r="E718" i="436" s="1"/>
  <c r="E719" i="436" s="1"/>
  <c r="E720" i="436" s="1"/>
  <c r="E721" i="436" s="1"/>
  <c r="E722" i="436" s="1"/>
  <c r="E723" i="436" s="1"/>
  <c r="E724" i="436" s="1"/>
  <c r="E725" i="436" s="1"/>
  <c r="E726" i="436" s="1"/>
  <c r="E727" i="436" s="1"/>
  <c r="E728" i="436" s="1"/>
  <c r="E729" i="436" s="1"/>
  <c r="E730" i="436" s="1"/>
  <c r="E731" i="436" s="1"/>
  <c r="E732" i="436" s="1"/>
  <c r="E733" i="436" s="1"/>
  <c r="E734" i="436" s="1"/>
  <c r="E735" i="436" s="1"/>
  <c r="E736" i="436" s="1"/>
  <c r="E737" i="436" s="1"/>
  <c r="E738" i="436" s="1"/>
  <c r="E739" i="436" s="1"/>
  <c r="E740" i="436" s="1"/>
  <c r="E741" i="436" s="1"/>
  <c r="E742" i="436" s="1"/>
  <c r="E743" i="436" s="1"/>
  <c r="E744" i="436" s="1"/>
  <c r="E745" i="436" s="1"/>
  <c r="E746" i="436" s="1"/>
  <c r="E747" i="436" s="1"/>
  <c r="E748" i="436" s="1"/>
  <c r="E749" i="436" s="1"/>
  <c r="E750" i="436" s="1"/>
  <c r="E751" i="436" s="1"/>
  <c r="E752" i="436" s="1"/>
  <c r="E753" i="436" s="1"/>
  <c r="E754" i="436" s="1"/>
  <c r="E755" i="436" s="1"/>
  <c r="E756" i="436" s="1"/>
  <c r="E757" i="436" s="1"/>
  <c r="E758" i="436" s="1"/>
  <c r="E759" i="436" s="1"/>
  <c r="E760" i="436" s="1"/>
  <c r="E761" i="436" s="1"/>
  <c r="E762" i="436" s="1"/>
  <c r="E763" i="436" s="1"/>
  <c r="E764" i="436" s="1"/>
  <c r="E765" i="436" s="1"/>
  <c r="E766" i="436" s="1"/>
  <c r="E767" i="436" s="1"/>
  <c r="E768" i="436" s="1"/>
  <c r="E769" i="436" s="1"/>
  <c r="E770" i="436" s="1"/>
  <c r="E771" i="436" s="1"/>
  <c r="E772" i="436" s="1"/>
  <c r="E773" i="436" s="1"/>
  <c r="E774" i="436" s="1"/>
  <c r="E775" i="436" s="1"/>
  <c r="E776" i="436" s="1"/>
  <c r="E777" i="436" s="1"/>
  <c r="E778" i="436" s="1"/>
  <c r="E779" i="436" s="1"/>
  <c r="E780" i="436" s="1"/>
  <c r="E781" i="436" s="1"/>
  <c r="E782" i="436" s="1"/>
  <c r="E783" i="436" s="1"/>
  <c r="E784" i="436" s="1"/>
  <c r="E785" i="436" s="1"/>
  <c r="E786" i="436" s="1"/>
  <c r="E787" i="436" s="1"/>
  <c r="E788" i="436" s="1"/>
  <c r="E789" i="436" s="1"/>
  <c r="E790" i="436" s="1"/>
  <c r="E791" i="436" s="1"/>
  <c r="E792" i="436" s="1"/>
  <c r="E793" i="436" s="1"/>
  <c r="E794" i="436" s="1"/>
  <c r="E795" i="436" s="1"/>
  <c r="E796" i="436" s="1"/>
  <c r="E797" i="436" s="1"/>
  <c r="E798" i="436" s="1"/>
  <c r="E799" i="436" s="1"/>
  <c r="E800" i="436" s="1"/>
  <c r="E801" i="436" s="1"/>
  <c r="E802" i="436" s="1"/>
  <c r="E803" i="436" s="1"/>
  <c r="E804" i="436" s="1"/>
  <c r="E805" i="436" s="1"/>
  <c r="E806" i="436" s="1"/>
  <c r="E807" i="436" s="1"/>
  <c r="E808" i="436" s="1"/>
  <c r="E809" i="436" s="1"/>
  <c r="E810" i="436" s="1"/>
  <c r="E811" i="436" s="1"/>
  <c r="E812" i="436" s="1"/>
  <c r="E813" i="436" s="1"/>
  <c r="E814" i="436" s="1"/>
  <c r="E815" i="436" s="1"/>
  <c r="E816" i="436" s="1"/>
  <c r="E817" i="436" s="1"/>
  <c r="E818" i="436" s="1"/>
  <c r="E819" i="436" s="1"/>
  <c r="E820" i="436" s="1"/>
  <c r="E821" i="436" s="1"/>
  <c r="E822" i="436" s="1"/>
  <c r="E823" i="436" s="1"/>
  <c r="E824" i="436" s="1"/>
  <c r="E825" i="436" s="1"/>
  <c r="E826" i="436" s="1"/>
  <c r="E827" i="436" s="1"/>
  <c r="E828" i="436" s="1"/>
  <c r="E829" i="436" s="1"/>
  <c r="E830" i="436" s="1"/>
  <c r="E831" i="436" s="1"/>
  <c r="E832" i="436" s="1"/>
  <c r="E833" i="436" s="1"/>
  <c r="E834" i="436" s="1"/>
  <c r="E835" i="436" s="1"/>
  <c r="E836" i="436" s="1"/>
  <c r="E837" i="436" s="1"/>
  <c r="E838" i="436" s="1"/>
  <c r="E839" i="436" s="1"/>
  <c r="E840" i="436" s="1"/>
  <c r="E841" i="436" s="1"/>
  <c r="E842" i="436" s="1"/>
  <c r="E843" i="436" s="1"/>
  <c r="E844" i="436" s="1"/>
  <c r="E845" i="436" s="1"/>
  <c r="E846" i="436" s="1"/>
  <c r="E847" i="436" s="1"/>
  <c r="E848" i="436" s="1"/>
  <c r="E849" i="436" s="1"/>
  <c r="E850" i="436" s="1"/>
  <c r="E851" i="436" s="1"/>
  <c r="E852" i="436" s="1"/>
  <c r="E853" i="436" s="1"/>
  <c r="E854" i="436" s="1"/>
  <c r="E855" i="436" s="1"/>
  <c r="E856" i="436" s="1"/>
  <c r="E857" i="436" s="1"/>
  <c r="E858" i="436" s="1"/>
  <c r="E859" i="436" s="1"/>
  <c r="E860" i="436" s="1"/>
  <c r="E861" i="436" s="1"/>
  <c r="E862" i="436" s="1"/>
  <c r="E863" i="436" s="1"/>
  <c r="E864" i="436" s="1"/>
  <c r="E865" i="436" s="1"/>
  <c r="E866" i="436" s="1"/>
  <c r="E867" i="436" s="1"/>
  <c r="E868" i="436" s="1"/>
  <c r="E869" i="436" s="1"/>
  <c r="E870" i="436" s="1"/>
  <c r="E871" i="436" s="1"/>
  <c r="E872" i="436" s="1"/>
  <c r="E873" i="436" s="1"/>
  <c r="E874" i="436" s="1"/>
  <c r="E875" i="436" s="1"/>
  <c r="E876" i="436" s="1"/>
  <c r="E877" i="436" s="1"/>
  <c r="E878" i="436" s="1"/>
  <c r="E879" i="436" s="1"/>
  <c r="E880" i="436" s="1"/>
  <c r="E881" i="436" s="1"/>
  <c r="E882" i="436" s="1"/>
  <c r="E883" i="436" s="1"/>
  <c r="E884" i="436" s="1"/>
  <c r="E885" i="436" s="1"/>
  <c r="E886" i="436" s="1"/>
  <c r="E887" i="436" s="1"/>
  <c r="E888" i="436" s="1"/>
  <c r="E889" i="436" s="1"/>
  <c r="E890" i="436" s="1"/>
  <c r="E891" i="436" s="1"/>
  <c r="E892" i="436" s="1"/>
  <c r="E893" i="436" s="1"/>
  <c r="E894" i="436" s="1"/>
  <c r="E895" i="436" s="1"/>
  <c r="E116" i="432" l="1"/>
  <c r="H117" i="432" s="1"/>
  <c r="E12" i="432"/>
  <c r="A36" i="441" l="1"/>
  <c r="A35" i="441"/>
  <c r="A34" i="441"/>
  <c r="A33" i="441"/>
  <c r="A32" i="441"/>
  <c r="A31" i="441"/>
  <c r="A30" i="441"/>
  <c r="A29" i="441"/>
  <c r="A28" i="441"/>
  <c r="A27" i="441"/>
  <c r="A26" i="441"/>
  <c r="C3" i="441"/>
  <c r="C2" i="441"/>
  <c r="C1" i="441"/>
  <c r="N253" i="436" l="1"/>
  <c r="N252" i="436"/>
  <c r="N244" i="436"/>
  <c r="N246" i="436"/>
  <c r="N241" i="436"/>
  <c r="B8" i="436" l="1"/>
  <c r="B9" i="436" s="1"/>
  <c r="E14" i="506" l="1"/>
  <c r="E13" i="506"/>
  <c r="A8" i="436"/>
  <c r="A9" i="436" s="1"/>
  <c r="A14" i="436" s="1"/>
  <c r="D427" i="436" l="1"/>
  <c r="D428" i="436" s="1"/>
  <c r="D429" i="436" s="1"/>
  <c r="D430" i="436" s="1"/>
  <c r="D431" i="436" s="1"/>
  <c r="D432" i="436" s="1"/>
  <c r="D433" i="436" s="1"/>
  <c r="D434" i="436" s="1"/>
  <c r="D435" i="436" s="1"/>
  <c r="D436" i="436" s="1"/>
  <c r="D437" i="436" s="1"/>
  <c r="D438" i="436" s="1"/>
  <c r="D439" i="436" s="1"/>
  <c r="D440" i="436" s="1"/>
  <c r="D441" i="436" s="1"/>
  <c r="D442" i="436" s="1"/>
  <c r="D443" i="436" s="1"/>
  <c r="D444" i="436" s="1"/>
  <c r="D445" i="436" s="1"/>
  <c r="D446" i="436" s="1"/>
  <c r="D447" i="436" s="1"/>
  <c r="D448" i="436" s="1"/>
  <c r="D449" i="436" s="1"/>
  <c r="D450" i="436" s="1"/>
  <c r="D451" i="436" s="1"/>
  <c r="D452" i="436" s="1"/>
  <c r="D453" i="436" s="1"/>
  <c r="D454" i="436" s="1"/>
  <c r="D455" i="436" s="1"/>
  <c r="D456" i="436" s="1"/>
  <c r="D457" i="436" s="1"/>
  <c r="D458" i="436" s="1"/>
  <c r="D459" i="436" s="1"/>
  <c r="D460" i="436" s="1"/>
  <c r="D461" i="436" s="1"/>
  <c r="D462" i="436" s="1"/>
  <c r="D463" i="436" s="1"/>
  <c r="D464" i="436" s="1"/>
  <c r="D465" i="436" s="1"/>
  <c r="D466" i="436" s="1"/>
  <c r="D467" i="436" s="1"/>
  <c r="D468" i="436" s="1"/>
  <c r="D469" i="436" s="1"/>
  <c r="D470" i="436" s="1"/>
  <c r="D471" i="436" s="1"/>
  <c r="D472" i="436" s="1"/>
  <c r="D473" i="436" s="1"/>
  <c r="D474" i="436" s="1"/>
  <c r="D475" i="436" s="1"/>
  <c r="D476" i="436" s="1"/>
  <c r="D477" i="436" s="1"/>
  <c r="D478" i="436" s="1"/>
  <c r="D479" i="436" s="1"/>
  <c r="D480" i="436" s="1"/>
  <c r="D481" i="436" s="1"/>
  <c r="D482" i="436" s="1"/>
  <c r="D483" i="436" s="1"/>
  <c r="D484" i="436" s="1"/>
  <c r="D485" i="436" s="1"/>
  <c r="D486" i="436" s="1"/>
  <c r="D487" i="436" s="1"/>
  <c r="D488" i="436" s="1"/>
  <c r="D489" i="436" s="1"/>
  <c r="D490" i="436" s="1"/>
  <c r="D491" i="436" s="1"/>
  <c r="D492" i="436" s="1"/>
  <c r="D493" i="436" s="1"/>
  <c r="D494" i="436" s="1"/>
  <c r="D495" i="436" s="1"/>
  <c r="D496" i="436" s="1"/>
  <c r="D497" i="436" s="1"/>
  <c r="D498" i="436" s="1"/>
  <c r="D499" i="436" s="1"/>
  <c r="D500" i="436" s="1"/>
  <c r="D501" i="436" s="1"/>
  <c r="D502" i="436" s="1"/>
  <c r="D503" i="436" s="1"/>
  <c r="D504" i="436" s="1"/>
  <c r="D505" i="436" s="1"/>
  <c r="D506" i="436" s="1"/>
  <c r="D507" i="436" s="1"/>
  <c r="D508" i="436" s="1"/>
  <c r="D509" i="436" s="1"/>
  <c r="D510" i="436" s="1"/>
  <c r="D511" i="436" s="1"/>
  <c r="D512" i="436" s="1"/>
  <c r="D513" i="436" s="1"/>
  <c r="D514" i="436" s="1"/>
  <c r="D515" i="436" s="1"/>
  <c r="D516" i="436" s="1"/>
  <c r="D517" i="436" s="1"/>
  <c r="D518" i="436" s="1"/>
  <c r="D519" i="436" s="1"/>
  <c r="D520" i="436" s="1"/>
  <c r="D521" i="436" s="1"/>
  <c r="D522" i="436" s="1"/>
  <c r="D523" i="436" s="1"/>
  <c r="D524" i="436" s="1"/>
  <c r="D525" i="436" s="1"/>
  <c r="D526" i="436" s="1"/>
  <c r="D527" i="436" s="1"/>
  <c r="D528" i="436" s="1"/>
  <c r="D529" i="436" s="1"/>
  <c r="D530" i="436" s="1"/>
  <c r="D531" i="436" s="1"/>
  <c r="D532" i="436" s="1"/>
  <c r="D533" i="436" s="1"/>
  <c r="D534" i="436" s="1"/>
  <c r="D535" i="436" s="1"/>
  <c r="D536" i="436" s="1"/>
  <c r="D537" i="436" s="1"/>
  <c r="D538" i="436" s="1"/>
  <c r="D539" i="436" s="1"/>
  <c r="D540" i="436" s="1"/>
  <c r="D541" i="436" s="1"/>
  <c r="D542" i="436" s="1"/>
  <c r="D543" i="436" s="1"/>
  <c r="D544" i="436" s="1"/>
  <c r="D545" i="436" s="1"/>
  <c r="D546" i="436" s="1"/>
  <c r="D547" i="436" s="1"/>
  <c r="D548" i="436" s="1"/>
  <c r="D549" i="436" s="1"/>
  <c r="D550" i="436" s="1"/>
  <c r="D551" i="436" s="1"/>
  <c r="D552" i="436" s="1"/>
  <c r="D553" i="436" s="1"/>
  <c r="D554" i="436" s="1"/>
  <c r="D555" i="436" s="1"/>
  <c r="D556" i="436" s="1"/>
  <c r="D557" i="436" s="1"/>
  <c r="D558" i="436" s="1"/>
  <c r="D559" i="436" s="1"/>
  <c r="D560" i="436" s="1"/>
  <c r="D561" i="436" s="1"/>
  <c r="D562" i="436" s="1"/>
  <c r="D563" i="436" s="1"/>
  <c r="D564" i="436" s="1"/>
  <c r="D565" i="436" s="1"/>
  <c r="D566" i="436" s="1"/>
  <c r="D567" i="436" s="1"/>
  <c r="D568" i="436" s="1"/>
  <c r="D569" i="436" s="1"/>
  <c r="D570" i="436" s="1"/>
  <c r="D571" i="436" s="1"/>
  <c r="D572" i="436" s="1"/>
  <c r="D573" i="436" s="1"/>
  <c r="D574" i="436" s="1"/>
  <c r="D575" i="436" s="1"/>
  <c r="D576" i="436" s="1"/>
  <c r="D577" i="436" s="1"/>
  <c r="D578" i="436" s="1"/>
  <c r="D579" i="436" s="1"/>
  <c r="D580" i="436" s="1"/>
  <c r="D581" i="436" s="1"/>
  <c r="D582" i="436" s="1"/>
  <c r="D583" i="436" s="1"/>
  <c r="D584" i="436" s="1"/>
  <c r="D585" i="436" s="1"/>
  <c r="D586" i="436" s="1"/>
  <c r="D587" i="436" s="1"/>
  <c r="D588" i="436" s="1"/>
  <c r="D589" i="436" s="1"/>
  <c r="D590" i="436" s="1"/>
  <c r="D591" i="436" s="1"/>
  <c r="D592" i="436" s="1"/>
  <c r="D593" i="436" s="1"/>
  <c r="D594" i="436" s="1"/>
  <c r="D595" i="436" s="1"/>
  <c r="D596" i="436" s="1"/>
  <c r="D597" i="436" s="1"/>
  <c r="D598" i="436" s="1"/>
  <c r="D599" i="436" s="1"/>
  <c r="D600" i="436" s="1"/>
  <c r="D601" i="436" s="1"/>
  <c r="D602" i="436" s="1"/>
  <c r="D603" i="436" s="1"/>
  <c r="D604" i="436" s="1"/>
  <c r="D605" i="436" s="1"/>
  <c r="D606" i="436" s="1"/>
  <c r="D607" i="436" s="1"/>
  <c r="D608" i="436" s="1"/>
  <c r="D609" i="436" s="1"/>
  <c r="D610" i="436" s="1"/>
  <c r="D611" i="436" s="1"/>
  <c r="D612" i="436" s="1"/>
  <c r="D613" i="436" s="1"/>
  <c r="D614" i="436" s="1"/>
  <c r="D615" i="436" s="1"/>
  <c r="D616" i="436" s="1"/>
  <c r="D617" i="436" s="1"/>
  <c r="D618" i="436" s="1"/>
  <c r="D619" i="436" s="1"/>
  <c r="D620" i="436" s="1"/>
  <c r="D621" i="436" s="1"/>
  <c r="D622" i="436" s="1"/>
  <c r="D623" i="436" s="1"/>
  <c r="D624" i="436" s="1"/>
  <c r="D625" i="436" s="1"/>
  <c r="D626" i="436" s="1"/>
  <c r="D627" i="436" s="1"/>
  <c r="D628" i="436" s="1"/>
  <c r="D629" i="436" s="1"/>
  <c r="D630" i="436" s="1"/>
  <c r="D631" i="436" s="1"/>
  <c r="D632" i="436" s="1"/>
  <c r="D633" i="436" s="1"/>
  <c r="D634" i="436" s="1"/>
  <c r="D635" i="436" s="1"/>
  <c r="D636" i="436" s="1"/>
  <c r="D637" i="436" s="1"/>
  <c r="D638" i="436" s="1"/>
  <c r="D639" i="436" s="1"/>
  <c r="D640" i="436" s="1"/>
  <c r="D641" i="436" s="1"/>
  <c r="D642" i="436" s="1"/>
  <c r="D643" i="436" s="1"/>
  <c r="D644" i="436" s="1"/>
  <c r="D645" i="436" s="1"/>
  <c r="D646" i="436" s="1"/>
  <c r="D647" i="436" s="1"/>
  <c r="D648" i="436" s="1"/>
  <c r="D649" i="436" s="1"/>
  <c r="D650" i="436" s="1"/>
  <c r="D651" i="436" s="1"/>
  <c r="D652" i="436" s="1"/>
  <c r="D653" i="436" s="1"/>
  <c r="D654" i="436" s="1"/>
  <c r="D655" i="436" s="1"/>
  <c r="D656" i="436" s="1"/>
  <c r="D657" i="436" s="1"/>
  <c r="D658" i="436" s="1"/>
  <c r="D659" i="436" s="1"/>
  <c r="D660" i="436" s="1"/>
  <c r="D661" i="436" s="1"/>
  <c r="D662" i="436" s="1"/>
  <c r="D663" i="436" s="1"/>
  <c r="D664" i="436" s="1"/>
  <c r="D665" i="436" s="1"/>
  <c r="D666" i="436" s="1"/>
  <c r="D667" i="436" s="1"/>
  <c r="D668" i="436" s="1"/>
  <c r="D669" i="436" s="1"/>
  <c r="D670" i="436" s="1"/>
  <c r="D671" i="436" s="1"/>
  <c r="D672" i="436" s="1"/>
  <c r="D673" i="436" s="1"/>
  <c r="D674" i="436" s="1"/>
  <c r="D675" i="436" s="1"/>
  <c r="D676" i="436" s="1"/>
  <c r="D677" i="436" s="1"/>
  <c r="D678" i="436" s="1"/>
  <c r="D679" i="436" s="1"/>
  <c r="D680" i="436" s="1"/>
  <c r="D681" i="436" s="1"/>
  <c r="D682" i="436" s="1"/>
  <c r="D683" i="436" s="1"/>
  <c r="D684" i="436" s="1"/>
  <c r="D685" i="436" s="1"/>
  <c r="D686" i="436" s="1"/>
  <c r="D687" i="436" s="1"/>
  <c r="D688" i="436" s="1"/>
  <c r="D689" i="436" s="1"/>
  <c r="D690" i="436" s="1"/>
  <c r="D691" i="436" s="1"/>
  <c r="D692" i="436" s="1"/>
  <c r="D693" i="436" s="1"/>
  <c r="D694" i="436" s="1"/>
  <c r="D695" i="436" s="1"/>
  <c r="D696" i="436" s="1"/>
  <c r="D697" i="436" s="1"/>
  <c r="D698" i="436" s="1"/>
  <c r="D699" i="436" s="1"/>
  <c r="D700" i="436" s="1"/>
  <c r="D701" i="436" s="1"/>
  <c r="D702" i="436" s="1"/>
  <c r="D703" i="436" s="1"/>
  <c r="D704" i="436" s="1"/>
  <c r="D705" i="436" s="1"/>
  <c r="D706" i="436" s="1"/>
  <c r="D707" i="436" s="1"/>
  <c r="D708" i="436" s="1"/>
  <c r="D709" i="436" s="1"/>
  <c r="D710" i="436" s="1"/>
  <c r="D711" i="436" s="1"/>
  <c r="D712" i="436" s="1"/>
  <c r="D713" i="436" s="1"/>
  <c r="D714" i="436" s="1"/>
  <c r="D715" i="436" s="1"/>
  <c r="D716" i="436" s="1"/>
  <c r="D717" i="436" s="1"/>
  <c r="D718" i="436" s="1"/>
  <c r="D719" i="436" s="1"/>
  <c r="D720" i="436" s="1"/>
  <c r="D721" i="436" s="1"/>
  <c r="D722" i="436" s="1"/>
  <c r="D723" i="436" s="1"/>
  <c r="D724" i="436" s="1"/>
  <c r="D725" i="436" s="1"/>
  <c r="D726" i="436" s="1"/>
  <c r="D727" i="436" s="1"/>
  <c r="D728" i="436" s="1"/>
  <c r="D729" i="436" s="1"/>
  <c r="D730" i="436" s="1"/>
  <c r="D731" i="436" s="1"/>
  <c r="D732" i="436" s="1"/>
  <c r="D733" i="436" s="1"/>
  <c r="D734" i="436" s="1"/>
  <c r="D735" i="436" s="1"/>
  <c r="D736" i="436" s="1"/>
  <c r="D737" i="436" s="1"/>
  <c r="D738" i="436" s="1"/>
  <c r="D739" i="436" s="1"/>
  <c r="D740" i="436" s="1"/>
  <c r="D741" i="436" s="1"/>
  <c r="D742" i="436" s="1"/>
  <c r="D743" i="436" s="1"/>
  <c r="D744" i="436" s="1"/>
  <c r="D745" i="436" s="1"/>
  <c r="D746" i="436" s="1"/>
  <c r="D747" i="436" s="1"/>
  <c r="D748" i="436" s="1"/>
  <c r="D749" i="436" s="1"/>
  <c r="D750" i="436" s="1"/>
  <c r="D751" i="436" s="1"/>
  <c r="D752" i="436" s="1"/>
  <c r="D753" i="436" s="1"/>
  <c r="D754" i="436" s="1"/>
  <c r="D755" i="436" s="1"/>
  <c r="D756" i="436" s="1"/>
  <c r="D757" i="436" s="1"/>
  <c r="D758" i="436" s="1"/>
  <c r="D759" i="436" s="1"/>
  <c r="D760" i="436" s="1"/>
  <c r="D761" i="436" s="1"/>
  <c r="D762" i="436" s="1"/>
  <c r="D763" i="436" s="1"/>
  <c r="D764" i="436" s="1"/>
  <c r="D765" i="436" s="1"/>
  <c r="D766" i="436" s="1"/>
  <c r="D767" i="436" s="1"/>
  <c r="D768" i="436" s="1"/>
  <c r="D769" i="436" s="1"/>
  <c r="D770" i="436" s="1"/>
  <c r="D771" i="436" s="1"/>
  <c r="D772" i="436" s="1"/>
  <c r="D773" i="436" s="1"/>
  <c r="D774" i="436" s="1"/>
  <c r="D775" i="436" s="1"/>
  <c r="D776" i="436" s="1"/>
  <c r="D777" i="436" s="1"/>
  <c r="D778" i="436" s="1"/>
  <c r="D779" i="436" s="1"/>
  <c r="D780" i="436" s="1"/>
  <c r="D781" i="436" s="1"/>
  <c r="D782" i="436" s="1"/>
  <c r="D783" i="436" s="1"/>
  <c r="D784" i="436" s="1"/>
  <c r="D785" i="436" s="1"/>
  <c r="D786" i="436" s="1"/>
  <c r="D787" i="436" s="1"/>
  <c r="D788" i="436" s="1"/>
  <c r="D789" i="436" s="1"/>
  <c r="D790" i="436" s="1"/>
  <c r="D791" i="436" s="1"/>
  <c r="D792" i="436" s="1"/>
  <c r="D793" i="436" s="1"/>
  <c r="D794" i="436" s="1"/>
  <c r="D795" i="436" s="1"/>
  <c r="D796" i="436" s="1"/>
  <c r="D797" i="436" s="1"/>
  <c r="D798" i="436" s="1"/>
  <c r="D799" i="436" s="1"/>
  <c r="D800" i="436" s="1"/>
  <c r="D801" i="436" s="1"/>
  <c r="D802" i="436" s="1"/>
  <c r="D803" i="436" s="1"/>
  <c r="D804" i="436" s="1"/>
  <c r="D805" i="436" s="1"/>
  <c r="D806" i="436" s="1"/>
  <c r="D807" i="436" s="1"/>
  <c r="D808" i="436" s="1"/>
  <c r="D809" i="436" s="1"/>
  <c r="D810" i="436" s="1"/>
  <c r="D811" i="436" s="1"/>
  <c r="D812" i="436" s="1"/>
  <c r="D813" i="436" s="1"/>
  <c r="D814" i="436" s="1"/>
  <c r="D815" i="436" s="1"/>
  <c r="D816" i="436" s="1"/>
  <c r="D817" i="436" s="1"/>
  <c r="D818" i="436" s="1"/>
  <c r="D819" i="436" s="1"/>
  <c r="D820" i="436" s="1"/>
  <c r="D821" i="436" s="1"/>
  <c r="D822" i="436" s="1"/>
  <c r="D823" i="436" s="1"/>
  <c r="D824" i="436" s="1"/>
  <c r="D825" i="436" s="1"/>
  <c r="D826" i="436" s="1"/>
  <c r="D827" i="436" s="1"/>
  <c r="D828" i="436" s="1"/>
  <c r="D829" i="436" s="1"/>
  <c r="D830" i="436" s="1"/>
  <c r="D831" i="436" s="1"/>
  <c r="D832" i="436" s="1"/>
  <c r="D833" i="436" s="1"/>
  <c r="D834" i="436" s="1"/>
  <c r="D835" i="436" s="1"/>
  <c r="D836" i="436" s="1"/>
  <c r="D837" i="436" s="1"/>
  <c r="D838" i="436" s="1"/>
  <c r="D839" i="436" s="1"/>
  <c r="D840" i="436" s="1"/>
  <c r="D841" i="436" s="1"/>
  <c r="D842" i="436" s="1"/>
  <c r="D843" i="436" s="1"/>
  <c r="D844" i="436" s="1"/>
  <c r="D845" i="436" s="1"/>
  <c r="D846" i="436" s="1"/>
  <c r="D847" i="436" s="1"/>
  <c r="D848" i="436" s="1"/>
  <c r="D849" i="436" s="1"/>
  <c r="D850" i="436" s="1"/>
  <c r="D851" i="436" s="1"/>
  <c r="D852" i="436" s="1"/>
  <c r="D853" i="436" s="1"/>
  <c r="D854" i="436" s="1"/>
  <c r="D855" i="436" s="1"/>
  <c r="D856" i="436" s="1"/>
  <c r="D857" i="436" s="1"/>
  <c r="D858" i="436" s="1"/>
  <c r="D859" i="436" s="1"/>
  <c r="D860" i="436" s="1"/>
  <c r="D861" i="436" s="1"/>
  <c r="D862" i="436" s="1"/>
  <c r="D863" i="436" s="1"/>
  <c r="D864" i="436" s="1"/>
  <c r="D865" i="436" s="1"/>
  <c r="D866" i="436" s="1"/>
  <c r="D867" i="436" s="1"/>
  <c r="D868" i="436" s="1"/>
  <c r="D869" i="436" s="1"/>
  <c r="D870" i="436" s="1"/>
  <c r="D871" i="436" s="1"/>
  <c r="D872" i="436" s="1"/>
  <c r="D873" i="436" s="1"/>
  <c r="D874" i="436" s="1"/>
  <c r="D875" i="436" s="1"/>
  <c r="D876" i="436" s="1"/>
  <c r="D877" i="436" s="1"/>
  <c r="D878" i="436" s="1"/>
  <c r="D879" i="436" s="1"/>
  <c r="D880" i="436" s="1"/>
  <c r="D881" i="436" s="1"/>
  <c r="D882" i="436" s="1"/>
  <c r="D883" i="436" s="1"/>
  <c r="D884" i="436" s="1"/>
  <c r="D885" i="436" s="1"/>
  <c r="D886" i="436" s="1"/>
  <c r="D887" i="436" s="1"/>
  <c r="D888" i="436" s="1"/>
  <c r="D889" i="436" s="1"/>
  <c r="D890" i="436" s="1"/>
  <c r="D891" i="436" s="1"/>
  <c r="D892" i="436" s="1"/>
  <c r="D893" i="436" s="1"/>
  <c r="D894" i="436" s="1"/>
  <c r="D895" i="436" s="1"/>
  <c r="U51" i="456" l="1"/>
  <c r="N159" i="436"/>
  <c r="O159" i="436" s="1"/>
  <c r="N160" i="436"/>
  <c r="N161" i="436"/>
  <c r="O161" i="436" s="1"/>
  <c r="N187" i="436"/>
  <c r="U12" i="456"/>
  <c r="U15" i="456"/>
  <c r="U22" i="456"/>
  <c r="U30" i="456"/>
  <c r="U32" i="456"/>
  <c r="U33" i="456"/>
  <c r="U34" i="456"/>
  <c r="U35" i="456"/>
  <c r="U36" i="456"/>
  <c r="U37" i="456"/>
  <c r="U38" i="456"/>
  <c r="U39" i="456"/>
  <c r="U40" i="456"/>
  <c r="U48" i="456"/>
  <c r="U49" i="456"/>
  <c r="U50" i="456"/>
  <c r="U10" i="456" l="1"/>
  <c r="H54" i="456" a="1"/>
  <c r="H54" i="456" s="1"/>
  <c r="S56" i="456" a="1"/>
  <c r="S56" i="456" s="1"/>
  <c r="R54" i="456" a="1"/>
  <c r="R54" i="456" s="1"/>
  <c r="S54" i="456" a="1"/>
  <c r="S54" i="456" s="1"/>
  <c r="S55" i="456" a="1"/>
  <c r="S55" i="456" s="1"/>
  <c r="R55" i="456" a="1"/>
  <c r="R55" i="456" s="1"/>
  <c r="R56" i="456" a="1"/>
  <c r="R56" i="456" s="1"/>
  <c r="N148" i="436"/>
  <c r="O148" i="436" s="1"/>
  <c r="N236" i="436"/>
  <c r="N99" i="436"/>
  <c r="N151" i="436"/>
  <c r="N69" i="436"/>
  <c r="N89" i="436"/>
  <c r="N189" i="436"/>
  <c r="N121" i="436"/>
  <c r="N172" i="436"/>
  <c r="N34" i="436"/>
  <c r="N32" i="436"/>
  <c r="N230" i="436"/>
  <c r="N139" i="436"/>
  <c r="N31" i="436"/>
  <c r="N138" i="436"/>
  <c r="N27" i="436"/>
  <c r="N137" i="436"/>
  <c r="N26" i="436"/>
  <c r="N136" i="436"/>
  <c r="N21" i="436"/>
  <c r="N19" i="436"/>
  <c r="N135" i="436"/>
  <c r="N181" i="436"/>
  <c r="N134" i="436"/>
  <c r="N64" i="436"/>
  <c r="N55" i="436"/>
  <c r="N118" i="436"/>
  <c r="N117" i="436"/>
  <c r="N140" i="436"/>
  <c r="N109" i="436"/>
  <c r="N235" i="436"/>
  <c r="N108" i="436"/>
  <c r="N200" i="436"/>
  <c r="N98" i="436"/>
  <c r="N192" i="436"/>
  <c r="N103" i="436"/>
  <c r="N20" i="436"/>
  <c r="N87" i="436"/>
  <c r="N178" i="436"/>
  <c r="N65" i="436"/>
  <c r="N17" i="436"/>
  <c r="N179" i="436"/>
  <c r="N96" i="436"/>
  <c r="N57" i="436"/>
  <c r="N120" i="436"/>
  <c r="N170" i="436"/>
  <c r="N169" i="436"/>
  <c r="N74" i="436"/>
  <c r="N75" i="436"/>
  <c r="N76" i="436"/>
  <c r="N13" i="436"/>
  <c r="N12" i="436"/>
  <c r="M54" i="456" a="1"/>
  <c r="M54" i="456" s="1"/>
  <c r="K55" i="456" a="1"/>
  <c r="K55" i="456" s="1"/>
  <c r="K54" i="456" a="1"/>
  <c r="K54" i="456" s="1"/>
  <c r="J54" i="456" a="1"/>
  <c r="J54" i="456" s="1"/>
  <c r="J55" i="456" a="1"/>
  <c r="J55" i="456" s="1"/>
  <c r="I55" i="456" a="1"/>
  <c r="I55" i="456" s="1"/>
  <c r="P55" i="456" a="1"/>
  <c r="P55" i="456" s="1"/>
  <c r="H56" i="456" a="1"/>
  <c r="H56" i="456" s="1"/>
  <c r="O55" i="456" a="1"/>
  <c r="H55" i="456" a="1"/>
  <c r="H55" i="456" s="1"/>
  <c r="L54" i="456" a="1"/>
  <c r="L54" i="456" s="1"/>
  <c r="O54" i="456" a="1"/>
  <c r="O54" i="456" s="1"/>
  <c r="Q55" i="456" a="1"/>
  <c r="Q55" i="456" s="1"/>
  <c r="K56" i="456" a="1"/>
  <c r="K56" i="456" s="1"/>
  <c r="P56" i="456" a="1"/>
  <c r="P56" i="456" s="1"/>
  <c r="N56" i="456" a="1"/>
  <c r="N55" i="456" a="1"/>
  <c r="N55" i="456" s="1"/>
  <c r="P54" i="456" a="1"/>
  <c r="P54" i="456" s="1"/>
  <c r="L56" i="456" a="1"/>
  <c r="L56" i="456" s="1"/>
  <c r="L55" i="456" a="1"/>
  <c r="L55" i="456" s="1"/>
  <c r="N54" i="456" a="1"/>
  <c r="N54" i="456" s="1"/>
  <c r="Q56" i="456" a="1"/>
  <c r="Q56" i="456" s="1"/>
  <c r="M56" i="456" a="1"/>
  <c r="M56" i="456" s="1"/>
  <c r="J56" i="456" a="1"/>
  <c r="J56" i="456" s="1"/>
  <c r="I56" i="456" a="1"/>
  <c r="I56" i="456" s="1"/>
  <c r="O56" i="456" a="1"/>
  <c r="O56" i="456" s="1"/>
  <c r="I54" i="456" a="1"/>
  <c r="I54" i="456" s="1"/>
  <c r="M55" i="456" a="1"/>
  <c r="M55" i="456" s="1"/>
  <c r="Q54" i="456" a="1"/>
  <c r="Q54" i="456" s="1"/>
  <c r="N56" i="456"/>
  <c r="O55" i="456"/>
  <c r="T55" i="456" l="1"/>
  <c r="T56" i="456"/>
  <c r="T54" i="456"/>
  <c r="N193" i="436"/>
  <c r="N180" i="436"/>
  <c r="N208" i="436" l="1"/>
  <c r="N206" i="436"/>
  <c r="N204" i="436"/>
  <c r="U54" i="456"/>
  <c r="C427" i="436" l="1"/>
  <c r="C428" i="436" s="1"/>
  <c r="C429" i="436" s="1"/>
  <c r="C430" i="436" s="1"/>
  <c r="C431" i="436" s="1"/>
  <c r="C432" i="436" s="1"/>
  <c r="C433" i="436" s="1"/>
  <c r="C434" i="436" s="1"/>
  <c r="C435" i="436" s="1"/>
  <c r="C436" i="436" s="1"/>
  <c r="C437" i="436" s="1"/>
  <c r="C438" i="436" s="1"/>
  <c r="C439" i="436" s="1"/>
  <c r="C440" i="436" s="1"/>
  <c r="C441" i="436" s="1"/>
  <c r="C442" i="436" s="1"/>
  <c r="C443" i="436" s="1"/>
  <c r="C444" i="436" s="1"/>
  <c r="C445" i="436" s="1"/>
  <c r="C446" i="436" s="1"/>
  <c r="C447" i="436" s="1"/>
  <c r="C448" i="436" s="1"/>
  <c r="C449" i="436" s="1"/>
  <c r="C450" i="436" s="1"/>
  <c r="C451" i="436" s="1"/>
  <c r="C452" i="436" s="1"/>
  <c r="C453" i="436" s="1"/>
  <c r="C454" i="436" s="1"/>
  <c r="C455" i="436" s="1"/>
  <c r="C456" i="436" s="1"/>
  <c r="C457" i="436" s="1"/>
  <c r="C458" i="436" s="1"/>
  <c r="C459" i="436" s="1"/>
  <c r="C460" i="436" s="1"/>
  <c r="C461" i="436" s="1"/>
  <c r="C462" i="436" s="1"/>
  <c r="C463" i="436" s="1"/>
  <c r="C464" i="436" s="1"/>
  <c r="C465" i="436" s="1"/>
  <c r="C466" i="436" s="1"/>
  <c r="C467" i="436" s="1"/>
  <c r="C468" i="436" s="1"/>
  <c r="C469" i="436" s="1"/>
  <c r="C470" i="436" s="1"/>
  <c r="C471" i="436" s="1"/>
  <c r="C472" i="436" s="1"/>
  <c r="C473" i="436" s="1"/>
  <c r="C474" i="436" s="1"/>
  <c r="C475" i="436" s="1"/>
  <c r="C476" i="436" s="1"/>
  <c r="C477" i="436" s="1"/>
  <c r="C478" i="436" s="1"/>
  <c r="C479" i="436" s="1"/>
  <c r="C480" i="436" s="1"/>
  <c r="C481" i="436" s="1"/>
  <c r="C482" i="436" s="1"/>
  <c r="C483" i="436" s="1"/>
  <c r="C484" i="436" s="1"/>
  <c r="C485" i="436" s="1"/>
  <c r="C486" i="436" s="1"/>
  <c r="C487" i="436" s="1"/>
  <c r="C488" i="436" s="1"/>
  <c r="C489" i="436" s="1"/>
  <c r="C490" i="436" s="1"/>
  <c r="C491" i="436" s="1"/>
  <c r="C492" i="436" s="1"/>
  <c r="C493" i="436" s="1"/>
  <c r="C494" i="436" s="1"/>
  <c r="C495" i="436" s="1"/>
  <c r="C496" i="436" s="1"/>
  <c r="C497" i="436" s="1"/>
  <c r="C498" i="436" s="1"/>
  <c r="C499" i="436" s="1"/>
  <c r="C500" i="436" s="1"/>
  <c r="C501" i="436" s="1"/>
  <c r="C502" i="436" s="1"/>
  <c r="C503" i="436" s="1"/>
  <c r="C504" i="436" s="1"/>
  <c r="C505" i="436" s="1"/>
  <c r="C506" i="436" s="1"/>
  <c r="C507" i="436" s="1"/>
  <c r="C508" i="436" s="1"/>
  <c r="C509" i="436" s="1"/>
  <c r="C510" i="436" s="1"/>
  <c r="C511" i="436" s="1"/>
  <c r="C512" i="436" s="1"/>
  <c r="C513" i="436" s="1"/>
  <c r="C514" i="436" s="1"/>
  <c r="C515" i="436" s="1"/>
  <c r="C516" i="436" s="1"/>
  <c r="C517" i="436" s="1"/>
  <c r="C518" i="436" s="1"/>
  <c r="C519" i="436" s="1"/>
  <c r="C520" i="436" s="1"/>
  <c r="C521" i="436" s="1"/>
  <c r="C522" i="436" s="1"/>
  <c r="C523" i="436" s="1"/>
  <c r="C524" i="436" s="1"/>
  <c r="C525" i="436" s="1"/>
  <c r="C526" i="436" s="1"/>
  <c r="C527" i="436" s="1"/>
  <c r="C528" i="436" s="1"/>
  <c r="C529" i="436" s="1"/>
  <c r="C530" i="436" s="1"/>
  <c r="C531" i="436" s="1"/>
  <c r="C532" i="436" s="1"/>
  <c r="C533" i="436" s="1"/>
  <c r="C534" i="436" s="1"/>
  <c r="C535" i="436" s="1"/>
  <c r="C536" i="436" s="1"/>
  <c r="C537" i="436" s="1"/>
  <c r="C538" i="436" s="1"/>
  <c r="C539" i="436" s="1"/>
  <c r="C540" i="436" s="1"/>
  <c r="C541" i="436" s="1"/>
  <c r="C542" i="436" s="1"/>
  <c r="C543" i="436" s="1"/>
  <c r="C544" i="436" s="1"/>
  <c r="C545" i="436" s="1"/>
  <c r="C546" i="436" s="1"/>
  <c r="C547" i="436" s="1"/>
  <c r="C548" i="436" s="1"/>
  <c r="C549" i="436" s="1"/>
  <c r="C550" i="436" s="1"/>
  <c r="C551" i="436" s="1"/>
  <c r="C552" i="436" s="1"/>
  <c r="C553" i="436" s="1"/>
  <c r="C554" i="436" s="1"/>
  <c r="C555" i="436" s="1"/>
  <c r="C556" i="436" s="1"/>
  <c r="C557" i="436" s="1"/>
  <c r="C558" i="436" s="1"/>
  <c r="C559" i="436" s="1"/>
  <c r="C560" i="436" s="1"/>
  <c r="C561" i="436" s="1"/>
  <c r="C562" i="436" s="1"/>
  <c r="C563" i="436" s="1"/>
  <c r="C564" i="436" s="1"/>
  <c r="C565" i="436" s="1"/>
  <c r="C566" i="436" s="1"/>
  <c r="C567" i="436" s="1"/>
  <c r="C568" i="436" s="1"/>
  <c r="C569" i="436" s="1"/>
  <c r="C570" i="436" s="1"/>
  <c r="C571" i="436" s="1"/>
  <c r="C572" i="436" s="1"/>
  <c r="C573" i="436" s="1"/>
  <c r="C574" i="436" s="1"/>
  <c r="C575" i="436" s="1"/>
  <c r="C576" i="436" s="1"/>
  <c r="C577" i="436" s="1"/>
  <c r="C578" i="436" s="1"/>
  <c r="C579" i="436" s="1"/>
  <c r="C580" i="436" s="1"/>
  <c r="C581" i="436" s="1"/>
  <c r="C582" i="436" s="1"/>
  <c r="C583" i="436" s="1"/>
  <c r="C584" i="436" s="1"/>
  <c r="C585" i="436" s="1"/>
  <c r="C586" i="436" s="1"/>
  <c r="C587" i="436" s="1"/>
  <c r="C588" i="436" s="1"/>
  <c r="C589" i="436" s="1"/>
  <c r="C590" i="436" s="1"/>
  <c r="C591" i="436" s="1"/>
  <c r="C592" i="436" s="1"/>
  <c r="C593" i="436" s="1"/>
  <c r="C594" i="436" s="1"/>
  <c r="C595" i="436" s="1"/>
  <c r="C596" i="436" s="1"/>
  <c r="C597" i="436" s="1"/>
  <c r="C598" i="436" s="1"/>
  <c r="C599" i="436" s="1"/>
  <c r="C600" i="436" s="1"/>
  <c r="C601" i="436" s="1"/>
  <c r="C602" i="436" s="1"/>
  <c r="C603" i="436" s="1"/>
  <c r="C604" i="436" s="1"/>
  <c r="C605" i="436" s="1"/>
  <c r="C606" i="436" s="1"/>
  <c r="C607" i="436" s="1"/>
  <c r="C608" i="436" s="1"/>
  <c r="C609" i="436" s="1"/>
  <c r="C610" i="436" s="1"/>
  <c r="C611" i="436" s="1"/>
  <c r="C612" i="436" s="1"/>
  <c r="C613" i="436" s="1"/>
  <c r="C614" i="436" s="1"/>
  <c r="C615" i="436" s="1"/>
  <c r="C616" i="436" s="1"/>
  <c r="C617" i="436" s="1"/>
  <c r="C618" i="436" s="1"/>
  <c r="C619" i="436" s="1"/>
  <c r="C620" i="436" s="1"/>
  <c r="C621" i="436" s="1"/>
  <c r="C622" i="436" s="1"/>
  <c r="C623" i="436" s="1"/>
  <c r="C624" i="436" s="1"/>
  <c r="C625" i="436" s="1"/>
  <c r="C626" i="436" s="1"/>
  <c r="C627" i="436" s="1"/>
  <c r="C628" i="436" s="1"/>
  <c r="C629" i="436" s="1"/>
  <c r="C630" i="436" s="1"/>
  <c r="C631" i="436" s="1"/>
  <c r="C632" i="436" s="1"/>
  <c r="C633" i="436" s="1"/>
  <c r="C634" i="436" s="1"/>
  <c r="C635" i="436" s="1"/>
  <c r="C636" i="436" s="1"/>
  <c r="C637" i="436" s="1"/>
  <c r="C638" i="436" s="1"/>
  <c r="C639" i="436" s="1"/>
  <c r="C640" i="436" s="1"/>
  <c r="C641" i="436" s="1"/>
  <c r="C642" i="436" s="1"/>
  <c r="C643" i="436" s="1"/>
  <c r="C644" i="436" s="1"/>
  <c r="C645" i="436" s="1"/>
  <c r="C646" i="436" s="1"/>
  <c r="C647" i="436" s="1"/>
  <c r="C648" i="436" s="1"/>
  <c r="C649" i="436" s="1"/>
  <c r="C650" i="436" s="1"/>
  <c r="C651" i="436" s="1"/>
  <c r="C652" i="436" s="1"/>
  <c r="C653" i="436" s="1"/>
  <c r="C654" i="436" s="1"/>
  <c r="C655" i="436" s="1"/>
  <c r="C656" i="436" s="1"/>
  <c r="C657" i="436" s="1"/>
  <c r="C658" i="436" s="1"/>
  <c r="C659" i="436" s="1"/>
  <c r="C660" i="436" s="1"/>
  <c r="C661" i="436" s="1"/>
  <c r="C662" i="436" s="1"/>
  <c r="C663" i="436" s="1"/>
  <c r="C664" i="436" s="1"/>
  <c r="C665" i="436" s="1"/>
  <c r="C666" i="436" s="1"/>
  <c r="C667" i="436" s="1"/>
  <c r="C668" i="436" s="1"/>
  <c r="C669" i="436" s="1"/>
  <c r="C670" i="436" s="1"/>
  <c r="C671" i="436" s="1"/>
  <c r="C672" i="436" s="1"/>
  <c r="C673" i="436" s="1"/>
  <c r="C674" i="436" s="1"/>
  <c r="C675" i="436" s="1"/>
  <c r="C676" i="436" s="1"/>
  <c r="C677" i="436" s="1"/>
  <c r="C678" i="436" s="1"/>
  <c r="C679" i="436" s="1"/>
  <c r="C680" i="436" s="1"/>
  <c r="C681" i="436" s="1"/>
  <c r="C682" i="436" s="1"/>
  <c r="C683" i="436" s="1"/>
  <c r="C684" i="436" s="1"/>
  <c r="C685" i="436" s="1"/>
  <c r="C686" i="436" s="1"/>
  <c r="C687" i="436" s="1"/>
  <c r="C688" i="436" s="1"/>
  <c r="C689" i="436" s="1"/>
  <c r="C690" i="436" s="1"/>
  <c r="C691" i="436" s="1"/>
  <c r="C692" i="436" s="1"/>
  <c r="C693" i="436" s="1"/>
  <c r="C694" i="436" s="1"/>
  <c r="C695" i="436" s="1"/>
  <c r="C696" i="436" s="1"/>
  <c r="C697" i="436" s="1"/>
  <c r="C698" i="436" s="1"/>
  <c r="C699" i="436" s="1"/>
  <c r="C700" i="436" s="1"/>
  <c r="C701" i="436" s="1"/>
  <c r="C702" i="436" s="1"/>
  <c r="C703" i="436" s="1"/>
  <c r="C704" i="436" s="1"/>
  <c r="C705" i="436" s="1"/>
  <c r="C706" i="436" s="1"/>
  <c r="C707" i="436" s="1"/>
  <c r="C708" i="436" s="1"/>
  <c r="C709" i="436" s="1"/>
  <c r="C710" i="436" s="1"/>
  <c r="C711" i="436" s="1"/>
  <c r="C712" i="436" s="1"/>
  <c r="C713" i="436" s="1"/>
  <c r="C714" i="436" s="1"/>
  <c r="C715" i="436" s="1"/>
  <c r="C716" i="436" s="1"/>
  <c r="C717" i="436" s="1"/>
  <c r="C718" i="436" s="1"/>
  <c r="C719" i="436" s="1"/>
  <c r="C720" i="436" s="1"/>
  <c r="C721" i="436" s="1"/>
  <c r="C722" i="436" s="1"/>
  <c r="C723" i="436" s="1"/>
  <c r="C724" i="436" s="1"/>
  <c r="C725" i="436" s="1"/>
  <c r="C726" i="436" s="1"/>
  <c r="C727" i="436" s="1"/>
  <c r="C728" i="436" s="1"/>
  <c r="C729" i="436" s="1"/>
  <c r="C730" i="436" s="1"/>
  <c r="C731" i="436" s="1"/>
  <c r="C732" i="436" s="1"/>
  <c r="C733" i="436" s="1"/>
  <c r="C734" i="436" s="1"/>
  <c r="C735" i="436" s="1"/>
  <c r="C736" i="436" s="1"/>
  <c r="C737" i="436" s="1"/>
  <c r="C738" i="436" s="1"/>
  <c r="C739" i="436" s="1"/>
  <c r="C740" i="436" s="1"/>
  <c r="C741" i="436" s="1"/>
  <c r="C742" i="436" s="1"/>
  <c r="C743" i="436" s="1"/>
  <c r="C744" i="436" s="1"/>
  <c r="C745" i="436" s="1"/>
  <c r="C746" i="436" s="1"/>
  <c r="C747" i="436" s="1"/>
  <c r="C748" i="436" s="1"/>
  <c r="C749" i="436" s="1"/>
  <c r="C750" i="436" s="1"/>
  <c r="C751" i="436" s="1"/>
  <c r="C752" i="436" s="1"/>
  <c r="C753" i="436" s="1"/>
  <c r="C754" i="436" s="1"/>
  <c r="C755" i="436" s="1"/>
  <c r="C756" i="436" s="1"/>
  <c r="C757" i="436" s="1"/>
  <c r="C758" i="436" s="1"/>
  <c r="C759" i="436" s="1"/>
  <c r="C760" i="436" s="1"/>
  <c r="C761" i="436" s="1"/>
  <c r="C762" i="436" s="1"/>
  <c r="C763" i="436" s="1"/>
  <c r="C764" i="436" s="1"/>
  <c r="C765" i="436" s="1"/>
  <c r="C766" i="436" s="1"/>
  <c r="C767" i="436" s="1"/>
  <c r="C768" i="436" s="1"/>
  <c r="C769" i="436" s="1"/>
  <c r="C770" i="436" s="1"/>
  <c r="C771" i="436" s="1"/>
  <c r="C772" i="436" s="1"/>
  <c r="C773" i="436" s="1"/>
  <c r="C774" i="436" s="1"/>
  <c r="C775" i="436" s="1"/>
  <c r="C776" i="436" s="1"/>
  <c r="C777" i="436" s="1"/>
  <c r="C778" i="436" s="1"/>
  <c r="C779" i="436" s="1"/>
  <c r="C780" i="436" s="1"/>
  <c r="C781" i="436" s="1"/>
  <c r="C782" i="436" s="1"/>
  <c r="C783" i="436" s="1"/>
  <c r="C784" i="436" s="1"/>
  <c r="C785" i="436" s="1"/>
  <c r="C786" i="436" s="1"/>
  <c r="C787" i="436" s="1"/>
  <c r="C788" i="436" s="1"/>
  <c r="C789" i="436" s="1"/>
  <c r="C790" i="436" s="1"/>
  <c r="C791" i="436" s="1"/>
  <c r="C792" i="436" s="1"/>
  <c r="C793" i="436" s="1"/>
  <c r="C794" i="436" s="1"/>
  <c r="C795" i="436" s="1"/>
  <c r="C796" i="436" s="1"/>
  <c r="C797" i="436" s="1"/>
  <c r="C798" i="436" s="1"/>
  <c r="C799" i="436" s="1"/>
  <c r="C800" i="436" s="1"/>
  <c r="C801" i="436" s="1"/>
  <c r="C802" i="436" s="1"/>
  <c r="C803" i="436" s="1"/>
  <c r="C804" i="436" s="1"/>
  <c r="C805" i="436" s="1"/>
  <c r="C806" i="436" s="1"/>
  <c r="C807" i="436" s="1"/>
  <c r="C808" i="436" s="1"/>
  <c r="C809" i="436" s="1"/>
  <c r="C810" i="436" s="1"/>
  <c r="C811" i="436" s="1"/>
  <c r="C812" i="436" s="1"/>
  <c r="C813" i="436" s="1"/>
  <c r="C814" i="436" s="1"/>
  <c r="C815" i="436" s="1"/>
  <c r="C816" i="436" s="1"/>
  <c r="C817" i="436" s="1"/>
  <c r="C818" i="436" s="1"/>
  <c r="C819" i="436" s="1"/>
  <c r="C820" i="436" s="1"/>
  <c r="C821" i="436" s="1"/>
  <c r="C822" i="436" s="1"/>
  <c r="C823" i="436" s="1"/>
  <c r="C824" i="436" s="1"/>
  <c r="C825" i="436" s="1"/>
  <c r="C826" i="436" s="1"/>
  <c r="C827" i="436" s="1"/>
  <c r="C828" i="436" s="1"/>
  <c r="C829" i="436" s="1"/>
  <c r="C830" i="436" s="1"/>
  <c r="C831" i="436" s="1"/>
  <c r="C832" i="436" s="1"/>
  <c r="C833" i="436" s="1"/>
  <c r="C834" i="436" s="1"/>
  <c r="C835" i="436" s="1"/>
  <c r="C836" i="436" s="1"/>
  <c r="C837" i="436" s="1"/>
  <c r="C838" i="436" s="1"/>
  <c r="C839" i="436" s="1"/>
  <c r="C840" i="436" s="1"/>
  <c r="C841" i="436" s="1"/>
  <c r="C842" i="436" s="1"/>
  <c r="C843" i="436" s="1"/>
  <c r="C844" i="436" s="1"/>
  <c r="C845" i="436" s="1"/>
  <c r="C846" i="436" s="1"/>
  <c r="C847" i="436" s="1"/>
  <c r="C848" i="436" s="1"/>
  <c r="C849" i="436" s="1"/>
  <c r="C850" i="436" s="1"/>
  <c r="C851" i="436" s="1"/>
  <c r="C852" i="436" s="1"/>
  <c r="C853" i="436" s="1"/>
  <c r="C854" i="436" s="1"/>
  <c r="C855" i="436" s="1"/>
  <c r="C856" i="436" s="1"/>
  <c r="C857" i="436" s="1"/>
  <c r="C858" i="436" s="1"/>
  <c r="C859" i="436" s="1"/>
  <c r="C860" i="436" s="1"/>
  <c r="C861" i="436" s="1"/>
  <c r="C862" i="436" s="1"/>
  <c r="C863" i="436" s="1"/>
  <c r="C864" i="436" s="1"/>
  <c r="C865" i="436" s="1"/>
  <c r="C866" i="436" s="1"/>
  <c r="C867" i="436" s="1"/>
  <c r="C868" i="436" s="1"/>
  <c r="C869" i="436" s="1"/>
  <c r="C870" i="436" s="1"/>
  <c r="C871" i="436" s="1"/>
  <c r="C872" i="436" s="1"/>
  <c r="C873" i="436" s="1"/>
  <c r="C874" i="436" s="1"/>
  <c r="C875" i="436" s="1"/>
  <c r="C876" i="436" s="1"/>
  <c r="C877" i="436" s="1"/>
  <c r="C878" i="436" s="1"/>
  <c r="C879" i="436" s="1"/>
  <c r="C880" i="436" s="1"/>
  <c r="C881" i="436" s="1"/>
  <c r="C882" i="436" s="1"/>
  <c r="C883" i="436" s="1"/>
  <c r="C884" i="436" s="1"/>
  <c r="C885" i="436" s="1"/>
  <c r="C886" i="436" s="1"/>
  <c r="C887" i="436" s="1"/>
  <c r="C888" i="436" s="1"/>
  <c r="C889" i="436" s="1"/>
  <c r="C890" i="436" s="1"/>
  <c r="C891" i="436" s="1"/>
  <c r="C892" i="436" s="1"/>
  <c r="C893" i="436" s="1"/>
  <c r="C894" i="436" s="1"/>
  <c r="C895" i="436" s="1"/>
  <c r="N226" i="436" l="1"/>
  <c r="I8" i="436" l="1"/>
  <c r="I9" i="436" l="1"/>
  <c r="H2038" i="451" l="1"/>
  <c r="I2038" i="451" s="1"/>
  <c r="G83" i="455" a="1"/>
  <c r="G83" i="455" s="1"/>
  <c r="M16" i="455" s="1"/>
  <c r="G76" i="455" a="1"/>
  <c r="G76" i="455" s="1"/>
  <c r="G56" i="455" a="1"/>
  <c r="G56" i="455" s="1"/>
  <c r="M9" i="455" s="1"/>
  <c r="D32" i="506" s="1"/>
  <c r="E32" i="506" s="1"/>
  <c r="G71" i="455" a="1"/>
  <c r="G71" i="455" s="1"/>
  <c r="M7" i="455" s="1"/>
  <c r="G93" i="455" a="1"/>
  <c r="G93" i="455" s="1"/>
  <c r="G63" i="455" a="1"/>
  <c r="G63" i="455" s="1"/>
  <c r="M5" i="455" s="1"/>
  <c r="G46" i="455" a="1"/>
  <c r="G46" i="455" s="1"/>
  <c r="G142" i="455" a="1"/>
  <c r="G142" i="455" s="1"/>
  <c r="M12" i="455" s="1"/>
  <c r="G102" i="455" a="1"/>
  <c r="G102" i="455" s="1"/>
  <c r="M10" i="455" s="1"/>
  <c r="G49" i="455" a="1"/>
  <c r="G49" i="455" s="1"/>
  <c r="M8" i="455" s="1"/>
  <c r="D31" i="506" s="1"/>
  <c r="E31" i="506" s="1"/>
  <c r="G82" i="455" a="1"/>
  <c r="G82" i="455" s="1"/>
  <c r="G36" i="455" a="1"/>
  <c r="G36" i="455" s="1"/>
  <c r="G47" i="455" a="1"/>
  <c r="G47" i="455" s="1"/>
  <c r="G58" i="455" a="1"/>
  <c r="G58" i="455" s="1"/>
  <c r="G84" i="455" a="1"/>
  <c r="G84" i="455" s="1"/>
  <c r="G114" i="455" a="1"/>
  <c r="G114" i="455" s="1"/>
  <c r="G103" i="455" a="1"/>
  <c r="G103" i="455" s="1"/>
  <c r="G62" i="455" a="1"/>
  <c r="G62" i="455" s="1"/>
  <c r="G70" i="455" a="1"/>
  <c r="G70" i="455" s="1"/>
  <c r="G111" i="455" a="1"/>
  <c r="G111" i="455" s="1"/>
  <c r="G105" i="455" a="1"/>
  <c r="G105" i="455" s="1"/>
  <c r="G87" i="455" a="1"/>
  <c r="G87" i="455" s="1"/>
  <c r="G110" i="455" a="1"/>
  <c r="G110" i="455" s="1"/>
  <c r="G30" i="455" a="1"/>
  <c r="G30" i="455" s="1"/>
  <c r="G107" i="455" a="1"/>
  <c r="G107" i="455" s="1"/>
  <c r="G116" i="455" a="1"/>
  <c r="G116" i="455" s="1"/>
  <c r="G69" i="455" a="1"/>
  <c r="G69" i="455" s="1"/>
  <c r="G113" i="455" a="1"/>
  <c r="G113" i="455" s="1"/>
  <c r="G120" i="455" a="1"/>
  <c r="G120" i="455" s="1"/>
  <c r="G86" i="455" a="1"/>
  <c r="G86" i="455" s="1"/>
  <c r="G74" i="455" a="1"/>
  <c r="G74" i="455" s="1"/>
  <c r="G141" i="455" a="1"/>
  <c r="G141" i="455" s="1"/>
  <c r="G55" i="455" a="1"/>
  <c r="G55" i="455" s="1"/>
  <c r="G48" i="455" a="1"/>
  <c r="G48" i="455" s="1"/>
  <c r="G50" i="455" a="1"/>
  <c r="G50" i="455" s="1"/>
  <c r="G115" i="455" a="1"/>
  <c r="G115" i="455" s="1"/>
  <c r="G61" i="455" a="1"/>
  <c r="G61" i="455" s="1"/>
  <c r="G109" i="455" a="1"/>
  <c r="G109" i="455" s="1"/>
  <c r="G119" i="455" a="1"/>
  <c r="G119" i="455" s="1"/>
  <c r="G68" i="455" a="1"/>
  <c r="G68" i="455" s="1"/>
  <c r="G57" i="455" a="1"/>
  <c r="G57" i="455" s="1"/>
  <c r="G77" i="455" a="1"/>
  <c r="G77" i="455" s="1"/>
  <c r="G147" i="455" a="1"/>
  <c r="G147" i="455" s="1"/>
  <c r="G148" i="455" a="1"/>
  <c r="G148" i="455" s="1"/>
  <c r="G51" i="455" a="1"/>
  <c r="G51" i="455" s="1"/>
  <c r="G64" i="455" a="1"/>
  <c r="G64" i="455" s="1"/>
  <c r="G72" i="455" a="1"/>
  <c r="G72" i="455" s="1"/>
  <c r="G65" i="455" a="1"/>
  <c r="G65" i="455" s="1"/>
  <c r="G106" i="455" a="1"/>
  <c r="G106" i="455" s="1"/>
  <c r="G108" i="455" a="1"/>
  <c r="G108" i="455" s="1"/>
  <c r="G144" i="455" a="1"/>
  <c r="G144" i="455" s="1"/>
  <c r="G117" i="455" a="1"/>
  <c r="G117" i="455" s="1"/>
  <c r="G29" i="455" a="1"/>
  <c r="G29" i="455" s="1"/>
  <c r="H46" i="455" l="1"/>
  <c r="M31" i="455"/>
  <c r="D54" i="506" s="1"/>
  <c r="H76" i="455"/>
  <c r="M32" i="455"/>
  <c r="H93" i="455"/>
  <c r="M29" i="455"/>
  <c r="M6" i="455"/>
  <c r="H83" i="455"/>
  <c r="N16" i="455"/>
  <c r="H142" i="455"/>
  <c r="N12" i="455"/>
  <c r="H29" i="455"/>
  <c r="H49" i="455"/>
  <c r="N8" i="455"/>
  <c r="H71" i="455"/>
  <c r="N7" i="455"/>
  <c r="H56" i="455"/>
  <c r="N9" i="455"/>
  <c r="H63" i="455"/>
  <c r="H102" i="455"/>
  <c r="N10" i="455"/>
  <c r="C10" i="455" l="1"/>
  <c r="N6" i="455"/>
  <c r="N29" i="455"/>
  <c r="C9" i="455"/>
  <c r="C19" i="455"/>
  <c r="C22" i="455"/>
  <c r="C20" i="455"/>
  <c r="C21" i="455"/>
  <c r="C8" i="455"/>
  <c r="C24" i="455"/>
  <c r="C16" i="455"/>
  <c r="C15" i="455"/>
  <c r="C23" i="455"/>
  <c r="C14" i="455"/>
  <c r="E14" i="455" s="1"/>
  <c r="C17" i="455"/>
  <c r="C11" i="455"/>
  <c r="C13" i="455"/>
  <c r="E13" i="455" s="1"/>
  <c r="C12" i="455"/>
  <c r="M30" i="455"/>
  <c r="N30" i="455" s="1"/>
  <c r="N5" i="455"/>
  <c r="C18" i="455"/>
  <c r="E17" i="455" l="1"/>
  <c r="E24" i="455"/>
  <c r="E8" i="455"/>
  <c r="E16" i="455"/>
  <c r="E20" i="455"/>
  <c r="E15" i="455"/>
  <c r="E22" i="455"/>
  <c r="E19" i="455"/>
  <c r="E9" i="455"/>
  <c r="E12" i="455"/>
  <c r="E23" i="455"/>
  <c r="E10" i="455"/>
  <c r="E18" i="455"/>
  <c r="E21" i="455"/>
  <c r="E11" i="455"/>
  <c r="G144" i="505" l="1" a="1"/>
  <c r="G144" i="505" s="1"/>
  <c r="N8" i="505"/>
  <c r="N9" i="505"/>
  <c r="G70" i="505" l="1" a="1"/>
  <c r="G70" i="505" s="1"/>
  <c r="G96" i="505" a="1"/>
  <c r="G96" i="505" s="1"/>
  <c r="G106" i="505" a="1"/>
  <c r="G106" i="505" s="1"/>
  <c r="H106" i="505" s="1"/>
  <c r="G73" i="505" a="1"/>
  <c r="G73" i="505" s="1"/>
  <c r="G90" i="505" a="1"/>
  <c r="G90" i="505" s="1"/>
  <c r="G52" i="505" a="1"/>
  <c r="G52" i="505" s="1"/>
  <c r="G94" i="505" a="1"/>
  <c r="G94" i="505" s="1"/>
  <c r="G104" i="505" a="1"/>
  <c r="G104" i="505" s="1"/>
  <c r="G140" i="505" a="1"/>
  <c r="G140" i="505" s="1"/>
  <c r="G115" i="505" a="1"/>
  <c r="G115" i="505" s="1"/>
  <c r="G59" i="505" a="1"/>
  <c r="G59" i="505" s="1"/>
  <c r="G49" i="505" a="1"/>
  <c r="G49" i="505" s="1"/>
  <c r="G112" i="505" a="1"/>
  <c r="G112" i="505" s="1"/>
  <c r="G54" i="505" a="1"/>
  <c r="G54" i="505" s="1"/>
  <c r="G58" i="505" a="1"/>
  <c r="G58" i="505" s="1"/>
  <c r="H58" i="505" s="1"/>
  <c r="G44" i="505" a="1"/>
  <c r="G44" i="505" s="1"/>
  <c r="G51" i="505" a="1"/>
  <c r="G51" i="505" s="1"/>
  <c r="G153" i="505" a="1"/>
  <c r="G153" i="505" s="1"/>
  <c r="M24" i="505" s="1"/>
  <c r="G100" i="505" a="1"/>
  <c r="G100" i="505" s="1"/>
  <c r="G142" i="505" a="1"/>
  <c r="G142" i="505" s="1"/>
  <c r="G65" i="505" a="1"/>
  <c r="G65" i="505" s="1"/>
  <c r="G42" i="505" a="1"/>
  <c r="G42" i="505" s="1"/>
  <c r="H42" i="505" s="1"/>
  <c r="G43" i="505" a="1"/>
  <c r="G43" i="505" s="1"/>
  <c r="G127" i="505" a="1"/>
  <c r="G127" i="505" s="1"/>
  <c r="G68" i="505" a="1"/>
  <c r="G68" i="505" s="1"/>
  <c r="G111" i="505" a="1"/>
  <c r="G111" i="505" s="1"/>
  <c r="G146" i="505" a="1"/>
  <c r="G146" i="505" s="1"/>
  <c r="H146" i="505" s="1"/>
  <c r="G113" i="505" a="1"/>
  <c r="G113" i="505" s="1"/>
  <c r="G86" i="505" a="1"/>
  <c r="G86" i="505" s="1"/>
  <c r="G39" i="505" a="1"/>
  <c r="G39" i="505" s="1"/>
  <c r="G45" i="505" a="1"/>
  <c r="G45" i="505" s="1"/>
  <c r="G29" i="505" a="1"/>
  <c r="G29" i="505" s="1"/>
  <c r="G60" i="505" a="1"/>
  <c r="G60" i="505" s="1"/>
  <c r="G64" i="505" a="1"/>
  <c r="G64" i="505" s="1"/>
  <c r="G128" i="505" a="1"/>
  <c r="G128" i="505" s="1"/>
  <c r="G61" i="505" a="1"/>
  <c r="G61" i="505" s="1"/>
  <c r="M10" i="505" s="1"/>
  <c r="G40" i="505" a="1"/>
  <c r="G40" i="505" s="1"/>
  <c r="G118" i="505" a="1"/>
  <c r="G118" i="505" s="1"/>
  <c r="G84" i="505" a="1"/>
  <c r="G84" i="505" s="1"/>
  <c r="G93" i="505" a="1"/>
  <c r="G93" i="505" s="1"/>
  <c r="G57" i="505" a="1"/>
  <c r="G57" i="505" s="1"/>
  <c r="G74" i="505" a="1"/>
  <c r="G74" i="505" s="1"/>
  <c r="M15" i="505" s="1"/>
  <c r="G47" i="505" a="1"/>
  <c r="G47" i="505" s="1"/>
  <c r="G129" i="505" a="1"/>
  <c r="G129" i="505" s="1"/>
  <c r="G35" i="505" a="1"/>
  <c r="G35" i="505" s="1"/>
  <c r="G117" i="505" a="1"/>
  <c r="G117" i="505" s="1"/>
  <c r="H117" i="505" s="1"/>
  <c r="C6" i="505"/>
  <c r="G138" i="505" a="1"/>
  <c r="G138" i="505" s="1"/>
  <c r="G28" i="505" a="1"/>
  <c r="G28" i="505" s="1"/>
  <c r="G77" i="505" a="1"/>
  <c r="G77" i="505" s="1"/>
  <c r="G53" i="505" a="1"/>
  <c r="G53" i="505" s="1"/>
  <c r="G103" i="505" a="1"/>
  <c r="G103" i="505" s="1"/>
  <c r="H103" i="505" s="1"/>
  <c r="G63" i="505" a="1"/>
  <c r="G63" i="505" s="1"/>
  <c r="G145" i="505" a="1"/>
  <c r="G145" i="505" s="1"/>
  <c r="G72" i="505" a="1"/>
  <c r="G72" i="505" s="1"/>
  <c r="G143" i="505" a="1"/>
  <c r="G143" i="505" s="1"/>
  <c r="H143" i="505" s="1"/>
  <c r="G141" i="505" a="1"/>
  <c r="G141" i="505" s="1"/>
  <c r="G98" i="505" a="1"/>
  <c r="G98" i="505" s="1"/>
  <c r="G71" i="505" a="1"/>
  <c r="G71" i="505" s="1"/>
  <c r="G120" i="505" a="1"/>
  <c r="G120" i="505" s="1"/>
  <c r="G41" i="505" a="1"/>
  <c r="G41" i="505" s="1"/>
  <c r="G46" i="505" a="1"/>
  <c r="G46" i="505" s="1"/>
  <c r="G133" i="505" a="1"/>
  <c r="G133" i="505" s="1"/>
  <c r="G110" i="505" a="1"/>
  <c r="G110" i="505" s="1"/>
  <c r="M18" i="505" s="1"/>
  <c r="G136" i="505" a="1"/>
  <c r="G136" i="505" s="1"/>
  <c r="G116" i="505" a="1"/>
  <c r="G116" i="505" s="1"/>
  <c r="G82" i="505" a="1"/>
  <c r="G82" i="505" s="1"/>
  <c r="M11" i="505" s="1"/>
  <c r="G50" i="505" a="1"/>
  <c r="G50" i="505" s="1"/>
  <c r="H50" i="505" s="1"/>
  <c r="G119" i="505" a="1"/>
  <c r="G119" i="505" s="1"/>
  <c r="G88" i="505" a="1"/>
  <c r="G88" i="505" s="1"/>
  <c r="G151" i="505" a="1"/>
  <c r="G151" i="505" s="1"/>
  <c r="G130" i="505" a="1"/>
  <c r="G130" i="505" s="1"/>
  <c r="M23" i="505" s="1"/>
  <c r="G38" i="505" a="1"/>
  <c r="G38" i="505" s="1"/>
  <c r="M5" i="505" s="1"/>
  <c r="G48" i="505" a="1"/>
  <c r="G48" i="505" s="1"/>
  <c r="M32" i="505" s="1"/>
  <c r="D55" i="506" s="1"/>
  <c r="G107" i="505" a="1"/>
  <c r="G107" i="505" s="1"/>
  <c r="G126" i="505" a="1"/>
  <c r="G126" i="505" s="1"/>
  <c r="H126" i="505" s="1"/>
  <c r="G135" i="505" a="1"/>
  <c r="G135" i="505" s="1"/>
  <c r="G154" i="505" a="1"/>
  <c r="G154" i="505" s="1"/>
  <c r="G114" i="505" a="1"/>
  <c r="G114" i="505" s="1"/>
  <c r="M19" i="505" s="1"/>
  <c r="G92" i="505" a="1"/>
  <c r="G92" i="505" s="1"/>
  <c r="G109" i="505" a="1"/>
  <c r="G109" i="505" s="1"/>
  <c r="G91" i="505" a="1"/>
  <c r="G91" i="505" s="1"/>
  <c r="H91" i="505" s="1"/>
  <c r="G147" i="505" a="1"/>
  <c r="G147" i="505" s="1"/>
  <c r="G34" i="505" a="1"/>
  <c r="G34" i="505" s="1"/>
  <c r="H34" i="505" s="1"/>
  <c r="G85" i="505" a="1"/>
  <c r="G85" i="505" s="1"/>
  <c r="G69" i="505" a="1"/>
  <c r="G69" i="505" s="1"/>
  <c r="M13" i="505" s="1"/>
  <c r="G122" i="505" a="1"/>
  <c r="G122" i="505" s="1"/>
  <c r="G108" i="505" a="1"/>
  <c r="G108" i="505" s="1"/>
  <c r="G56" i="505" a="1"/>
  <c r="G56" i="505" s="1"/>
  <c r="G137" i="505" a="1"/>
  <c r="G137" i="505" s="1"/>
  <c r="G36" i="505" a="1"/>
  <c r="G36" i="505" s="1"/>
  <c r="G125" i="505" a="1"/>
  <c r="G125" i="505" s="1"/>
  <c r="G152" i="505" a="1"/>
  <c r="G152" i="505" s="1"/>
  <c r="G124" i="505" a="1"/>
  <c r="G124" i="505" s="1"/>
  <c r="G99" i="505" a="1"/>
  <c r="G99" i="505" s="1"/>
  <c r="H99" i="505" s="1"/>
  <c r="G66" i="505" a="1"/>
  <c r="G66" i="505" s="1"/>
  <c r="G149" i="505" a="1"/>
  <c r="G149" i="505" s="1"/>
  <c r="G80" i="505" a="1"/>
  <c r="G80" i="505" s="1"/>
  <c r="G55" i="505" a="1"/>
  <c r="G55" i="505" s="1"/>
  <c r="G155" i="505" a="1"/>
  <c r="G155" i="505" s="1"/>
  <c r="G123" i="505" a="1"/>
  <c r="G123" i="505" s="1"/>
  <c r="G105" i="505" a="1"/>
  <c r="G105" i="505" s="1"/>
  <c r="G76" i="505" a="1"/>
  <c r="G76" i="505" s="1"/>
  <c r="G148" i="505" a="1"/>
  <c r="G148" i="505" s="1"/>
  <c r="G81" i="505" a="1"/>
  <c r="G81" i="505" s="1"/>
  <c r="G87" i="505" a="1"/>
  <c r="G87" i="505" s="1"/>
  <c r="H87" i="505" s="1"/>
  <c r="G67" i="505" a="1"/>
  <c r="G67" i="505" s="1"/>
  <c r="M12" i="505" s="1"/>
  <c r="G132" i="505" a="1"/>
  <c r="G132" i="505" s="1"/>
  <c r="G75" i="505" a="1"/>
  <c r="G75" i="505" s="1"/>
  <c r="G62" i="505" a="1"/>
  <c r="G62" i="505" s="1"/>
  <c r="G95" i="505" a="1"/>
  <c r="G95" i="505" s="1"/>
  <c r="H95" i="505" s="1"/>
  <c r="G89" i="505" a="1"/>
  <c r="G89" i="505" s="1"/>
  <c r="G121" i="505" a="1"/>
  <c r="G121" i="505" s="1"/>
  <c r="H121" i="505" s="1"/>
  <c r="G134" i="505" a="1"/>
  <c r="G134" i="505" s="1"/>
  <c r="H134" i="505" s="1"/>
  <c r="G101" i="505" a="1"/>
  <c r="G101" i="505" s="1"/>
  <c r="G131" i="505" a="1"/>
  <c r="G131" i="505" s="1"/>
  <c r="G79" i="505" a="1"/>
  <c r="G79" i="505" s="1"/>
  <c r="G78" i="505" a="1"/>
  <c r="G78" i="505" s="1"/>
  <c r="M14" i="505" s="1"/>
  <c r="G102" i="505" a="1"/>
  <c r="G102" i="505" s="1"/>
  <c r="G150" i="505" a="1"/>
  <c r="G150" i="505" s="1"/>
  <c r="H150" i="505" s="1"/>
  <c r="G37" i="505" a="1"/>
  <c r="G37" i="505" s="1"/>
  <c r="G31" i="505" a="1"/>
  <c r="G31" i="505" s="1"/>
  <c r="G32" i="505" a="1"/>
  <c r="G32" i="505" s="1"/>
  <c r="G83" i="505" a="1"/>
  <c r="G83" i="505" s="1"/>
  <c r="G97" i="505" a="1"/>
  <c r="G97" i="505" s="1"/>
  <c r="G139" i="505" a="1"/>
  <c r="G139" i="505" s="1"/>
  <c r="H139" i="505" s="1"/>
  <c r="G33" i="505" a="1"/>
  <c r="G33" i="505" s="1"/>
  <c r="G30" i="505" a="1"/>
  <c r="G30" i="505" s="1"/>
  <c r="N18" i="505" l="1"/>
  <c r="D41" i="506"/>
  <c r="E41" i="506" s="1"/>
  <c r="H29" i="505"/>
  <c r="M6" i="505"/>
  <c r="D29" i="506" s="1"/>
  <c r="E29" i="506" s="1"/>
  <c r="N19" i="505"/>
  <c r="D42" i="506"/>
  <c r="E42" i="506" s="1"/>
  <c r="E6" i="505"/>
  <c r="C6" i="506"/>
  <c r="E6" i="506" s="1"/>
  <c r="H54" i="505"/>
  <c r="M16" i="505"/>
  <c r="D39" i="506" s="1"/>
  <c r="E39" i="506" s="1"/>
  <c r="N12" i="505"/>
  <c r="D35" i="506"/>
  <c r="E35" i="506" s="1"/>
  <c r="N15" i="505"/>
  <c r="D38" i="506"/>
  <c r="E38" i="506" s="1"/>
  <c r="N5" i="505"/>
  <c r="D28" i="506"/>
  <c r="E28" i="506" s="1"/>
  <c r="N23" i="505"/>
  <c r="D46" i="506"/>
  <c r="E46" i="506" s="1"/>
  <c r="N10" i="505"/>
  <c r="D33" i="506"/>
  <c r="E33" i="506" s="1"/>
  <c r="N13" i="505"/>
  <c r="D36" i="506"/>
  <c r="E36" i="506" s="1"/>
  <c r="N11" i="505"/>
  <c r="D34" i="506"/>
  <c r="E34" i="506" s="1"/>
  <c r="N14" i="505"/>
  <c r="D37" i="506"/>
  <c r="E37" i="506" s="1"/>
  <c r="N24" i="505"/>
  <c r="D47" i="506"/>
  <c r="E47" i="506" s="1"/>
  <c r="C25" i="505"/>
  <c r="N242" i="436"/>
  <c r="H153" i="505"/>
  <c r="M25" i="505"/>
  <c r="M27" i="505"/>
  <c r="H61" i="505"/>
  <c r="M28" i="505"/>
  <c r="H74" i="505"/>
  <c r="H114" i="505"/>
  <c r="M7" i="505"/>
  <c r="H110" i="505"/>
  <c r="H82" i="505"/>
  <c r="M17" i="505"/>
  <c r="M22" i="505"/>
  <c r="H67" i="505"/>
  <c r="H48" i="505"/>
  <c r="H69" i="505"/>
  <c r="H38" i="505"/>
  <c r="M21" i="505"/>
  <c r="H130" i="505"/>
  <c r="M20" i="505"/>
  <c r="H78" i="505"/>
  <c r="M26" i="505"/>
  <c r="M29" i="505"/>
  <c r="N6" i="505" l="1"/>
  <c r="N25" i="505"/>
  <c r="D48" i="506"/>
  <c r="E48" i="506" s="1"/>
  <c r="N21" i="505"/>
  <c r="D44" i="506"/>
  <c r="E44" i="506" s="1"/>
  <c r="N7" i="505"/>
  <c r="D30" i="506"/>
  <c r="E30" i="506" s="1"/>
  <c r="N28" i="505"/>
  <c r="D51" i="506"/>
  <c r="E51" i="506" s="1"/>
  <c r="N17" i="505"/>
  <c r="D40" i="506"/>
  <c r="E40" i="506" s="1"/>
  <c r="N16" i="505"/>
  <c r="N22" i="505"/>
  <c r="D45" i="506"/>
  <c r="E45" i="506" s="1"/>
  <c r="N29" i="505"/>
  <c r="D52" i="506"/>
  <c r="E52" i="506" s="1"/>
  <c r="N26" i="505"/>
  <c r="D49" i="506"/>
  <c r="E49" i="506" s="1"/>
  <c r="N20" i="505"/>
  <c r="D43" i="506"/>
  <c r="E43" i="506" s="1"/>
  <c r="N27" i="505"/>
  <c r="D50" i="506"/>
  <c r="E50" i="506" s="1"/>
  <c r="E25" i="505"/>
  <c r="C25" i="506"/>
  <c r="E25" i="506" s="1"/>
  <c r="C11" i="505"/>
  <c r="C21" i="505"/>
  <c r="C20" i="505"/>
  <c r="C14" i="505"/>
  <c r="E14" i="505" s="1"/>
  <c r="C19" i="505"/>
  <c r="C10" i="505"/>
  <c r="C23" i="505"/>
  <c r="C22" i="505"/>
  <c r="C9" i="505"/>
  <c r="C12" i="505"/>
  <c r="M30" i="505"/>
  <c r="C13" i="505"/>
  <c r="E13" i="505" s="1"/>
  <c r="C16" i="505"/>
  <c r="C8" i="505"/>
  <c r="C17" i="505"/>
  <c r="C15" i="505"/>
  <c r="C24" i="505"/>
  <c r="C18" i="505"/>
  <c r="E19" i="505" l="1"/>
  <c r="C19" i="506"/>
  <c r="E19" i="506" s="1"/>
  <c r="E11" i="505"/>
  <c r="C11" i="506"/>
  <c r="E11" i="506" s="1"/>
  <c r="E21" i="505"/>
  <c r="C21" i="506"/>
  <c r="E21" i="506" s="1"/>
  <c r="E8" i="505"/>
  <c r="C8" i="506"/>
  <c r="E8" i="506" s="1"/>
  <c r="E15" i="505"/>
  <c r="C15" i="506"/>
  <c r="E15" i="506" s="1"/>
  <c r="E20" i="505"/>
  <c r="C20" i="506"/>
  <c r="E20" i="506" s="1"/>
  <c r="E12" i="505"/>
  <c r="C12" i="506"/>
  <c r="E12" i="506" s="1"/>
  <c r="E24" i="505"/>
  <c r="C24" i="506"/>
  <c r="E24" i="506" s="1"/>
  <c r="E16" i="505"/>
  <c r="C16" i="506"/>
  <c r="E16" i="506" s="1"/>
  <c r="E9" i="505"/>
  <c r="C9" i="506"/>
  <c r="E9" i="506" s="1"/>
  <c r="E18" i="505"/>
  <c r="C18" i="506"/>
  <c r="E18" i="506" s="1"/>
  <c r="E17" i="505"/>
  <c r="C17" i="506"/>
  <c r="E17" i="506" s="1"/>
  <c r="E22" i="505"/>
  <c r="C22" i="506"/>
  <c r="E22" i="506" s="1"/>
  <c r="E23" i="505"/>
  <c r="C23" i="506"/>
  <c r="E23" i="506" s="1"/>
  <c r="E10" i="505"/>
  <c r="C10" i="506"/>
  <c r="E10" i="506" s="1"/>
  <c r="N30" i="505"/>
  <c r="D53" i="506"/>
  <c r="E53" i="506" s="1"/>
  <c r="K95" i="436" l="1"/>
  <c r="L95" i="436" s="1"/>
  <c r="B10" i="436" l="1"/>
  <c r="B11" i="436" s="1"/>
  <c r="B12" i="436" s="1"/>
  <c r="C10" i="436"/>
  <c r="C11" i="436" s="1"/>
  <c r="C12" i="436" s="1"/>
  <c r="C13" i="436" s="1"/>
  <c r="C14" i="436" s="1"/>
  <c r="C15" i="436" s="1"/>
  <c r="C16" i="436" s="1"/>
  <c r="C17" i="436" s="1"/>
  <c r="C18" i="436" s="1"/>
  <c r="C19" i="436" s="1"/>
  <c r="C20" i="436" s="1"/>
  <c r="C21" i="436" s="1"/>
  <c r="C22" i="436" s="1"/>
  <c r="C23" i="436" s="1"/>
  <c r="D10" i="436"/>
  <c r="D11" i="436" s="1"/>
  <c r="D12" i="436" s="1"/>
  <c r="D13" i="436" s="1"/>
  <c r="D14" i="436" s="1"/>
  <c r="D15" i="436" s="1"/>
  <c r="D16" i="436" s="1"/>
  <c r="D17" i="436" s="1"/>
  <c r="D18" i="436" s="1"/>
  <c r="D19" i="436" s="1"/>
  <c r="D20" i="436" s="1"/>
  <c r="D21" i="436" s="1"/>
  <c r="D22" i="436" s="1"/>
  <c r="D23" i="436" s="1"/>
  <c r="D24" i="436" l="1"/>
  <c r="D25" i="436" s="1"/>
  <c r="D26" i="436" s="1"/>
  <c r="D27" i="436" s="1"/>
  <c r="D28" i="436" s="1"/>
  <c r="C24" i="436"/>
  <c r="C25" i="436" s="1"/>
  <c r="C26" i="436" s="1"/>
  <c r="C27" i="436" s="1"/>
  <c r="I12" i="436"/>
  <c r="I11" i="436"/>
  <c r="B13" i="436"/>
  <c r="I13" i="436" s="1"/>
  <c r="I10" i="436"/>
  <c r="B14" i="436" l="1"/>
  <c r="B15" i="436" s="1"/>
  <c r="I14" i="436" l="1"/>
  <c r="I15" i="436"/>
  <c r="B16" i="436"/>
  <c r="B17" i="436" l="1"/>
  <c r="I16" i="436"/>
  <c r="B18" i="436" l="1"/>
  <c r="I17" i="436"/>
  <c r="B19" i="436" l="1"/>
  <c r="I18" i="436"/>
  <c r="B20" i="436" l="1"/>
  <c r="I19" i="436"/>
  <c r="B21" i="436" l="1"/>
  <c r="I20" i="436"/>
  <c r="B22" i="436" l="1"/>
  <c r="I21" i="436"/>
  <c r="B23" i="436" l="1"/>
  <c r="B24" i="436" s="1"/>
  <c r="I24" i="436" s="1"/>
  <c r="I22" i="436"/>
  <c r="B25" i="436" l="1"/>
  <c r="I23" i="436"/>
  <c r="B26" i="436" l="1"/>
  <c r="I25" i="436"/>
  <c r="B27" i="436" l="1"/>
  <c r="I26" i="436"/>
  <c r="B28" i="436" l="1"/>
  <c r="I27" i="436"/>
  <c r="B29" i="436" l="1"/>
  <c r="I28" i="436"/>
  <c r="B30" i="436" l="1"/>
  <c r="I29" i="436"/>
  <c r="B31" i="436" l="1"/>
  <c r="I30" i="436"/>
  <c r="B32" i="436" l="1"/>
  <c r="I31" i="436"/>
  <c r="I32" i="436" l="1"/>
  <c r="B33" i="436"/>
  <c r="B34" i="436" l="1"/>
  <c r="I33" i="436"/>
  <c r="B35" i="436" l="1"/>
  <c r="I34" i="436"/>
  <c r="I35" i="436" l="1"/>
  <c r="B36" i="436"/>
  <c r="L42" i="436" l="1"/>
  <c r="N42" i="436" s="1"/>
  <c r="L43" i="436"/>
  <c r="N43" i="436" s="1"/>
  <c r="L36" i="436"/>
  <c r="N36" i="436" s="1"/>
  <c r="L39" i="436"/>
  <c r="N39" i="436" s="1"/>
  <c r="L41" i="436"/>
  <c r="N41" i="436" s="1"/>
  <c r="L45" i="436"/>
  <c r="N45" i="436" s="1"/>
  <c r="L44" i="436"/>
  <c r="N44" i="436" s="1"/>
  <c r="L37" i="436"/>
  <c r="N37" i="436" s="1"/>
  <c r="L38" i="436"/>
  <c r="L40" i="436"/>
  <c r="N40" i="436" s="1"/>
  <c r="B37" i="436"/>
  <c r="I36" i="436"/>
  <c r="B38" i="436" l="1"/>
  <c r="I37" i="436"/>
  <c r="N38" i="436"/>
  <c r="B39" i="436" l="1"/>
  <c r="I38" i="436"/>
  <c r="B40" i="436" l="1"/>
  <c r="I39" i="436"/>
  <c r="B41" i="436" l="1"/>
  <c r="I40" i="436"/>
  <c r="B42" i="436" l="1"/>
  <c r="I41" i="436"/>
  <c r="B43" i="436" l="1"/>
  <c r="I42" i="436"/>
  <c r="B44" i="436" l="1"/>
  <c r="I43" i="436"/>
  <c r="B45" i="436" l="1"/>
  <c r="I44" i="436"/>
  <c r="B46" i="436" l="1"/>
  <c r="I45" i="436"/>
  <c r="I46" i="436" l="1"/>
  <c r="B47" i="436"/>
  <c r="B48" i="436" l="1"/>
  <c r="I47" i="436"/>
  <c r="L47" i="436"/>
  <c r="N47" i="436" s="1"/>
  <c r="L48" i="436"/>
  <c r="N48" i="436" s="1"/>
  <c r="B49" i="436" l="1"/>
  <c r="I48" i="436"/>
  <c r="B50" i="436" l="1"/>
  <c r="I49" i="436"/>
  <c r="L53" i="436" l="1"/>
  <c r="N53" i="436" s="1"/>
  <c r="L50" i="436"/>
  <c r="N50" i="436" s="1"/>
  <c r="L52" i="436"/>
  <c r="N52" i="436" s="1"/>
  <c r="L51" i="436"/>
  <c r="I50" i="436"/>
  <c r="B51" i="436"/>
  <c r="B52" i="436" l="1"/>
  <c r="I51" i="436"/>
  <c r="N51" i="436"/>
  <c r="B53" i="436" l="1"/>
  <c r="I52" i="436"/>
  <c r="B54" i="436" l="1"/>
  <c r="I53" i="436"/>
  <c r="B55" i="436" l="1"/>
  <c r="I54" i="436"/>
  <c r="B56" i="436" l="1"/>
  <c r="I55" i="436"/>
  <c r="B57" i="436" l="1"/>
  <c r="I56" i="436"/>
  <c r="B58" i="436" l="1"/>
  <c r="I57" i="436"/>
  <c r="B59" i="436" l="1"/>
  <c r="I58" i="436"/>
  <c r="L62" i="436" l="1"/>
  <c r="L60" i="436"/>
  <c r="L61" i="436"/>
  <c r="L59" i="436"/>
  <c r="N59" i="436" s="1"/>
  <c r="B60" i="436"/>
  <c r="I59" i="436"/>
  <c r="B61" i="436" l="1"/>
  <c r="I60" i="436"/>
  <c r="N61" i="436"/>
  <c r="L66" i="436"/>
  <c r="N66" i="436" s="1"/>
  <c r="L68" i="436"/>
  <c r="N68" i="436" s="1"/>
  <c r="N60" i="436"/>
  <c r="N62" i="436"/>
  <c r="L67" i="436"/>
  <c r="N67" i="436" s="1"/>
  <c r="N257" i="436" l="1"/>
  <c r="I61" i="436"/>
  <c r="B62" i="436"/>
  <c r="B63" i="436" l="1"/>
  <c r="I62" i="436"/>
  <c r="B64" i="436" l="1"/>
  <c r="I63" i="436"/>
  <c r="I64" i="436" l="1"/>
  <c r="B65" i="436"/>
  <c r="B66" i="436" l="1"/>
  <c r="I65" i="436"/>
  <c r="I66" i="436" l="1"/>
  <c r="B67" i="436"/>
  <c r="I67" i="436" l="1"/>
  <c r="B68" i="436"/>
  <c r="B69" i="436" l="1"/>
  <c r="I68" i="436"/>
  <c r="I69" i="436" l="1"/>
  <c r="B70" i="436" l="1"/>
  <c r="B71" i="436" l="1"/>
  <c r="I70" i="436"/>
  <c r="B72" i="436" l="1"/>
  <c r="I71" i="436"/>
  <c r="B73" i="436" l="1"/>
  <c r="I72" i="436"/>
  <c r="B74" i="436" l="1"/>
  <c r="I73" i="436"/>
  <c r="B75" i="436" l="1"/>
  <c r="I74" i="436"/>
  <c r="B76" i="436" l="1"/>
  <c r="I75" i="436"/>
  <c r="B77" i="436" l="1"/>
  <c r="I76" i="436"/>
  <c r="I77" i="436" l="1"/>
  <c r="B78" i="436"/>
  <c r="B79" i="436" l="1"/>
  <c r="I78" i="436"/>
  <c r="B80" i="436" l="1"/>
  <c r="I79" i="436"/>
  <c r="B81" i="436" l="1"/>
  <c r="I80" i="436"/>
  <c r="B82" i="436" l="1"/>
  <c r="I81" i="436"/>
  <c r="I82" i="436" l="1"/>
  <c r="B83" i="436" l="1"/>
  <c r="B84" i="436" l="1"/>
  <c r="I83" i="436"/>
  <c r="B85" i="436" l="1"/>
  <c r="I84" i="436"/>
  <c r="B86" i="436" l="1"/>
  <c r="I85" i="436"/>
  <c r="B87" i="436" l="1"/>
  <c r="I86" i="436"/>
  <c r="B88" i="436" l="1"/>
  <c r="I87" i="436"/>
  <c r="B89" i="436" l="1"/>
  <c r="I88" i="436"/>
  <c r="B90" i="436" l="1"/>
  <c r="I89" i="436"/>
  <c r="I90" i="436" l="1"/>
  <c r="B91" i="436"/>
  <c r="B92" i="436" l="1"/>
  <c r="I91" i="436"/>
  <c r="B93" i="436" l="1"/>
  <c r="I92" i="436"/>
  <c r="B94" i="436" l="1"/>
  <c r="I93" i="436"/>
  <c r="B95" i="436" l="1"/>
  <c r="I94" i="436"/>
  <c r="B96" i="436" l="1"/>
  <c r="I95" i="436"/>
  <c r="I96" i="436" l="1"/>
  <c r="B97" i="436"/>
  <c r="B98" i="436" l="1"/>
  <c r="I97" i="436"/>
  <c r="I98" i="436" l="1"/>
  <c r="B99" i="436" l="1"/>
  <c r="B100" i="436" l="1"/>
  <c r="I99" i="436"/>
  <c r="B101" i="436" l="1"/>
  <c r="I100" i="436"/>
  <c r="B102" i="436" l="1"/>
  <c r="I101" i="436"/>
  <c r="B103" i="436" l="1"/>
  <c r="I102" i="436"/>
  <c r="B104" i="436" l="1"/>
  <c r="I103" i="436"/>
  <c r="B105" i="436" l="1"/>
  <c r="I104" i="436"/>
  <c r="B106" i="436" l="1"/>
  <c r="I105" i="436"/>
  <c r="B107" i="436" l="1"/>
  <c r="I106" i="436"/>
  <c r="B108" i="436" l="1"/>
  <c r="I107" i="436"/>
  <c r="B109" i="436" l="1"/>
  <c r="I108" i="436"/>
  <c r="B110" i="436" l="1"/>
  <c r="I109" i="436"/>
  <c r="B111" i="436" l="1"/>
  <c r="I110" i="436"/>
  <c r="I111" i="436" l="1"/>
  <c r="B112" i="436" l="1"/>
  <c r="I112" i="436" s="1"/>
  <c r="B113" i="436" l="1"/>
  <c r="B114" i="436" s="1"/>
  <c r="I113" i="436" l="1"/>
  <c r="I114" i="436"/>
  <c r="B115" i="436"/>
  <c r="B116" i="436" l="1"/>
  <c r="I115" i="436"/>
  <c r="B117" i="436" l="1"/>
  <c r="I116" i="436"/>
  <c r="B118" i="436" l="1"/>
  <c r="I117" i="436"/>
  <c r="B119" i="436" l="1"/>
  <c r="I118" i="436"/>
  <c r="I119" i="436" l="1"/>
  <c r="B120" i="436"/>
  <c r="B121" i="436" l="1"/>
  <c r="I120" i="436"/>
  <c r="I121" i="436" l="1"/>
  <c r="B122" i="436"/>
  <c r="B123" i="436" l="1"/>
  <c r="I122" i="436"/>
  <c r="B124" i="436" l="1"/>
  <c r="I123" i="436"/>
  <c r="I124" i="436" l="1"/>
  <c r="B125" i="436"/>
  <c r="B126" i="436" l="1"/>
  <c r="I125" i="436"/>
  <c r="I126" i="436" l="1"/>
  <c r="B127" i="436"/>
  <c r="B128" i="436" l="1"/>
  <c r="I127" i="436"/>
  <c r="B129" i="436" l="1"/>
  <c r="I128" i="436"/>
  <c r="B130" i="436" l="1"/>
  <c r="I129" i="436"/>
  <c r="I130" i="436" l="1"/>
  <c r="B131" i="436"/>
  <c r="B132" i="436" l="1"/>
  <c r="I131" i="436"/>
  <c r="B133" i="436" l="1"/>
  <c r="I132" i="436"/>
  <c r="B134" i="436" l="1"/>
  <c r="I133" i="436"/>
  <c r="B135" i="436" l="1"/>
  <c r="I134" i="436"/>
  <c r="B136" i="436" l="1"/>
  <c r="I135" i="436"/>
  <c r="B137" i="436" l="1"/>
  <c r="I136" i="436"/>
  <c r="B138" i="436" l="1"/>
  <c r="I137" i="436"/>
  <c r="I138" i="436" l="1"/>
  <c r="B139" i="436"/>
  <c r="B140" i="436" l="1"/>
  <c r="I139" i="436"/>
  <c r="I140" i="436" l="1"/>
  <c r="B141" i="436"/>
  <c r="B142" i="436" l="1"/>
  <c r="I141" i="436"/>
  <c r="B143" i="436" l="1"/>
  <c r="I142" i="436"/>
  <c r="B144" i="436" l="1"/>
  <c r="I143" i="436"/>
  <c r="B145" i="436" l="1"/>
  <c r="I144" i="436"/>
  <c r="B146" i="436" l="1"/>
  <c r="I145" i="436"/>
  <c r="B147" i="436" l="1"/>
  <c r="I146" i="436"/>
  <c r="B148" i="436" l="1"/>
  <c r="I147" i="436"/>
  <c r="B149" i="436" l="1"/>
  <c r="I148" i="436"/>
  <c r="B150" i="436" l="1"/>
  <c r="I149" i="436"/>
  <c r="B151" i="436" l="1"/>
  <c r="I150" i="436"/>
  <c r="B152" i="436" l="1"/>
  <c r="I151" i="436"/>
  <c r="B153" i="436" l="1"/>
  <c r="I152" i="436"/>
  <c r="B154" i="436" l="1"/>
  <c r="I153" i="436"/>
  <c r="B155" i="436" l="1"/>
  <c r="I154" i="436"/>
  <c r="B156" i="436" l="1"/>
  <c r="I155" i="436"/>
  <c r="B157" i="436" l="1"/>
  <c r="I156" i="436"/>
  <c r="B158" i="436" l="1"/>
  <c r="I157" i="436"/>
  <c r="B159" i="436" l="1"/>
  <c r="I158" i="436"/>
  <c r="B160" i="436" l="1"/>
  <c r="I159" i="436"/>
  <c r="I160" i="436" l="1"/>
  <c r="B161" i="436"/>
  <c r="I161" i="436" l="1"/>
  <c r="B162" i="436"/>
  <c r="I162" i="436" l="1"/>
  <c r="B163" i="436"/>
  <c r="I163" i="436" l="1"/>
  <c r="B164" i="436"/>
  <c r="B165" i="436" l="1"/>
  <c r="I164" i="436"/>
  <c r="B166" i="436" l="1"/>
  <c r="I165" i="436"/>
  <c r="B167" i="436" l="1"/>
  <c r="I166" i="436"/>
  <c r="B168" i="436" l="1"/>
  <c r="I167" i="436"/>
  <c r="B169" i="436" l="1"/>
  <c r="I168" i="436"/>
  <c r="B170" i="436" l="1"/>
  <c r="I169" i="436"/>
  <c r="B171" i="436" l="1"/>
  <c r="I170" i="436"/>
  <c r="B172" i="436" l="1"/>
  <c r="I171" i="436"/>
  <c r="B173" i="436" l="1"/>
  <c r="I172" i="436"/>
  <c r="B174" i="436" l="1"/>
  <c r="I173" i="436"/>
  <c r="I174" i="436" l="1"/>
  <c r="B175" i="436"/>
  <c r="B176" i="436" l="1"/>
  <c r="I175" i="436"/>
  <c r="B177" i="436" l="1"/>
  <c r="I176" i="436"/>
  <c r="I177" i="436" l="1"/>
  <c r="B178" i="436"/>
  <c r="B179" i="436" l="1"/>
  <c r="I178" i="436"/>
  <c r="I179" i="436" l="1"/>
  <c r="B180" i="436"/>
  <c r="B181" i="436" l="1"/>
  <c r="I180" i="436"/>
  <c r="B182" i="436" l="1"/>
  <c r="I181" i="436"/>
  <c r="B183" i="436" l="1"/>
  <c r="I182" i="436"/>
  <c r="B184" i="436" l="1"/>
  <c r="I183" i="436"/>
  <c r="I184" i="436" l="1"/>
  <c r="B185" i="436"/>
  <c r="B186" i="436" l="1"/>
  <c r="I185" i="436"/>
  <c r="I186" i="436" l="1"/>
  <c r="B187" i="436"/>
  <c r="B188" i="436" l="1"/>
  <c r="I187" i="436"/>
  <c r="B189" i="436" l="1"/>
  <c r="I188" i="436"/>
  <c r="I189" i="436" l="1"/>
  <c r="B190" i="436"/>
  <c r="B191" i="436" l="1"/>
  <c r="I190" i="436"/>
  <c r="I191" i="436" l="1"/>
  <c r="B192" i="436"/>
  <c r="I192" i="436" l="1"/>
  <c r="B193" i="436"/>
  <c r="I193" i="436" l="1"/>
  <c r="B194" i="436"/>
  <c r="B195" i="436" l="1"/>
  <c r="I194" i="436"/>
  <c r="I195" i="436" l="1"/>
  <c r="B196" i="436"/>
  <c r="B197" i="436" l="1"/>
  <c r="I196" i="436"/>
  <c r="I197" i="436" l="1"/>
  <c r="B198" i="436"/>
  <c r="B199" i="436" l="1"/>
  <c r="I198" i="436"/>
  <c r="I199" i="436" l="1"/>
  <c r="B200" i="436"/>
  <c r="B201" i="436" l="1"/>
  <c r="I200" i="436"/>
  <c r="I201" i="436" l="1"/>
  <c r="B202" i="436"/>
  <c r="B203" i="436" l="1"/>
  <c r="I202" i="436"/>
  <c r="I203" i="436" l="1"/>
  <c r="B204" i="436"/>
  <c r="B205" i="436" l="1"/>
  <c r="I204" i="436"/>
  <c r="B206" i="436" l="1"/>
  <c r="I205" i="436"/>
  <c r="B207" i="436" l="1"/>
  <c r="I206" i="436"/>
  <c r="B208" i="436" l="1"/>
  <c r="I207" i="436"/>
  <c r="B209" i="436" l="1"/>
  <c r="I208" i="436"/>
  <c r="B210" i="436" l="1"/>
  <c r="I209" i="436"/>
  <c r="B211" i="436" l="1"/>
  <c r="I210" i="436"/>
  <c r="B212" i="436" l="1"/>
  <c r="I211" i="436"/>
  <c r="B213" i="436" l="1"/>
  <c r="I212" i="436"/>
  <c r="B214" i="436" l="1"/>
  <c r="I213" i="436"/>
  <c r="B215" i="436" l="1"/>
  <c r="I214" i="436"/>
  <c r="I215" i="436" l="1"/>
  <c r="B216" i="436"/>
  <c r="B217" i="436" l="1"/>
  <c r="I216" i="436"/>
  <c r="I217" i="436" l="1"/>
  <c r="B218" i="436"/>
  <c r="B219" i="436" l="1"/>
  <c r="I218" i="436"/>
  <c r="B220" i="436" l="1"/>
  <c r="I219" i="436"/>
  <c r="B221" i="436" l="1"/>
  <c r="I220" i="436"/>
  <c r="B222" i="436" l="1"/>
  <c r="I221" i="436"/>
  <c r="I222" i="436" l="1"/>
  <c r="B223" i="436"/>
  <c r="B224" i="436" l="1"/>
  <c r="I223" i="436"/>
  <c r="B225" i="436" l="1"/>
  <c r="I224" i="436"/>
  <c r="B226" i="436" l="1"/>
  <c r="I225" i="436"/>
  <c r="B227" i="436" l="1"/>
  <c r="I226" i="436"/>
  <c r="B228" i="436" l="1"/>
  <c r="I227" i="436"/>
  <c r="B229" i="436" l="1"/>
  <c r="I228" i="436"/>
  <c r="B230" i="436" l="1"/>
  <c r="I229" i="436"/>
  <c r="B231" i="436" l="1"/>
  <c r="I230" i="436"/>
  <c r="B232" i="436" l="1"/>
  <c r="I231" i="436"/>
  <c r="B233" i="436" l="1"/>
  <c r="I232" i="436"/>
  <c r="B234" i="436" l="1"/>
  <c r="I233" i="436"/>
  <c r="B235" i="436" l="1"/>
  <c r="I234" i="436"/>
  <c r="B236" i="436" l="1"/>
  <c r="I235" i="436"/>
  <c r="N202" i="436" l="1"/>
  <c r="B237" i="436"/>
  <c r="N201" i="436"/>
  <c r="C44" i="432" s="1"/>
  <c r="I236" i="436"/>
  <c r="N203" i="436"/>
  <c r="N205" i="436"/>
  <c r="N209" i="436"/>
  <c r="N207" i="436"/>
  <c r="O201" i="436" l="1"/>
  <c r="I237" i="436"/>
  <c r="B238" i="436"/>
  <c r="E44" i="432" l="1"/>
  <c r="I238" i="436"/>
  <c r="B239" i="436"/>
  <c r="B240" i="436" l="1"/>
  <c r="I239" i="436"/>
  <c r="B241" i="436" l="1"/>
  <c r="I240" i="436"/>
  <c r="B242" i="436" l="1"/>
  <c r="I241" i="436"/>
  <c r="B243" i="436" l="1"/>
  <c r="I242" i="436"/>
  <c r="I243" i="436" l="1"/>
  <c r="B244" i="436"/>
  <c r="I244" i="436" l="1"/>
  <c r="B245" i="436"/>
  <c r="I245" i="436" l="1"/>
  <c r="B246" i="436"/>
  <c r="B247" i="436" l="1"/>
  <c r="I246" i="436"/>
  <c r="B248" i="436" l="1"/>
  <c r="I247" i="436"/>
  <c r="B249" i="436" l="1"/>
  <c r="I248" i="436"/>
  <c r="B250" i="436" l="1"/>
  <c r="I249" i="436"/>
  <c r="B251" i="436" l="1"/>
  <c r="I250" i="436"/>
  <c r="B252" i="436" l="1"/>
  <c r="I251" i="436"/>
  <c r="B253" i="436" l="1"/>
  <c r="I252" i="436"/>
  <c r="B254" i="436" l="1"/>
  <c r="I253" i="436"/>
  <c r="B255" i="436" l="1"/>
  <c r="I254" i="436"/>
  <c r="B256" i="436" l="1"/>
  <c r="I255" i="436"/>
  <c r="B257" i="436" l="1"/>
  <c r="I256" i="436"/>
  <c r="I257" i="436" l="1"/>
  <c r="B258" i="436"/>
  <c r="B259" i="436" s="1"/>
  <c r="B260" i="436" s="1"/>
  <c r="B261" i="436" l="1"/>
  <c r="B262" i="436" l="1"/>
  <c r="N249" i="436" s="1"/>
  <c r="N251" i="436"/>
  <c r="O251" i="436" s="1"/>
  <c r="N255" i="436"/>
  <c r="O255" i="436" s="1"/>
  <c r="N9" i="436" l="1"/>
  <c r="O9" i="436" s="1"/>
  <c r="N8" i="436"/>
  <c r="C37" i="432" s="1"/>
  <c r="N10" i="436"/>
  <c r="O10" i="436" s="1"/>
  <c r="B263" i="436"/>
  <c r="B264" i="436" s="1"/>
  <c r="B265" i="436" s="1"/>
  <c r="B266" i="436" s="1"/>
  <c r="B267" i="436" s="1"/>
  <c r="B268" i="436" s="1"/>
  <c r="B269" i="436" s="1"/>
  <c r="B270" i="436" s="1"/>
  <c r="B271" i="436" s="1"/>
  <c r="B272" i="436" s="1"/>
  <c r="B273" i="436" s="1"/>
  <c r="B274" i="436" s="1"/>
  <c r="B275" i="436" s="1"/>
  <c r="B276" i="436" s="1"/>
  <c r="B277" i="436" s="1"/>
  <c r="B278" i="436" s="1"/>
  <c r="B279" i="436" s="1"/>
  <c r="B280" i="436" s="1"/>
  <c r="B281" i="436" s="1"/>
  <c r="B282" i="436" s="1"/>
  <c r="B283" i="436" s="1"/>
  <c r="B284" i="436" s="1"/>
  <c r="B285" i="436" s="1"/>
  <c r="B286" i="436" s="1"/>
  <c r="B287" i="436" s="1"/>
  <c r="B288" i="436" s="1"/>
  <c r="B289" i="436" s="1"/>
  <c r="B290" i="436" s="1"/>
  <c r="B291" i="436" s="1"/>
  <c r="B292" i="436" s="1"/>
  <c r="B293" i="436" s="1"/>
  <c r="B294" i="436" s="1"/>
  <c r="B295" i="436" s="1"/>
  <c r="B296" i="436" s="1"/>
  <c r="B297" i="436" s="1"/>
  <c r="B298" i="436" s="1"/>
  <c r="B299" i="436" s="1"/>
  <c r="B300" i="436" s="1"/>
  <c r="B301" i="436" s="1"/>
  <c r="B302" i="436" s="1"/>
  <c r="B303" i="436" s="1"/>
  <c r="B304" i="436" s="1"/>
  <c r="B305" i="436" s="1"/>
  <c r="B306" i="436" s="1"/>
  <c r="B307" i="436" s="1"/>
  <c r="B308" i="436" s="1"/>
  <c r="B309" i="436" s="1"/>
  <c r="B310" i="436" s="1"/>
  <c r="B311" i="436" s="1"/>
  <c r="B312" i="436" s="1"/>
  <c r="B313" i="436" s="1"/>
  <c r="B314" i="436" s="1"/>
  <c r="B315" i="436" s="1"/>
  <c r="B316" i="436" s="1"/>
  <c r="B317" i="436" s="1"/>
  <c r="B318" i="436" s="1"/>
  <c r="B319" i="436" s="1"/>
  <c r="B320" i="436" s="1"/>
  <c r="B321" i="436" s="1"/>
  <c r="B322" i="436" s="1"/>
  <c r="B323" i="436" s="1"/>
  <c r="B324" i="436" s="1"/>
  <c r="B325" i="436" s="1"/>
  <c r="B326" i="436" s="1"/>
  <c r="B327" i="436" s="1"/>
  <c r="B328" i="436" s="1"/>
  <c r="B329" i="436" s="1"/>
  <c r="B330" i="436" s="1"/>
  <c r="B331" i="436" s="1"/>
  <c r="B332" i="436" s="1"/>
  <c r="B333" i="436" s="1"/>
  <c r="B334" i="436" s="1"/>
  <c r="B335" i="436" s="1"/>
  <c r="B336" i="436" s="1"/>
  <c r="B337" i="436" s="1"/>
  <c r="B338" i="436" s="1"/>
  <c r="B339" i="436" s="1"/>
  <c r="B340" i="436" s="1"/>
  <c r="B341" i="436" s="1"/>
  <c r="B342" i="436" s="1"/>
  <c r="B343" i="436" s="1"/>
  <c r="B344" i="436" s="1"/>
  <c r="B345" i="436" s="1"/>
  <c r="B346" i="436" s="1"/>
  <c r="B347" i="436" s="1"/>
  <c r="B348" i="436" s="1"/>
  <c r="B349" i="436" s="1"/>
  <c r="B350" i="436" s="1"/>
  <c r="B351" i="436" s="1"/>
  <c r="B352" i="436" s="1"/>
  <c r="B353" i="436" s="1"/>
  <c r="B354" i="436" s="1"/>
  <c r="B355" i="436" s="1"/>
  <c r="B356" i="436" s="1"/>
  <c r="B357" i="436" s="1"/>
  <c r="B358" i="436" s="1"/>
  <c r="B359" i="436" s="1"/>
  <c r="B360" i="436" s="1"/>
  <c r="B361" i="436" s="1"/>
  <c r="B362" i="436" s="1"/>
  <c r="B363" i="436" s="1"/>
  <c r="B364" i="436" s="1"/>
  <c r="B365" i="436" s="1"/>
  <c r="B366" i="436" s="1"/>
  <c r="B367" i="436" s="1"/>
  <c r="B368" i="436" s="1"/>
  <c r="B369" i="436" s="1"/>
  <c r="B370" i="436" s="1"/>
  <c r="B371" i="436" s="1"/>
  <c r="B372" i="436" s="1"/>
  <c r="B373" i="436" s="1"/>
  <c r="B374" i="436" s="1"/>
  <c r="B375" i="436" s="1"/>
  <c r="B376" i="436" s="1"/>
  <c r="B377" i="436" s="1"/>
  <c r="B378" i="436" s="1"/>
  <c r="B379" i="436" s="1"/>
  <c r="B380" i="436" s="1"/>
  <c r="B381" i="436" s="1"/>
  <c r="B382" i="436" s="1"/>
  <c r="B383" i="436" s="1"/>
  <c r="B384" i="436" s="1"/>
  <c r="B385" i="436" s="1"/>
  <c r="B386" i="436" s="1"/>
  <c r="B387" i="436" s="1"/>
  <c r="B388" i="436" s="1"/>
  <c r="B389" i="436" s="1"/>
  <c r="B390" i="436" s="1"/>
  <c r="B391" i="436" s="1"/>
  <c r="B392" i="436" s="1"/>
  <c r="B393" i="436" s="1"/>
  <c r="B394" i="436" s="1"/>
  <c r="B395" i="436" s="1"/>
  <c r="B396" i="436" s="1"/>
  <c r="B397" i="436" s="1"/>
  <c r="B398" i="436" s="1"/>
  <c r="B399" i="436" s="1"/>
  <c r="B400" i="436" s="1"/>
  <c r="B401" i="436" s="1"/>
  <c r="B402" i="436" s="1"/>
  <c r="B403" i="436" s="1"/>
  <c r="B404" i="436" s="1"/>
  <c r="B405" i="436" s="1"/>
  <c r="B406" i="436" s="1"/>
  <c r="B407" i="436" s="1"/>
  <c r="B408" i="436" s="1"/>
  <c r="B409" i="436" s="1"/>
  <c r="B410" i="436" s="1"/>
  <c r="B411" i="436" s="1"/>
  <c r="B412" i="436" s="1"/>
  <c r="B413" i="436" s="1"/>
  <c r="B414" i="436" s="1"/>
  <c r="B415" i="436" s="1"/>
  <c r="B416" i="436" s="1"/>
  <c r="B417" i="436" s="1"/>
  <c r="B418" i="436" s="1"/>
  <c r="B419" i="436" s="1"/>
  <c r="B420" i="436" s="1"/>
  <c r="B421" i="436" s="1"/>
  <c r="B422" i="436" s="1"/>
  <c r="B423" i="436" s="1"/>
  <c r="B424" i="436" s="1"/>
  <c r="B425" i="436" s="1"/>
  <c r="B426" i="436" s="1"/>
  <c r="B427" i="436" s="1"/>
  <c r="B428" i="436" s="1"/>
  <c r="B429" i="436" s="1"/>
  <c r="B430" i="436" s="1"/>
  <c r="B431" i="436" s="1"/>
  <c r="B432" i="436" s="1"/>
  <c r="B433" i="436" s="1"/>
  <c r="B434" i="436" s="1"/>
  <c r="B435" i="436" s="1"/>
  <c r="B436" i="436" s="1"/>
  <c r="B437" i="436" s="1"/>
  <c r="B438" i="436" s="1"/>
  <c r="B439" i="436" s="1"/>
  <c r="B440" i="436" s="1"/>
  <c r="B441" i="436" s="1"/>
  <c r="B442" i="436" s="1"/>
  <c r="B443" i="436" s="1"/>
  <c r="B444" i="436" s="1"/>
  <c r="B445" i="436" s="1"/>
  <c r="B446" i="436" s="1"/>
  <c r="B447" i="436" s="1"/>
  <c r="B448" i="436" s="1"/>
  <c r="B449" i="436" s="1"/>
  <c r="B450" i="436" s="1"/>
  <c r="B451" i="436" s="1"/>
  <c r="B452" i="436" s="1"/>
  <c r="B453" i="436" s="1"/>
  <c r="B454" i="436" s="1"/>
  <c r="B455" i="436" s="1"/>
  <c r="B456" i="436" s="1"/>
  <c r="B457" i="436" s="1"/>
  <c r="B458" i="436" s="1"/>
  <c r="B459" i="436" s="1"/>
  <c r="B460" i="436" s="1"/>
  <c r="B461" i="436" s="1"/>
  <c r="B462" i="436" s="1"/>
  <c r="B463" i="436" s="1"/>
  <c r="B464" i="436" s="1"/>
  <c r="B465" i="436" s="1"/>
  <c r="B466" i="436" s="1"/>
  <c r="B467" i="436" s="1"/>
  <c r="B468" i="436" s="1"/>
  <c r="B469" i="436" s="1"/>
  <c r="B470" i="436" s="1"/>
  <c r="B471" i="436" s="1"/>
  <c r="B472" i="436" s="1"/>
  <c r="B473" i="436" s="1"/>
  <c r="B474" i="436" s="1"/>
  <c r="B475" i="436" s="1"/>
  <c r="B476" i="436" s="1"/>
  <c r="B477" i="436" s="1"/>
  <c r="B478" i="436" s="1"/>
  <c r="B479" i="436" s="1"/>
  <c r="B480" i="436" s="1"/>
  <c r="B481" i="436" s="1"/>
  <c r="B482" i="436" s="1"/>
  <c r="B483" i="436" s="1"/>
  <c r="B484" i="436" s="1"/>
  <c r="B485" i="436" s="1"/>
  <c r="B486" i="436" s="1"/>
  <c r="B487" i="436" s="1"/>
  <c r="B488" i="436" s="1"/>
  <c r="B489" i="436" s="1"/>
  <c r="B490" i="436" s="1"/>
  <c r="B491" i="436" s="1"/>
  <c r="B492" i="436" s="1"/>
  <c r="B493" i="436" s="1"/>
  <c r="B494" i="436" s="1"/>
  <c r="B495" i="436" s="1"/>
  <c r="B496" i="436" s="1"/>
  <c r="B497" i="436" s="1"/>
  <c r="B498" i="436" s="1"/>
  <c r="B499" i="436" s="1"/>
  <c r="B500" i="436" s="1"/>
  <c r="B501" i="436" s="1"/>
  <c r="B502" i="436" s="1"/>
  <c r="B503" i="436" s="1"/>
  <c r="B504" i="436" s="1"/>
  <c r="B505" i="436" s="1"/>
  <c r="B506" i="436" s="1"/>
  <c r="B507" i="436" s="1"/>
  <c r="B508" i="436" s="1"/>
  <c r="B509" i="436" s="1"/>
  <c r="B510" i="436" s="1"/>
  <c r="B511" i="436" s="1"/>
  <c r="B512" i="436" s="1"/>
  <c r="B513" i="436" s="1"/>
  <c r="B514" i="436" s="1"/>
  <c r="B515" i="436" s="1"/>
  <c r="B516" i="436" s="1"/>
  <c r="B517" i="436" s="1"/>
  <c r="B518" i="436" s="1"/>
  <c r="B519" i="436" s="1"/>
  <c r="B520" i="436" s="1"/>
  <c r="B521" i="436" s="1"/>
  <c r="B522" i="436" s="1"/>
  <c r="B523" i="436" s="1"/>
  <c r="B524" i="436" s="1"/>
  <c r="B525" i="436" s="1"/>
  <c r="B526" i="436" s="1"/>
  <c r="B527" i="436" s="1"/>
  <c r="B528" i="436" s="1"/>
  <c r="B529" i="436" s="1"/>
  <c r="B530" i="436" s="1"/>
  <c r="B531" i="436" s="1"/>
  <c r="B532" i="436" s="1"/>
  <c r="B533" i="436" s="1"/>
  <c r="B534" i="436" s="1"/>
  <c r="B535" i="436" s="1"/>
  <c r="B536" i="436" s="1"/>
  <c r="B537" i="436" s="1"/>
  <c r="B538" i="436" s="1"/>
  <c r="B539" i="436" s="1"/>
  <c r="B540" i="436" s="1"/>
  <c r="B541" i="436" s="1"/>
  <c r="B542" i="436" s="1"/>
  <c r="B543" i="436" s="1"/>
  <c r="B544" i="436" s="1"/>
  <c r="B545" i="436" s="1"/>
  <c r="B546" i="436" s="1"/>
  <c r="B547" i="436" s="1"/>
  <c r="B548" i="436" s="1"/>
  <c r="B549" i="436" s="1"/>
  <c r="B550" i="436" s="1"/>
  <c r="B551" i="436" s="1"/>
  <c r="B552" i="436" s="1"/>
  <c r="B553" i="436" s="1"/>
  <c r="B554" i="436" s="1"/>
  <c r="B555" i="436" s="1"/>
  <c r="B556" i="436" s="1"/>
  <c r="B557" i="436" s="1"/>
  <c r="B558" i="436" s="1"/>
  <c r="B559" i="436" s="1"/>
  <c r="B560" i="436" s="1"/>
  <c r="B561" i="436" s="1"/>
  <c r="B562" i="436" s="1"/>
  <c r="B563" i="436" s="1"/>
  <c r="B564" i="436" s="1"/>
  <c r="B565" i="436" s="1"/>
  <c r="B566" i="436" s="1"/>
  <c r="B567" i="436" s="1"/>
  <c r="B568" i="436" s="1"/>
  <c r="B569" i="436" s="1"/>
  <c r="B570" i="436" s="1"/>
  <c r="B571" i="436" s="1"/>
  <c r="B572" i="436" s="1"/>
  <c r="B573" i="436" s="1"/>
  <c r="B574" i="436" s="1"/>
  <c r="B575" i="436" s="1"/>
  <c r="B576" i="436" s="1"/>
  <c r="B577" i="436" s="1"/>
  <c r="B578" i="436" s="1"/>
  <c r="B579" i="436" s="1"/>
  <c r="B580" i="436" s="1"/>
  <c r="B581" i="436" s="1"/>
  <c r="B582" i="436" s="1"/>
  <c r="B583" i="436" s="1"/>
  <c r="B584" i="436" s="1"/>
  <c r="B585" i="436" s="1"/>
  <c r="B586" i="436" s="1"/>
  <c r="B587" i="436" s="1"/>
  <c r="B588" i="436" s="1"/>
  <c r="B589" i="436" s="1"/>
  <c r="B590" i="436" s="1"/>
  <c r="B591" i="436" s="1"/>
  <c r="B592" i="436" s="1"/>
  <c r="B593" i="436" s="1"/>
  <c r="B594" i="436" s="1"/>
  <c r="B595" i="436" s="1"/>
  <c r="B596" i="436" s="1"/>
  <c r="B597" i="436" s="1"/>
  <c r="B598" i="436" s="1"/>
  <c r="B599" i="436" s="1"/>
  <c r="B600" i="436" s="1"/>
  <c r="B601" i="436" s="1"/>
  <c r="B602" i="436" s="1"/>
  <c r="B603" i="436" s="1"/>
  <c r="B604" i="436" s="1"/>
  <c r="B605" i="436" s="1"/>
  <c r="B606" i="436" s="1"/>
  <c r="B607" i="436" s="1"/>
  <c r="B608" i="436" s="1"/>
  <c r="B609" i="436" s="1"/>
  <c r="B610" i="436" s="1"/>
  <c r="B611" i="436" s="1"/>
  <c r="B612" i="436" s="1"/>
  <c r="B613" i="436" s="1"/>
  <c r="B614" i="436" s="1"/>
  <c r="B615" i="436" s="1"/>
  <c r="B616" i="436" s="1"/>
  <c r="B617" i="436" s="1"/>
  <c r="B618" i="436" s="1"/>
  <c r="B619" i="436" s="1"/>
  <c r="B620" i="436" s="1"/>
  <c r="B621" i="436" s="1"/>
  <c r="B622" i="436" s="1"/>
  <c r="B623" i="436" s="1"/>
  <c r="B624" i="436" s="1"/>
  <c r="B625" i="436" s="1"/>
  <c r="B626" i="436" s="1"/>
  <c r="B627" i="436" s="1"/>
  <c r="B628" i="436" s="1"/>
  <c r="B629" i="436" s="1"/>
  <c r="B630" i="436" s="1"/>
  <c r="B631" i="436" s="1"/>
  <c r="B632" i="436" s="1"/>
  <c r="B633" i="436" s="1"/>
  <c r="B634" i="436" s="1"/>
  <c r="B635" i="436" s="1"/>
  <c r="B636" i="436" s="1"/>
  <c r="B637" i="436" s="1"/>
  <c r="B638" i="436" s="1"/>
  <c r="B639" i="436" s="1"/>
  <c r="B640" i="436" s="1"/>
  <c r="B641" i="436" s="1"/>
  <c r="B642" i="436" s="1"/>
  <c r="B643" i="436" s="1"/>
  <c r="B644" i="436" s="1"/>
  <c r="B645" i="436" s="1"/>
  <c r="B646" i="436" s="1"/>
  <c r="B647" i="436" s="1"/>
  <c r="B648" i="436" s="1"/>
  <c r="B649" i="436" s="1"/>
  <c r="B650" i="436" s="1"/>
  <c r="B651" i="436" s="1"/>
  <c r="B652" i="436" s="1"/>
  <c r="B653" i="436" s="1"/>
  <c r="B654" i="436" s="1"/>
  <c r="B655" i="436" s="1"/>
  <c r="B656" i="436" s="1"/>
  <c r="B657" i="436" s="1"/>
  <c r="B658" i="436" s="1"/>
  <c r="B659" i="436" s="1"/>
  <c r="B660" i="436" s="1"/>
  <c r="B661" i="436" s="1"/>
  <c r="B662" i="436" s="1"/>
  <c r="B663" i="436" s="1"/>
  <c r="B664" i="436" s="1"/>
  <c r="B665" i="436" s="1"/>
  <c r="B666" i="436" s="1"/>
  <c r="B667" i="436" s="1"/>
  <c r="B668" i="436" s="1"/>
  <c r="B669" i="436" s="1"/>
  <c r="B670" i="436" s="1"/>
  <c r="B671" i="436" s="1"/>
  <c r="B672" i="436" s="1"/>
  <c r="B673" i="436" s="1"/>
  <c r="B674" i="436" s="1"/>
  <c r="B675" i="436" s="1"/>
  <c r="B676" i="436" s="1"/>
  <c r="B677" i="436" s="1"/>
  <c r="B678" i="436" s="1"/>
  <c r="B679" i="436" s="1"/>
  <c r="B680" i="436" s="1"/>
  <c r="B681" i="436" s="1"/>
  <c r="B682" i="436" s="1"/>
  <c r="B683" i="436" s="1"/>
  <c r="B684" i="436" s="1"/>
  <c r="B685" i="436" s="1"/>
  <c r="B686" i="436" s="1"/>
  <c r="B687" i="436" s="1"/>
  <c r="B688" i="436" s="1"/>
  <c r="B689" i="436" s="1"/>
  <c r="B690" i="436" s="1"/>
  <c r="B691" i="436" s="1"/>
  <c r="B692" i="436" s="1"/>
  <c r="B693" i="436" s="1"/>
  <c r="B694" i="436" s="1"/>
  <c r="B695" i="436" s="1"/>
  <c r="B696" i="436" s="1"/>
  <c r="B697" i="436" s="1"/>
  <c r="B698" i="436" s="1"/>
  <c r="B699" i="436" s="1"/>
  <c r="B700" i="436" s="1"/>
  <c r="B701" i="436" s="1"/>
  <c r="B702" i="436" s="1"/>
  <c r="B703" i="436" s="1"/>
  <c r="B704" i="436" s="1"/>
  <c r="B705" i="436" s="1"/>
  <c r="B706" i="436" s="1"/>
  <c r="B707" i="436" s="1"/>
  <c r="B708" i="436" s="1"/>
  <c r="B709" i="436" s="1"/>
  <c r="B710" i="436" s="1"/>
  <c r="B711" i="436" s="1"/>
  <c r="B712" i="436" s="1"/>
  <c r="B713" i="436" s="1"/>
  <c r="B714" i="436" s="1"/>
  <c r="B715" i="436" s="1"/>
  <c r="B716" i="436" s="1"/>
  <c r="B717" i="436" s="1"/>
  <c r="B718" i="436" s="1"/>
  <c r="B719" i="436" s="1"/>
  <c r="B720" i="436" s="1"/>
  <c r="B721" i="436" s="1"/>
  <c r="B722" i="436" s="1"/>
  <c r="B723" i="436" s="1"/>
  <c r="B724" i="436" s="1"/>
  <c r="B725" i="436" s="1"/>
  <c r="B726" i="436" s="1"/>
  <c r="B727" i="436" s="1"/>
  <c r="B728" i="436" s="1"/>
  <c r="B729" i="436" s="1"/>
  <c r="B730" i="436" s="1"/>
  <c r="B731" i="436" s="1"/>
  <c r="B732" i="436" s="1"/>
  <c r="B733" i="436" s="1"/>
  <c r="B734" i="436" s="1"/>
  <c r="B735" i="436" s="1"/>
  <c r="B736" i="436" s="1"/>
  <c r="B737" i="436" s="1"/>
  <c r="B738" i="436" s="1"/>
  <c r="B739" i="436" s="1"/>
  <c r="B740" i="436" s="1"/>
  <c r="B741" i="436" s="1"/>
  <c r="B742" i="436" s="1"/>
  <c r="B743" i="436" s="1"/>
  <c r="B744" i="436" s="1"/>
  <c r="B745" i="436" s="1"/>
  <c r="B746" i="436" s="1"/>
  <c r="B747" i="436" s="1"/>
  <c r="B748" i="436" s="1"/>
  <c r="B749" i="436" s="1"/>
  <c r="B750" i="436" s="1"/>
  <c r="B751" i="436" s="1"/>
  <c r="B752" i="436" s="1"/>
  <c r="B753" i="436" s="1"/>
  <c r="B754" i="436" s="1"/>
  <c r="B755" i="436" s="1"/>
  <c r="B756" i="436" s="1"/>
  <c r="B757" i="436" s="1"/>
  <c r="B758" i="436" s="1"/>
  <c r="B759" i="436" s="1"/>
  <c r="B760" i="436" s="1"/>
  <c r="B761" i="436" s="1"/>
  <c r="B762" i="436" s="1"/>
  <c r="B763" i="436" s="1"/>
  <c r="B764" i="436" s="1"/>
  <c r="B765" i="436" s="1"/>
  <c r="B766" i="436" s="1"/>
  <c r="B767" i="436" s="1"/>
  <c r="B768" i="436" s="1"/>
  <c r="B769" i="436" s="1"/>
  <c r="B770" i="436" s="1"/>
  <c r="B771" i="436" s="1"/>
  <c r="B772" i="436" s="1"/>
  <c r="B773" i="436" s="1"/>
  <c r="B774" i="436" s="1"/>
  <c r="B775" i="436" s="1"/>
  <c r="B776" i="436" s="1"/>
  <c r="B777" i="436" s="1"/>
  <c r="B778" i="436" s="1"/>
  <c r="B779" i="436" s="1"/>
  <c r="B780" i="436" s="1"/>
  <c r="B781" i="436" s="1"/>
  <c r="B782" i="436" s="1"/>
  <c r="B783" i="436" s="1"/>
  <c r="B784" i="436" s="1"/>
  <c r="B785" i="436" s="1"/>
  <c r="B786" i="436" s="1"/>
  <c r="B787" i="436" s="1"/>
  <c r="B788" i="436" s="1"/>
  <c r="B789" i="436" s="1"/>
  <c r="B790" i="436" s="1"/>
  <c r="B791" i="436" s="1"/>
  <c r="B792" i="436" s="1"/>
  <c r="B793" i="436" s="1"/>
  <c r="B794" i="436" s="1"/>
  <c r="B795" i="436" s="1"/>
  <c r="B796" i="436" s="1"/>
  <c r="B797" i="436" s="1"/>
  <c r="B798" i="436" s="1"/>
  <c r="B799" i="436" s="1"/>
  <c r="B800" i="436" s="1"/>
  <c r="B801" i="436" s="1"/>
  <c r="B802" i="436" s="1"/>
  <c r="B803" i="436" s="1"/>
  <c r="B804" i="436" s="1"/>
  <c r="B805" i="436" s="1"/>
  <c r="B806" i="436" s="1"/>
  <c r="B807" i="436" s="1"/>
  <c r="B808" i="436" s="1"/>
  <c r="B809" i="436" s="1"/>
  <c r="B810" i="436" s="1"/>
  <c r="B811" i="436" s="1"/>
  <c r="B812" i="436" s="1"/>
  <c r="B813" i="436" s="1"/>
  <c r="B814" i="436" s="1"/>
  <c r="B815" i="436" s="1"/>
  <c r="B816" i="436" s="1"/>
  <c r="B817" i="436" s="1"/>
  <c r="B818" i="436" s="1"/>
  <c r="B819" i="436" s="1"/>
  <c r="B820" i="436" s="1"/>
  <c r="B821" i="436" s="1"/>
  <c r="B822" i="436" s="1"/>
  <c r="B823" i="436" s="1"/>
  <c r="B824" i="436" s="1"/>
  <c r="B825" i="436" s="1"/>
  <c r="B826" i="436" s="1"/>
  <c r="B827" i="436" s="1"/>
  <c r="B828" i="436" s="1"/>
  <c r="B829" i="436" s="1"/>
  <c r="B830" i="436" s="1"/>
  <c r="B831" i="436" s="1"/>
  <c r="B832" i="436" s="1"/>
  <c r="B833" i="436" s="1"/>
  <c r="B834" i="436" s="1"/>
  <c r="B835" i="436" s="1"/>
  <c r="B836" i="436" s="1"/>
  <c r="B837" i="436" s="1"/>
  <c r="B838" i="436" s="1"/>
  <c r="B839" i="436" s="1"/>
  <c r="B840" i="436" s="1"/>
  <c r="B841" i="436" s="1"/>
  <c r="B842" i="436" s="1"/>
  <c r="B843" i="436" s="1"/>
  <c r="B844" i="436" s="1"/>
  <c r="B845" i="436" s="1"/>
  <c r="B846" i="436" s="1"/>
  <c r="B847" i="436" s="1"/>
  <c r="B848" i="436" s="1"/>
  <c r="B849" i="436" s="1"/>
  <c r="B850" i="436" s="1"/>
  <c r="B851" i="436" s="1"/>
  <c r="B852" i="436" s="1"/>
  <c r="B853" i="436" s="1"/>
  <c r="B854" i="436" s="1"/>
  <c r="B855" i="436" s="1"/>
  <c r="B856" i="436" s="1"/>
  <c r="B857" i="436" s="1"/>
  <c r="B858" i="436" s="1"/>
  <c r="B859" i="436" s="1"/>
  <c r="B860" i="436" s="1"/>
  <c r="B861" i="436" s="1"/>
  <c r="B862" i="436" s="1"/>
  <c r="B863" i="436" s="1"/>
  <c r="B864" i="436" s="1"/>
  <c r="B865" i="436" s="1"/>
  <c r="B866" i="436" s="1"/>
  <c r="B867" i="436" s="1"/>
  <c r="B868" i="436" s="1"/>
  <c r="B869" i="436" s="1"/>
  <c r="B870" i="436" s="1"/>
  <c r="B871" i="436" s="1"/>
  <c r="B872" i="436" s="1"/>
  <c r="B873" i="436" s="1"/>
  <c r="B874" i="436" s="1"/>
  <c r="B875" i="436" s="1"/>
  <c r="B876" i="436" s="1"/>
  <c r="B877" i="436" s="1"/>
  <c r="B878" i="436" s="1"/>
  <c r="B879" i="436" s="1"/>
  <c r="B880" i="436" s="1"/>
  <c r="B881" i="436" s="1"/>
  <c r="B882" i="436" s="1"/>
  <c r="B883" i="436" s="1"/>
  <c r="B884" i="436" s="1"/>
  <c r="B885" i="436" s="1"/>
  <c r="B886" i="436" s="1"/>
  <c r="B887" i="436" s="1"/>
  <c r="B888" i="436" s="1"/>
  <c r="B889" i="436" s="1"/>
  <c r="B890" i="436" s="1"/>
  <c r="B891" i="436" s="1"/>
  <c r="B892" i="436" s="1"/>
  <c r="B893" i="436" s="1"/>
  <c r="B894" i="436" s="1"/>
  <c r="B895" i="436" s="1"/>
  <c r="N152" i="436"/>
  <c r="O152" i="436" s="1"/>
  <c r="N18" i="436"/>
  <c r="N219" i="436"/>
  <c r="N114" i="436"/>
  <c r="N72" i="436"/>
  <c r="N46" i="436"/>
  <c r="N71" i="436"/>
  <c r="N198" i="436"/>
  <c r="N167" i="436"/>
  <c r="O167" i="436" s="1"/>
  <c r="N30" i="436"/>
  <c r="N124" i="436"/>
  <c r="N54" i="436"/>
  <c r="N131" i="436"/>
  <c r="N84" i="436"/>
  <c r="O84" i="436" s="1"/>
  <c r="N133" i="436"/>
  <c r="N223" i="436"/>
  <c r="N176" i="436"/>
  <c r="O176" i="436" s="1"/>
  <c r="N33" i="436"/>
  <c r="N58" i="436"/>
  <c r="N95" i="436"/>
  <c r="N25" i="436"/>
  <c r="N238" i="436"/>
  <c r="O238" i="436" s="1"/>
  <c r="N233" i="436"/>
  <c r="N86" i="436"/>
  <c r="O86" i="436" s="1"/>
  <c r="N146" i="436"/>
  <c r="O146" i="436" s="1"/>
  <c r="N82" i="436"/>
  <c r="O82" i="436" s="1"/>
  <c r="N196" i="436"/>
  <c r="N104" i="436"/>
  <c r="C41" i="432" s="1"/>
  <c r="N186" i="436"/>
  <c r="N164" i="436"/>
  <c r="O164" i="436" s="1"/>
  <c r="N163" i="436"/>
  <c r="C43" i="432" s="1"/>
  <c r="N29" i="436"/>
  <c r="N122" i="436"/>
  <c r="N191" i="436"/>
  <c r="N94" i="436"/>
  <c r="N190" i="436"/>
  <c r="N105" i="436"/>
  <c r="N174" i="436"/>
  <c r="N237" i="436"/>
  <c r="O237" i="436" s="1"/>
  <c r="N143" i="436"/>
  <c r="O143" i="436" s="1"/>
  <c r="N254" i="436"/>
  <c r="C47" i="432" s="1"/>
  <c r="N188" i="436"/>
  <c r="N106" i="436"/>
  <c r="N232" i="436"/>
  <c r="C46" i="432" s="1"/>
  <c r="N56" i="436"/>
  <c r="N194" i="436"/>
  <c r="N102" i="436"/>
  <c r="N240" i="436"/>
  <c r="O240" i="436" s="1"/>
  <c r="N234" i="436"/>
  <c r="O234" i="436" s="1"/>
  <c r="N245" i="436"/>
  <c r="O245" i="436" s="1"/>
  <c r="N156" i="436"/>
  <c r="O156" i="436" s="1"/>
  <c r="N70" i="436"/>
  <c r="C39" i="432" s="1"/>
  <c r="N80" i="436"/>
  <c r="N49" i="436"/>
  <c r="N165" i="436"/>
  <c r="N211" i="436"/>
  <c r="C45" i="432" s="1"/>
  <c r="N22" i="436"/>
  <c r="N28" i="436"/>
  <c r="C38" i="432" s="1"/>
  <c r="N116" i="436"/>
  <c r="N126" i="436"/>
  <c r="N256" i="436"/>
  <c r="O256" i="436" s="1"/>
  <c r="N212" i="436"/>
  <c r="N171" i="436"/>
  <c r="O171" i="436" s="1"/>
  <c r="N35" i="436"/>
  <c r="N177" i="436"/>
  <c r="O177" i="436" s="1"/>
  <c r="N93" i="436"/>
  <c r="C40" i="432" s="1"/>
  <c r="N213" i="436"/>
  <c r="N227" i="436"/>
  <c r="N142" i="436"/>
  <c r="N141" i="436"/>
  <c r="C42" i="432" s="1"/>
  <c r="N63" i="436"/>
  <c r="N97" i="436"/>
  <c r="N243" i="436"/>
  <c r="O243" i="436" s="1"/>
  <c r="O70" i="436" l="1"/>
  <c r="O104" i="436"/>
  <c r="O232" i="436"/>
  <c r="O233" i="436"/>
  <c r="O72" i="436"/>
  <c r="O28" i="436"/>
  <c r="O213" i="436"/>
  <c r="O93" i="436"/>
  <c r="O211" i="436"/>
  <c r="O254" i="436"/>
  <c r="O163" i="436"/>
  <c r="O141" i="436"/>
  <c r="O80" i="436"/>
  <c r="O8" i="436"/>
  <c r="E37" i="432" l="1"/>
  <c r="E38" i="432"/>
  <c r="E47" i="432"/>
  <c r="E40" i="432"/>
  <c r="E43" i="432"/>
  <c r="E42" i="432"/>
  <c r="E41" i="432"/>
  <c r="C48" i="432"/>
  <c r="E39" i="432"/>
  <c r="E45" i="432"/>
  <c r="E46" i="432"/>
  <c r="D37" i="432" l="1"/>
  <c r="D41" i="432"/>
  <c r="D44" i="432"/>
  <c r="D42" i="432"/>
  <c r="D40" i="432"/>
  <c r="D47" i="432"/>
  <c r="D38" i="432"/>
  <c r="E48" i="432"/>
  <c r="E49" i="432" s="1"/>
  <c r="D39" i="432"/>
  <c r="D46" i="432"/>
  <c r="D43" i="432"/>
  <c r="D45" i="432"/>
  <c r="D48" i="432" l="1"/>
  <c r="H1657" i="451"/>
  <c r="I1657" i="451"/>
  <c r="H1667" i="451"/>
  <c r="A10" i="436"/>
  <c r="A11" i="436"/>
  <c r="A12" i="436"/>
  <c r="A13" i="436"/>
  <c r="A15" i="436"/>
  <c r="A16" i="436"/>
  <c r="A17" i="436"/>
  <c r="A18" i="436"/>
  <c r="A19" i="436"/>
  <c r="A20" i="436"/>
  <c r="A21" i="436"/>
  <c r="A22" i="436"/>
  <c r="A23" i="436"/>
  <c r="A24" i="436"/>
  <c r="A25" i="436"/>
  <c r="A26" i="436"/>
  <c r="A27" i="436"/>
  <c r="A28" i="436"/>
  <c r="A29" i="436"/>
  <c r="A30" i="436"/>
  <c r="A31" i="436"/>
  <c r="A32" i="436"/>
  <c r="A33" i="436"/>
  <c r="A34" i="436"/>
  <c r="A35" i="436"/>
  <c r="A36" i="436"/>
  <c r="A37" i="436"/>
  <c r="A38" i="436"/>
  <c r="A39" i="436"/>
  <c r="A40" i="436"/>
  <c r="A41" i="436"/>
  <c r="A42" i="436"/>
  <c r="A43" i="436"/>
  <c r="A44" i="436"/>
  <c r="A45" i="436"/>
  <c r="A46" i="436"/>
  <c r="A47" i="436"/>
  <c r="A48" i="436"/>
  <c r="A49" i="436"/>
  <c r="A50" i="436"/>
  <c r="A51" i="436"/>
  <c r="A52" i="436"/>
  <c r="A53" i="436"/>
  <c r="A54" i="436"/>
  <c r="A55" i="436"/>
  <c r="A56" i="436"/>
  <c r="A57" i="436"/>
  <c r="A58" i="436"/>
  <c r="A59" i="436"/>
  <c r="A60" i="436"/>
  <c r="A61" i="436"/>
  <c r="A62" i="436"/>
  <c r="A63" i="436"/>
  <c r="A64" i="436"/>
  <c r="A65" i="436"/>
  <c r="A66" i="436"/>
  <c r="A67" i="436"/>
  <c r="A68" i="436"/>
  <c r="A69" i="436"/>
  <c r="A70" i="436"/>
  <c r="A71" i="436"/>
  <c r="A72" i="436"/>
  <c r="A73" i="436"/>
  <c r="A74" i="436"/>
  <c r="A75" i="436"/>
  <c r="A76" i="436"/>
  <c r="A77" i="436"/>
  <c r="A78" i="436"/>
  <c r="A79" i="436"/>
  <c r="A80" i="436"/>
  <c r="A81" i="436"/>
  <c r="A82" i="436"/>
  <c r="A83" i="436"/>
  <c r="A84" i="436"/>
  <c r="A85" i="436"/>
  <c r="A86" i="436"/>
  <c r="A87" i="436"/>
  <c r="A88" i="436"/>
  <c r="A89" i="436"/>
  <c r="A90" i="436"/>
  <c r="A91" i="436"/>
  <c r="A92" i="436"/>
  <c r="A93" i="436"/>
  <c r="A94" i="436"/>
  <c r="A95" i="436"/>
  <c r="A96" i="436"/>
  <c r="A97" i="436"/>
  <c r="A98" i="436"/>
  <c r="A99" i="436"/>
  <c r="A100" i="436"/>
  <c r="A101" i="436"/>
  <c r="A102" i="436"/>
  <c r="A103" i="436"/>
  <c r="A104" i="436"/>
  <c r="A105" i="436"/>
  <c r="A106" i="436"/>
  <c r="A107" i="436"/>
  <c r="A108" i="436"/>
  <c r="A109" i="436"/>
  <c r="A110" i="436"/>
  <c r="A111" i="436"/>
  <c r="A112" i="436"/>
  <c r="A113" i="436"/>
  <c r="A114" i="436"/>
  <c r="A115" i="436"/>
  <c r="A116" i="436"/>
  <c r="A117" i="436"/>
  <c r="A118" i="436"/>
  <c r="A119" i="436"/>
  <c r="A120" i="436"/>
  <c r="A121" i="436"/>
  <c r="A122" i="436"/>
  <c r="A123" i="436"/>
  <c r="A124" i="436"/>
  <c r="A125" i="436"/>
  <c r="A126" i="436"/>
  <c r="A127" i="436"/>
  <c r="A128" i="436"/>
  <c r="A129" i="436"/>
  <c r="A130" i="436"/>
  <c r="A131" i="436"/>
  <c r="A132" i="436"/>
  <c r="A133" i="436"/>
  <c r="A134" i="436"/>
  <c r="A135" i="436"/>
  <c r="A136" i="436"/>
  <c r="A137" i="436"/>
  <c r="A138" i="436"/>
  <c r="A139" i="436"/>
  <c r="A140" i="436"/>
  <c r="A141" i="436"/>
  <c r="A142" i="436"/>
  <c r="A143" i="436"/>
  <c r="A144" i="436"/>
  <c r="A145" i="436"/>
  <c r="A146" i="436"/>
  <c r="A147" i="436"/>
  <c r="A148" i="436"/>
  <c r="A149" i="436"/>
  <c r="A150" i="436"/>
  <c r="A151" i="436"/>
  <c r="A152" i="436"/>
  <c r="A153" i="436"/>
  <c r="A154" i="436"/>
  <c r="A155" i="436"/>
  <c r="A156" i="436"/>
  <c r="A157" i="436"/>
  <c r="A158" i="436"/>
  <c r="A159" i="436"/>
  <c r="A160" i="436"/>
  <c r="A161" i="436"/>
  <c r="A162" i="436"/>
  <c r="A163" i="436"/>
  <c r="A164" i="436"/>
  <c r="A165" i="436"/>
  <c r="A166" i="436"/>
  <c r="A167" i="436"/>
  <c r="A168" i="436"/>
  <c r="A169" i="436"/>
  <c r="A170" i="436"/>
  <c r="A171" i="436"/>
  <c r="A172" i="436"/>
  <c r="A173" i="436"/>
  <c r="A174" i="436"/>
  <c r="A175" i="436"/>
  <c r="A176" i="436"/>
  <c r="A177" i="436"/>
  <c r="A178" i="436"/>
  <c r="A179" i="436"/>
  <c r="A180" i="436"/>
  <c r="A181" i="436"/>
  <c r="A182" i="436"/>
  <c r="A183" i="436"/>
  <c r="A184" i="436"/>
  <c r="A185" i="436"/>
  <c r="A186" i="436"/>
  <c r="A187" i="436"/>
  <c r="A188" i="436"/>
  <c r="A189" i="436"/>
  <c r="A190" i="436"/>
  <c r="A191" i="436"/>
  <c r="A192" i="436"/>
  <c r="A193" i="436"/>
  <c r="A194" i="436"/>
  <c r="A195" i="436"/>
  <c r="A196" i="436"/>
  <c r="A197" i="436"/>
  <c r="A198" i="436"/>
  <c r="A199" i="436"/>
  <c r="A200" i="436"/>
  <c r="A201" i="436"/>
  <c r="A202" i="436"/>
  <c r="A203" i="436"/>
  <c r="A204" i="436"/>
  <c r="A205" i="436"/>
  <c r="A206" i="436"/>
  <c r="A207" i="436"/>
  <c r="A208" i="436"/>
  <c r="A209" i="436"/>
  <c r="A210" i="436"/>
  <c r="A211" i="436"/>
  <c r="A212" i="436"/>
  <c r="A213" i="436"/>
  <c r="A214" i="436"/>
  <c r="A215" i="436"/>
  <c r="A216" i="436"/>
  <c r="A217" i="436"/>
  <c r="A218" i="436"/>
  <c r="A219" i="436"/>
  <c r="A220" i="436"/>
  <c r="A221" i="436"/>
  <c r="A222" i="436"/>
  <c r="A223" i="436"/>
  <c r="A224" i="436"/>
  <c r="A225" i="436"/>
  <c r="A226" i="436"/>
  <c r="A227" i="436"/>
  <c r="A228" i="436"/>
  <c r="A229" i="436"/>
  <c r="A230" i="436"/>
  <c r="A231" i="436"/>
  <c r="A232" i="436"/>
  <c r="A233" i="436"/>
  <c r="A234" i="436"/>
  <c r="A235" i="436"/>
  <c r="A236" i="436"/>
  <c r="A237" i="436"/>
  <c r="A238" i="436"/>
  <c r="A239" i="436"/>
  <c r="A240" i="436"/>
  <c r="A241" i="436"/>
  <c r="A242" i="436"/>
  <c r="A243" i="436"/>
  <c r="A244" i="436"/>
  <c r="A245" i="436"/>
  <c r="A246" i="436"/>
  <c r="A247" i="436"/>
  <c r="A248" i="436"/>
  <c r="A249" i="436"/>
  <c r="A250" i="436"/>
  <c r="A251" i="436"/>
  <c r="A252" i="436"/>
  <c r="A253" i="436"/>
  <c r="A254" i="436"/>
  <c r="A255" i="436"/>
  <c r="A256" i="436"/>
  <c r="A257" i="436"/>
  <c r="A258" i="436"/>
  <c r="A259" i="436"/>
  <c r="A260" i="436"/>
  <c r="A261" i="436"/>
  <c r="A262" i="436"/>
  <c r="A263" i="436"/>
  <c r="A264" i="436"/>
  <c r="A265" i="436"/>
  <c r="A266" i="436"/>
  <c r="A267" i="436"/>
  <c r="A268" i="436"/>
  <c r="A269" i="436"/>
  <c r="A270" i="436"/>
  <c r="A271" i="436"/>
  <c r="A272" i="436"/>
  <c r="A273" i="436"/>
  <c r="A274" i="436"/>
  <c r="A275" i="436"/>
  <c r="A276" i="436"/>
  <c r="A277" i="436"/>
  <c r="A278" i="436"/>
  <c r="A279" i="436"/>
  <c r="A280" i="436"/>
  <c r="A281" i="436"/>
  <c r="A282" i="436"/>
  <c r="A283" i="436"/>
  <c r="A284" i="436"/>
  <c r="A285" i="436"/>
  <c r="A286" i="436"/>
  <c r="A287" i="436"/>
  <c r="A288" i="436"/>
  <c r="A289" i="436"/>
  <c r="A290" i="436"/>
  <c r="A291" i="436"/>
  <c r="A292" i="436"/>
  <c r="A293" i="436"/>
  <c r="A294" i="436"/>
  <c r="A295" i="436"/>
  <c r="A296" i="436"/>
  <c r="A297" i="436"/>
  <c r="A298" i="436"/>
  <c r="A299" i="436"/>
  <c r="A300" i="436"/>
  <c r="A301" i="436"/>
  <c r="A302" i="436"/>
  <c r="A303" i="436"/>
  <c r="A304" i="436"/>
  <c r="A305" i="436"/>
  <c r="A306" i="436"/>
  <c r="A307" i="436"/>
  <c r="A308" i="436"/>
  <c r="A309" i="436"/>
  <c r="A310" i="436"/>
  <c r="A311" i="436"/>
  <c r="A312" i="436"/>
  <c r="A313" i="436"/>
  <c r="A314" i="436"/>
  <c r="A315" i="436"/>
  <c r="A316" i="436"/>
  <c r="A317" i="436"/>
  <c r="A318" i="436"/>
  <c r="A319" i="436"/>
  <c r="A320" i="436"/>
  <c r="A321" i="436"/>
  <c r="A322" i="436"/>
  <c r="A323" i="436"/>
  <c r="A324" i="436"/>
  <c r="A325" i="436"/>
  <c r="A326" i="436"/>
  <c r="A327" i="436"/>
  <c r="A328" i="436"/>
  <c r="A329" i="436"/>
  <c r="A330" i="436"/>
  <c r="A331" i="436"/>
  <c r="A332" i="436"/>
  <c r="A333" i="436"/>
  <c r="A334" i="436"/>
  <c r="A335" i="436"/>
  <c r="A336" i="436"/>
  <c r="A337" i="436"/>
  <c r="A338" i="436"/>
  <c r="A339" i="436"/>
  <c r="A340" i="436"/>
  <c r="A341" i="436"/>
  <c r="A342" i="436"/>
  <c r="A343" i="436"/>
  <c r="A344" i="436"/>
  <c r="A345" i="436"/>
  <c r="A346" i="436"/>
  <c r="A347" i="436"/>
  <c r="A348" i="436"/>
  <c r="A349" i="436"/>
  <c r="A350" i="436"/>
  <c r="A351" i="436"/>
  <c r="A352" i="436"/>
  <c r="A353" i="436"/>
  <c r="A354" i="436"/>
  <c r="A355" i="436"/>
  <c r="A356" i="436"/>
  <c r="A357" i="436"/>
  <c r="A358" i="436"/>
  <c r="A359" i="436"/>
  <c r="A360" i="436"/>
  <c r="A361" i="436"/>
  <c r="A362" i="436"/>
  <c r="A363" i="436"/>
  <c r="A364" i="436"/>
  <c r="A365" i="436"/>
  <c r="A366" i="436"/>
  <c r="A367" i="436"/>
  <c r="A368" i="436"/>
  <c r="A369" i="436"/>
  <c r="A370" i="436"/>
  <c r="A371" i="436"/>
  <c r="A372" i="436"/>
  <c r="A373" i="436"/>
  <c r="A374" i="436"/>
  <c r="A375" i="436"/>
  <c r="A376" i="436"/>
  <c r="A377" i="436"/>
  <c r="A378" i="436"/>
  <c r="A379" i="436"/>
  <c r="A380" i="436"/>
  <c r="A381" i="436"/>
  <c r="A382" i="436"/>
  <c r="A383" i="436"/>
  <c r="A384" i="436"/>
  <c r="A385" i="436"/>
  <c r="A386" i="436"/>
  <c r="A387" i="436"/>
  <c r="A388" i="436"/>
  <c r="A389" i="436"/>
  <c r="A390" i="436"/>
  <c r="A391" i="436"/>
  <c r="A392" i="436"/>
  <c r="A393" i="436"/>
  <c r="A394" i="436"/>
  <c r="A395" i="436"/>
  <c r="A396" i="436"/>
  <c r="A397" i="436"/>
  <c r="A398" i="436"/>
  <c r="A399" i="436"/>
  <c r="A400" i="436"/>
  <c r="A401" i="436"/>
  <c r="A402" i="436"/>
  <c r="A403" i="436"/>
  <c r="A404" i="436"/>
  <c r="A405" i="436"/>
  <c r="A406" i="436"/>
  <c r="A407" i="436"/>
  <c r="A408" i="436"/>
  <c r="A409" i="436"/>
  <c r="A410" i="436"/>
  <c r="A411" i="436"/>
  <c r="A412" i="436"/>
  <c r="A413" i="436"/>
  <c r="A414" i="436"/>
  <c r="A415" i="436"/>
  <c r="A416" i="436"/>
  <c r="A417" i="436"/>
  <c r="A418" i="436"/>
  <c r="A419" i="436"/>
  <c r="A420" i="436"/>
  <c r="A421" i="436"/>
  <c r="A422" i="436"/>
  <c r="A423" i="436"/>
  <c r="A424" i="436"/>
  <c r="A425" i="436"/>
  <c r="A426" i="436"/>
  <c r="A427" i="436"/>
  <c r="A428" i="436"/>
  <c r="A429" i="436"/>
  <c r="A430" i="436"/>
  <c r="A431" i="436"/>
  <c r="A432" i="436"/>
  <c r="A433" i="436"/>
  <c r="A434" i="436"/>
  <c r="A435" i="436"/>
  <c r="A436" i="436"/>
  <c r="A437" i="436"/>
  <c r="A438" i="436"/>
  <c r="A439" i="436"/>
  <c r="A440" i="436"/>
  <c r="A441" i="436"/>
  <c r="A442" i="436"/>
  <c r="A443" i="436"/>
  <c r="A444" i="436"/>
  <c r="A445" i="436"/>
  <c r="A446" i="436"/>
  <c r="A447" i="436"/>
  <c r="A448" i="436"/>
  <c r="A449" i="436"/>
  <c r="A450" i="436"/>
  <c r="A451" i="436"/>
  <c r="A452" i="436"/>
  <c r="A453" i="436"/>
  <c r="A454" i="436"/>
  <c r="A455" i="436"/>
  <c r="A456" i="436"/>
  <c r="A457" i="436"/>
  <c r="A458" i="436"/>
  <c r="A459" i="436"/>
  <c r="A460" i="436"/>
  <c r="A461" i="436"/>
  <c r="A462" i="436"/>
  <c r="A463" i="436"/>
  <c r="A464" i="436"/>
  <c r="A465" i="436"/>
  <c r="A466" i="436"/>
  <c r="A467" i="436"/>
  <c r="A468" i="436"/>
  <c r="A469" i="436"/>
  <c r="A470" i="436"/>
  <c r="A471" i="436"/>
  <c r="A472" i="436"/>
  <c r="A473" i="436"/>
  <c r="A474" i="436"/>
  <c r="A475" i="436"/>
  <c r="A476" i="436"/>
  <c r="A477" i="436"/>
  <c r="A478" i="436"/>
  <c r="A479" i="436"/>
  <c r="A480" i="436"/>
  <c r="A481" i="436"/>
  <c r="A482" i="436"/>
  <c r="A483" i="436"/>
  <c r="A484" i="436"/>
  <c r="A485" i="436"/>
  <c r="A486" i="436"/>
  <c r="A487" i="436"/>
  <c r="A488" i="436"/>
  <c r="A489" i="436"/>
  <c r="A490" i="436"/>
  <c r="A491" i="436"/>
  <c r="A492" i="436"/>
  <c r="A493" i="436"/>
  <c r="A494" i="436"/>
  <c r="A495" i="436"/>
  <c r="A496" i="436"/>
  <c r="A497" i="436"/>
  <c r="A498" i="436"/>
  <c r="A499" i="436"/>
  <c r="A500" i="436"/>
  <c r="A501" i="436"/>
  <c r="A502" i="436"/>
  <c r="A503" i="436"/>
  <c r="A504" i="436"/>
  <c r="A505" i="436"/>
  <c r="A506" i="436"/>
  <c r="A507" i="436"/>
  <c r="A508" i="436"/>
  <c r="A509" i="436"/>
  <c r="A510" i="436"/>
  <c r="A511" i="436"/>
  <c r="A512" i="436"/>
  <c r="A513" i="436"/>
  <c r="A514" i="436"/>
  <c r="A515" i="436"/>
  <c r="A516" i="436"/>
  <c r="A517" i="436"/>
  <c r="A518" i="436"/>
  <c r="A519" i="436"/>
  <c r="A520" i="436"/>
  <c r="A521" i="436"/>
  <c r="A522" i="436"/>
  <c r="A523" i="436"/>
  <c r="A524" i="436"/>
  <c r="A525" i="436"/>
  <c r="A526" i="436"/>
  <c r="A527" i="436"/>
  <c r="A528" i="436"/>
  <c r="A529" i="436"/>
  <c r="A530" i="436"/>
  <c r="A531" i="436"/>
  <c r="A532" i="436"/>
  <c r="A533" i="436"/>
  <c r="A534" i="436"/>
  <c r="A535" i="436"/>
  <c r="A536" i="436"/>
  <c r="A537" i="436"/>
  <c r="A538" i="436"/>
  <c r="A539" i="436"/>
  <c r="A540" i="436"/>
  <c r="A541" i="436"/>
  <c r="A542" i="436"/>
  <c r="A543" i="436"/>
  <c r="A544" i="436"/>
  <c r="A545" i="436"/>
  <c r="A546" i="436"/>
  <c r="A547" i="436"/>
  <c r="A548" i="436"/>
  <c r="A549" i="436"/>
  <c r="A550" i="436"/>
  <c r="A551" i="436"/>
  <c r="A552" i="436"/>
  <c r="A553" i="436"/>
  <c r="A554" i="436"/>
  <c r="A555" i="436"/>
  <c r="A556" i="436"/>
  <c r="A557" i="436"/>
  <c r="A558" i="436"/>
  <c r="A559" i="436"/>
  <c r="A560" i="436"/>
  <c r="A561" i="436"/>
  <c r="A562" i="436"/>
  <c r="A563" i="436"/>
  <c r="A564" i="436"/>
  <c r="A565" i="436"/>
  <c r="A566" i="436"/>
  <c r="A567" i="436"/>
  <c r="A568" i="436"/>
  <c r="A569" i="436"/>
  <c r="A570" i="436"/>
  <c r="A571" i="436"/>
  <c r="A572" i="436"/>
  <c r="A573" i="436"/>
  <c r="A574" i="436"/>
  <c r="A575" i="436"/>
  <c r="A576" i="436"/>
  <c r="A577" i="436"/>
  <c r="A578" i="436"/>
  <c r="A579" i="436"/>
  <c r="A580" i="436"/>
  <c r="A581" i="436"/>
  <c r="A582" i="436"/>
  <c r="A583" i="436"/>
  <c r="A584" i="436"/>
  <c r="A585" i="436"/>
  <c r="A586" i="436"/>
  <c r="A587" i="436"/>
  <c r="A588" i="436"/>
  <c r="A589" i="436"/>
  <c r="A590" i="436"/>
  <c r="A591" i="436"/>
  <c r="A592" i="436"/>
  <c r="A593" i="436"/>
  <c r="A594" i="436"/>
  <c r="A595" i="436"/>
  <c r="A596" i="436"/>
  <c r="A597" i="436"/>
  <c r="A598" i="436"/>
  <c r="A599" i="436"/>
  <c r="A600" i="436"/>
  <c r="A601" i="436"/>
  <c r="A602" i="436"/>
  <c r="A603" i="436"/>
  <c r="A604" i="436"/>
  <c r="A605" i="436"/>
  <c r="A606" i="436"/>
  <c r="A607" i="436"/>
  <c r="A608" i="436"/>
  <c r="A609" i="436"/>
  <c r="A610" i="436"/>
  <c r="A611" i="436"/>
  <c r="A612" i="436"/>
  <c r="A613" i="436"/>
  <c r="A614" i="436"/>
  <c r="A615" i="436"/>
  <c r="A616" i="436"/>
  <c r="A617" i="436"/>
  <c r="A618" i="436"/>
  <c r="A619" i="436"/>
  <c r="A620" i="436"/>
  <c r="A621" i="436"/>
  <c r="A622" i="436"/>
  <c r="A623" i="436"/>
  <c r="A624" i="436"/>
  <c r="A625" i="436"/>
  <c r="A626" i="436"/>
  <c r="A627" i="436"/>
  <c r="A628" i="436"/>
  <c r="A629" i="436"/>
  <c r="A630" i="436"/>
  <c r="A631" i="436"/>
  <c r="A632" i="436"/>
  <c r="A633" i="436"/>
  <c r="A634" i="436"/>
  <c r="A635" i="436"/>
  <c r="A636" i="436"/>
  <c r="A637" i="436"/>
  <c r="A638" i="436"/>
  <c r="A639" i="436"/>
  <c r="A640" i="436"/>
  <c r="A641" i="436"/>
  <c r="A642" i="436"/>
  <c r="A643" i="436"/>
  <c r="A644" i="436"/>
  <c r="A645" i="436"/>
  <c r="A646" i="436"/>
  <c r="A647" i="436"/>
  <c r="A648" i="436"/>
  <c r="A649" i="436"/>
  <c r="A650" i="436"/>
  <c r="A651" i="436"/>
  <c r="A652" i="436"/>
  <c r="A653" i="436"/>
  <c r="A654" i="436"/>
  <c r="A655" i="436"/>
  <c r="A656" i="436"/>
  <c r="A657" i="436"/>
  <c r="A658" i="436"/>
  <c r="A659" i="436"/>
  <c r="A660" i="436"/>
  <c r="A661" i="436"/>
  <c r="A662" i="436"/>
  <c r="A663" i="436"/>
  <c r="A664" i="436"/>
  <c r="A665" i="436"/>
  <c r="A666" i="436"/>
  <c r="A667" i="436"/>
  <c r="A668" i="436"/>
  <c r="A669" i="436"/>
  <c r="A670" i="436"/>
  <c r="A671" i="436"/>
  <c r="A672" i="436"/>
  <c r="A673" i="436"/>
  <c r="A674" i="436"/>
  <c r="A675" i="436"/>
  <c r="A676" i="436"/>
  <c r="A677" i="436"/>
  <c r="A678" i="436"/>
  <c r="A679" i="436"/>
  <c r="A680" i="436"/>
  <c r="A681" i="436"/>
  <c r="A682" i="436"/>
  <c r="A683" i="436"/>
  <c r="A684" i="436"/>
  <c r="A685" i="436"/>
  <c r="A686" i="436"/>
  <c r="A687" i="436"/>
  <c r="A688" i="436"/>
  <c r="A689" i="436"/>
  <c r="A690" i="436"/>
  <c r="A691" i="436"/>
  <c r="A692" i="436"/>
  <c r="A693" i="436"/>
  <c r="A694" i="436"/>
  <c r="A695" i="436"/>
  <c r="A696" i="436"/>
  <c r="A697" i="436"/>
  <c r="A698" i="436"/>
  <c r="A699" i="436"/>
  <c r="A700" i="436"/>
  <c r="A701" i="436"/>
  <c r="A702" i="436"/>
  <c r="A703" i="436"/>
  <c r="A704" i="436"/>
  <c r="A705" i="436"/>
  <c r="A706" i="436"/>
  <c r="A707" i="436"/>
  <c r="A708" i="436"/>
  <c r="A709" i="436"/>
  <c r="A710" i="436"/>
  <c r="A711" i="436"/>
  <c r="A712" i="436"/>
  <c r="A713" i="436"/>
  <c r="A714" i="436"/>
  <c r="A715" i="436"/>
  <c r="A716" i="436"/>
  <c r="A717" i="436"/>
  <c r="A718" i="436"/>
  <c r="A719" i="436"/>
  <c r="A720" i="436"/>
  <c r="A721" i="436"/>
  <c r="A722" i="436"/>
  <c r="A723" i="436"/>
  <c r="A724" i="436"/>
  <c r="A725" i="436"/>
  <c r="A726" i="436"/>
  <c r="A727" i="436"/>
  <c r="A728" i="436"/>
  <c r="A729" i="436"/>
  <c r="A730" i="436"/>
  <c r="A731" i="436"/>
  <c r="A732" i="436"/>
  <c r="A733" i="436"/>
  <c r="A734" i="436"/>
  <c r="A735" i="436"/>
  <c r="A736" i="436"/>
  <c r="A737" i="436"/>
  <c r="A738" i="436"/>
  <c r="A739" i="436"/>
  <c r="A740" i="436"/>
  <c r="A741" i="436"/>
  <c r="A742" i="436"/>
  <c r="A743" i="436"/>
  <c r="A744" i="436"/>
  <c r="A745" i="436"/>
  <c r="A746" i="436"/>
  <c r="A747" i="436"/>
  <c r="A748" i="436"/>
  <c r="A749" i="436"/>
  <c r="A750" i="436"/>
  <c r="A751" i="436"/>
  <c r="A752" i="436"/>
  <c r="A753" i="436"/>
  <c r="A754" i="436"/>
  <c r="A755" i="436"/>
  <c r="A756" i="436"/>
  <c r="A757" i="436"/>
  <c r="A758" i="436"/>
  <c r="A759" i="436"/>
  <c r="A760" i="436"/>
  <c r="A761" i="436"/>
  <c r="A762" i="436"/>
  <c r="A763" i="436"/>
  <c r="A764" i="436"/>
  <c r="A765" i="436"/>
  <c r="A766" i="436"/>
  <c r="A767" i="436"/>
  <c r="A768" i="436"/>
  <c r="A769" i="436"/>
  <c r="A770" i="436"/>
  <c r="A771" i="436"/>
  <c r="A772" i="436"/>
  <c r="A773" i="436"/>
  <c r="A774" i="436"/>
  <c r="A775" i="436"/>
  <c r="A776" i="436"/>
  <c r="A777" i="436"/>
  <c r="A778" i="436"/>
  <c r="A779" i="436"/>
  <c r="A780" i="436"/>
  <c r="A781" i="436"/>
  <c r="A782" i="436"/>
  <c r="A783" i="436"/>
  <c r="A784" i="436"/>
  <c r="A785" i="436"/>
  <c r="A786" i="436"/>
  <c r="A787" i="436"/>
  <c r="A788" i="436"/>
  <c r="A789" i="436"/>
  <c r="A790" i="436"/>
  <c r="A791" i="436"/>
  <c r="A792" i="436"/>
  <c r="A793" i="436"/>
  <c r="A794" i="436"/>
  <c r="A795" i="436"/>
  <c r="A796" i="436"/>
  <c r="A797" i="436"/>
  <c r="A798" i="436"/>
  <c r="A799" i="436"/>
  <c r="A800" i="436"/>
  <c r="A801" i="436"/>
  <c r="A802" i="436"/>
  <c r="A803" i="436"/>
  <c r="A804" i="436"/>
  <c r="A805" i="436"/>
  <c r="A806" i="436"/>
  <c r="A807" i="436"/>
  <c r="A808" i="436"/>
  <c r="A809" i="436"/>
  <c r="A810" i="436"/>
  <c r="A811" i="436"/>
  <c r="A812" i="436"/>
  <c r="A813" i="436"/>
  <c r="A814" i="436"/>
  <c r="A815" i="436"/>
  <c r="A816" i="436"/>
  <c r="A817" i="436"/>
  <c r="A818" i="436"/>
  <c r="A819" i="436"/>
  <c r="A820" i="436"/>
  <c r="A821" i="436"/>
  <c r="A822" i="436"/>
  <c r="A823" i="436"/>
  <c r="A824" i="436"/>
  <c r="A825" i="436"/>
  <c r="A826" i="436"/>
  <c r="A827" i="436"/>
  <c r="A828" i="436"/>
  <c r="A829" i="436"/>
  <c r="A830" i="436"/>
  <c r="A831" i="436"/>
  <c r="A832" i="436"/>
  <c r="A833" i="436"/>
  <c r="A834" i="436"/>
  <c r="A835" i="436"/>
  <c r="A836" i="436"/>
  <c r="A837" i="436"/>
  <c r="A838" i="436"/>
  <c r="A839" i="436"/>
  <c r="A840" i="436"/>
  <c r="A841" i="436"/>
  <c r="A842" i="436"/>
  <c r="A843" i="436"/>
  <c r="A844" i="436"/>
  <c r="A845" i="436"/>
  <c r="A846" i="436"/>
  <c r="A847" i="436"/>
  <c r="A848" i="436"/>
  <c r="A849" i="436"/>
  <c r="A850" i="436"/>
  <c r="A851" i="436"/>
  <c r="A852" i="436"/>
  <c r="A853" i="436"/>
  <c r="A854" i="436"/>
  <c r="A855" i="436"/>
  <c r="A856" i="436"/>
  <c r="A857" i="436"/>
  <c r="A858" i="436"/>
  <c r="A859" i="436"/>
  <c r="A860" i="436"/>
  <c r="A861" i="436"/>
  <c r="A862" i="436"/>
  <c r="A863" i="436"/>
  <c r="A864" i="436"/>
  <c r="A865" i="436"/>
  <c r="A866" i="436"/>
  <c r="A867" i="436"/>
  <c r="A868" i="436"/>
  <c r="A869" i="436"/>
  <c r="A870" i="436"/>
  <c r="A871" i="436"/>
  <c r="A872" i="436"/>
  <c r="A873" i="436"/>
  <c r="A874" i="436"/>
  <c r="A875" i="436"/>
  <c r="A876" i="436"/>
  <c r="A877" i="436"/>
  <c r="A878" i="436"/>
  <c r="A879" i="436"/>
  <c r="A880" i="436"/>
  <c r="A881" i="436"/>
  <c r="A882" i="436"/>
  <c r="A883" i="436"/>
  <c r="A884" i="436"/>
  <c r="A885" i="436"/>
  <c r="A886" i="436"/>
  <c r="A887" i="436"/>
  <c r="A888" i="436"/>
  <c r="A889" i="436"/>
  <c r="A890" i="436"/>
  <c r="A891" i="436"/>
  <c r="A892" i="436"/>
  <c r="A893" i="436"/>
  <c r="A894" i="436"/>
  <c r="A895" i="4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tc={E43AE109-D207-428F-9DD9-746C086A11E9}</author>
  </authors>
  <commentList>
    <comment ref="M6" authorId="0" shapeId="0" xr:uid="{E43AE109-D207-428F-9DD9-746C086A11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APA FUNCIONÁRIO NO SUBSOLO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tc={F1457233-7CA1-4ECC-B681-2CAC8C2B10B7}</author>
  </authors>
  <commentList>
    <comment ref="M6" authorId="0" shapeId="0" xr:uid="{F1457233-7CA1-4ECC-B681-2CAC8C2B10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APA FUNCIONÁRIO NO SUBSOLO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tc={7AFECCAD-A08A-4A25-8412-5B56CF843066}</author>
  </authors>
  <commentList>
    <comment ref="D29" authorId="0" shapeId="0" xr:uid="{7AFECCAD-A08A-4A25-8412-5B56CF8430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APA FUNCIONÁRIO NO SUBSOLO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4864CB-EB33-4009-9D3D-5952B44C1157}" keepAlive="1" name="Consulta - Table003 (Page 1)" description="Conexão com a consulta 'Table003 (Page 1)' na pasta de trabalho." type="5" refreshedVersion="8" background="1" saveData="1">
    <dbPr connection="Provider=Microsoft.Mashup.OleDb.1;Data Source=$Workbook$;Location=&quot;Table003 (Page 1)&quot;;Extended Properties=&quot;&quot;" command="SELECT * FROM [Table003 (Page 1)]"/>
  </connection>
  <connection id="2" xr16:uid="{67359D03-FA35-46C6-99AC-F44757D30179}" keepAlive="1" name="Consulta - Table004 (Page 1)" description="Conexão com a consulta 'Table004 (Page 1)' na pasta de trabalho." type="5" refreshedVersion="8" background="1" saveData="1">
    <dbPr connection="Provider=Microsoft.Mashup.OleDb.1;Data Source=$Workbook$;Location=&quot;Table004 (Page 1)&quot;;Extended Properties=&quot;&quot;" command="SELECT * FROM [Table004 (Page 1)]"/>
  </connection>
  <connection id="3" xr16:uid="{E15164C7-AD59-4928-9B5C-6CBC183E400E}" keepAlive="1" name="Consulta - Table005 (Page 1)" description="Conexão com a consulta 'Table005 (Page 1)' na pasta de trabalho." type="5" refreshedVersion="8" background="1" saveData="1">
    <dbPr connection="Provider=Microsoft.Mashup.OleDb.1;Data Source=$Workbook$;Location=&quot;Table005 (Page 1)&quot;;Extended Properties=&quot;&quot;" command="SELECT * FROM [Table005 (Page 1)]"/>
  </connection>
  <connection id="4" xr16:uid="{B2AC4819-195B-4E61-814B-82381FFC704F}" keepAlive="1" name="Consulta - Table007 (Page 1)" description="Conexão com a consulta 'Table007 (Page 1)' na pasta de trabalho." type="5" refreshedVersion="8" background="1" saveData="1">
    <dbPr connection="Provider=Microsoft.Mashup.OleDb.1;Data Source=$Workbook$;Location=&quot;Table007 (Page 1)&quot;;Extended Properties=&quot;&quot;" command="SELECT * FROM [Table007 (Page 1)]"/>
  </connection>
  <connection id="5" xr16:uid="{D5F07190-B168-4DC2-A305-693D999A8438}" keepAlive="1" name="Consulta - Table008 (Page 1)" description="Conexão com a consulta 'Table008 (Page 1)' na pasta de trabalho." type="5" refreshedVersion="8" background="1" saveData="1">
    <dbPr connection="Provider=Microsoft.Mashup.OleDb.1;Data Source=$Workbook$;Location=&quot;Table008 (Page 1)&quot;;Extended Properties=&quot;&quot;" command="SELECT * FROM [Table008 (Page 1)]"/>
  </connection>
  <connection id="6" xr16:uid="{02ED484C-780E-4B89-96A1-B995B9B84370}" keepAlive="1" name="Consulta - Table009 (Page 1)" description="Conexão com a consulta 'Table009 (Page 1)' na pasta de trabalho." type="5" refreshedVersion="8" background="1" saveData="1">
    <dbPr connection="Provider=Microsoft.Mashup.OleDb.1;Data Source=$Workbook$;Location=&quot;Table009 (Page 1)&quot;;Extended Properties=&quot;&quot;" command="SELECT * FROM [Table009 (Page 1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<sst xmlns="http://schemas.openxmlformats.org/spreadsheetml/2006/main" count="20742" uniqueCount="5780">
  <si>
    <t>Descrição</t>
  </si>
  <si>
    <t>m2</t>
  </si>
  <si>
    <t>un</t>
  </si>
  <si>
    <t>m</t>
  </si>
  <si>
    <t>ESQUADRIAS DE MADEIRA</t>
  </si>
  <si>
    <t>ITEM</t>
  </si>
  <si>
    <t>TOTAL</t>
  </si>
  <si>
    <t>TIPO</t>
  </si>
  <si>
    <t>ÁREA</t>
  </si>
  <si>
    <t>m²</t>
  </si>
  <si>
    <t>Total</t>
  </si>
  <si>
    <t>REVISÃO:</t>
  </si>
  <si>
    <t>Item</t>
  </si>
  <si>
    <t>Unidade</t>
  </si>
  <si>
    <t>Quantidade</t>
  </si>
  <si>
    <t>DATA</t>
  </si>
  <si>
    <t>PROJETO:</t>
  </si>
  <si>
    <t>Atalho</t>
  </si>
  <si>
    <t>ESQUADRIAS DE ALUMÍNIO</t>
  </si>
  <si>
    <t>Situação</t>
  </si>
  <si>
    <t xml:space="preserve">Quant. </t>
  </si>
  <si>
    <t>Obra</t>
  </si>
  <si>
    <t>Empresa</t>
  </si>
  <si>
    <t>Revisão</t>
  </si>
  <si>
    <t>INFRAESTRUTURA</t>
  </si>
  <si>
    <t>Mão de Obra</t>
  </si>
  <si>
    <t>Considerações</t>
  </si>
  <si>
    <t>GERENCIAMENTO EXECUTIVO</t>
  </si>
  <si>
    <t>Projeto</t>
  </si>
  <si>
    <t>EMPRESA:</t>
  </si>
  <si>
    <t>Serviços complementares para alvenaria de vedação</t>
  </si>
  <si>
    <t>Mão de obra</t>
  </si>
  <si>
    <t>Regularização e proteção mecânica</t>
  </si>
  <si>
    <t>Mão de obra impermeabilização de superfície com manta asfáltica</t>
  </si>
  <si>
    <t>Contrapiso</t>
  </si>
  <si>
    <t>PINTURA INTERNA</t>
  </si>
  <si>
    <t>Sistema de pintura em parede</t>
  </si>
  <si>
    <t>ESQUADRIAS, VIDROS E FERRAGENS</t>
  </si>
  <si>
    <t>Contramarco</t>
  </si>
  <si>
    <t>Esquadrias de alumínio</t>
  </si>
  <si>
    <t>Mão de obra para instalação de portas de madeira</t>
  </si>
  <si>
    <t>LOUÇAS E METAIS</t>
  </si>
  <si>
    <t>Louças</t>
  </si>
  <si>
    <t>vb</t>
  </si>
  <si>
    <t>Metais e acessórios</t>
  </si>
  <si>
    <t>Acabamentos e acessórios</t>
  </si>
  <si>
    <t xml:space="preserve">Tampo de Granito </t>
  </si>
  <si>
    <t>Instalação de louças e metais sanitários</t>
  </si>
  <si>
    <t>Barra de apoio PNE</t>
  </si>
  <si>
    <t>Acabamentos especiais em fachada</t>
  </si>
  <si>
    <t>Mao de obra para reboco externo - inclui chapisco</t>
  </si>
  <si>
    <t>Mão de obra para aplicação de textura em paredes externas - 1 demão</t>
  </si>
  <si>
    <t>SERVIÇOS COMPLEMENTARES E FINAIS</t>
  </si>
  <si>
    <t>SERVIÇOS COMPLEMENTARES EXTERNOS</t>
  </si>
  <si>
    <t>Calçadas e Passeios</t>
  </si>
  <si>
    <t xml:space="preserve">Mobiliário e decoração </t>
  </si>
  <si>
    <t>Paisagismo</t>
  </si>
  <si>
    <t xml:space="preserve">Paisagismo </t>
  </si>
  <si>
    <t>Serviços Finais</t>
  </si>
  <si>
    <t>Limpeza final</t>
  </si>
  <si>
    <t>Desmobilização</t>
  </si>
  <si>
    <t>Ligações definitivas</t>
  </si>
  <si>
    <t>Imprevistos e contingências</t>
  </si>
  <si>
    <t>Preço un</t>
  </si>
  <si>
    <t>Unidade Construtiva</t>
  </si>
  <si>
    <t>Célula Construtiva</t>
  </si>
  <si>
    <t>Etapa</t>
  </si>
  <si>
    <t>Subetapa</t>
  </si>
  <si>
    <t>Serviço</t>
  </si>
  <si>
    <t>NIVEL</t>
  </si>
  <si>
    <t>CÉLULA CONSTRUTIVA</t>
  </si>
  <si>
    <t>ETAPA</t>
  </si>
  <si>
    <t>SUBETAPA</t>
  </si>
  <si>
    <t>SERVIÇO</t>
  </si>
  <si>
    <t>IMPERMEABILIZAÇÃO E TRATAMENTOS</t>
  </si>
  <si>
    <t>Tratamento de ralo com manta de poliéster</t>
  </si>
  <si>
    <t xml:space="preserve">Mão de obra para regularização de superfície </t>
  </si>
  <si>
    <t>Mão de obra para proteção mecânica</t>
  </si>
  <si>
    <t>Mão de obra impermeabilização de argamassa polimérica</t>
  </si>
  <si>
    <t>Mão de obra tratamento de ralo com manta de poliéster</t>
  </si>
  <si>
    <t>Comunicação visual</t>
  </si>
  <si>
    <t/>
  </si>
  <si>
    <t>QUADRO DE ÁREAS</t>
  </si>
  <si>
    <t>MESES DE OBRA</t>
  </si>
  <si>
    <t>MÊS</t>
  </si>
  <si>
    <t>ÁREA DO TERRENO</t>
  </si>
  <si>
    <t>ÁREA CONSTRUÍDA</t>
  </si>
  <si>
    <t>NÚMERO DE UNIDADES HABITACIONAIS</t>
  </si>
  <si>
    <t>UN</t>
  </si>
  <si>
    <t>ÁREA PRIVATIVA</t>
  </si>
  <si>
    <t>NÚMERO DE PAVIMENTOS</t>
  </si>
  <si>
    <t>VALOR ORÇADO</t>
  </si>
  <si>
    <t>%</t>
  </si>
  <si>
    <t>VALOR / m²</t>
  </si>
  <si>
    <t>ALVENARIA</t>
  </si>
  <si>
    <t>ACABAMENTOS EM PISOS E PAVIMENTAÇÕES</t>
  </si>
  <si>
    <t>ACABAMENTOS INTERNOS EM TETO</t>
  </si>
  <si>
    <t>SERVIÇOS COMPLEMENTARES</t>
  </si>
  <si>
    <t>PAVIMENTO</t>
  </si>
  <si>
    <t>Térreo</t>
  </si>
  <si>
    <t>Unid.</t>
  </si>
  <si>
    <t>IMPERMEABILIZAÇÃO</t>
  </si>
  <si>
    <t>Mão de Obra Piso Porcenato/ Cerâmico</t>
  </si>
  <si>
    <t>Contramarco de aço galvanizado Fixados com Argamassa</t>
  </si>
  <si>
    <t>Encunhamento de alvenaria de vedação com argamassa expansiva</t>
  </si>
  <si>
    <t>Verga/contraverga de concreto, moldada in loco</t>
  </si>
  <si>
    <t>Mão de obra para assentamento de blocos cerâmicos</t>
  </si>
  <si>
    <t>Estucamento de estrutura de concreto em pilares e vigas</t>
  </si>
  <si>
    <t>Contrapiso comum em argamassa estabilizada, nao aderido, espessura 5cm</t>
  </si>
  <si>
    <t>Mão de obra execução de massa única em paredes interna, incluindo chapisco</t>
  </si>
  <si>
    <t>Mão de obra estucamento de paredes</t>
  </si>
  <si>
    <t>ACABAMENTOS INTERNOS EM PAREDE</t>
  </si>
  <si>
    <t>Mão de obra para assentamento de revestimento cerâmico em parede</t>
  </si>
  <si>
    <t>Mão de obra para colocação de peitoril e pingadeira</t>
  </si>
  <si>
    <t>Textura acrílica aplicação em paredes internas, 1 demão</t>
  </si>
  <si>
    <t>Mão de obra para instalação de portas corta-fogo</t>
  </si>
  <si>
    <t>Imagens</t>
  </si>
  <si>
    <t>M²</t>
  </si>
  <si>
    <t>NÚMERO DE UNIDADES COMERCIAIS</t>
  </si>
  <si>
    <t>REVESTIMENTOS ARGAMASSADOS TETO</t>
  </si>
  <si>
    <t>IMPREVISTOS</t>
  </si>
  <si>
    <t>R00</t>
  </si>
  <si>
    <t>Finalizado</t>
  </si>
  <si>
    <t>REVESTIMENTOS INTERNOS DE PAREDE</t>
  </si>
  <si>
    <t>Chapisco convencional com adesivo sintético de alto desempenho aplicados em alvenaria, aplicação convencional.</t>
  </si>
  <si>
    <t>Mão de obra para assentamento de Pastilhas em Piscina</t>
  </si>
  <si>
    <t>Mão de obra execução de estucamento em teto</t>
  </si>
  <si>
    <t>PISOS E PAVIMENTAÇÕES</t>
  </si>
  <si>
    <t>Revestimento em Porcelanato amadeirado 19x117cm para Piso, rejunte cimentício, aplicação em áreas comuns internas</t>
  </si>
  <si>
    <t>Rodapé de porcelanato h=10cm</t>
  </si>
  <si>
    <t>Rodapé de porcelanato h=15cm</t>
  </si>
  <si>
    <t>Mão de obra execução de contrapiso comum e Acústico</t>
  </si>
  <si>
    <t>Mão de obra execução regularização de Piso</t>
  </si>
  <si>
    <t>Mão de obra para assentamento de Pedras Naturais em piso</t>
  </si>
  <si>
    <t>Mão de obra de rodapé Porcelanato</t>
  </si>
  <si>
    <t>Contramarco de Alumínio, Fixação com Argamassa</t>
  </si>
  <si>
    <t>Fechadura eletronica</t>
  </si>
  <si>
    <t>entrada de cada apartamento</t>
  </si>
  <si>
    <t xml:space="preserve">Louças </t>
  </si>
  <si>
    <t>Mão de obra para aplicação de Porcelanato em paredes externas</t>
  </si>
  <si>
    <t>Projeto:</t>
  </si>
  <si>
    <t>Empresa:</t>
  </si>
  <si>
    <t>Revisão:</t>
  </si>
  <si>
    <t xml:space="preserve">2.Projetos em andamento/Empresa/Obra/Escopo/Extração de quantitativos/Projetos Considerados </t>
  </si>
  <si>
    <t xml:space="preserve">Caminho: </t>
  </si>
  <si>
    <t>GERAL</t>
  </si>
  <si>
    <t>ELETRICA</t>
  </si>
  <si>
    <t>ARQUITETURA</t>
  </si>
  <si>
    <t>DISCIPLINA</t>
  </si>
  <si>
    <t>INSTALAÇÕES ELETRICAS</t>
  </si>
  <si>
    <t>OBSERVAÇÃO</t>
  </si>
  <si>
    <t>Fundação Profunda</t>
  </si>
  <si>
    <t>FUNDAÇÕES</t>
  </si>
  <si>
    <t>BRS_RDT_FUN_EX_001_R03</t>
  </si>
  <si>
    <t>https://qicloud.com.br/root/caroline.nunes@cartesianengenharia.com#Obras/BRS-MOD_REDENTOR/Estrutura/04%20-%20PROJETO%20EXECUTIVO/PDF</t>
  </si>
  <si>
    <t>Área Privativa</t>
  </si>
  <si>
    <t xml:space="preserve">Aptos </t>
  </si>
  <si>
    <t>Qnt</t>
  </si>
  <si>
    <t>Área Útil (m2)</t>
  </si>
  <si>
    <t>Total (m2)</t>
  </si>
  <si>
    <t>ENDEREÇO DA OBRA:</t>
  </si>
  <si>
    <t>CNPJ:</t>
  </si>
  <si>
    <t>ARQUIVO:</t>
  </si>
  <si>
    <t>PORTAS CORTA-FOGO</t>
  </si>
  <si>
    <t>Limpeza Final de Obra</t>
  </si>
  <si>
    <t>Decoração e mobiliário área comum</t>
  </si>
  <si>
    <t>Alvenaria de vedação de blocos de concreto de 09x19x39cm, com argamassa estabilizada</t>
  </si>
  <si>
    <t>Tela soldada para ligacao alvenaria/estrutura</t>
  </si>
  <si>
    <t>Mão de obra para assentamento de blocos concreto</t>
  </si>
  <si>
    <t>Churrasqueiras kit Gourmet Médio Inox 304</t>
  </si>
  <si>
    <t xml:space="preserve">Regularização de superfície para impermeabilização </t>
  </si>
  <si>
    <t>Proteção mecânica de superfície com argamassa de cimento e areia, traço 1:3 E=5cm</t>
  </si>
  <si>
    <t>Mão de obra impermeabilização com membrana de polimero</t>
  </si>
  <si>
    <t>Chapisco aplicado em estruturas de concreto, com argamassa pré-fabricada adesiva de cimento colante, aplicação convencional</t>
  </si>
  <si>
    <t>Estucamento de teto</t>
  </si>
  <si>
    <t>Gesso corrido em tetos - Material e Mão de Obra</t>
  </si>
  <si>
    <t>Contrapiso comum em argamassa estabilizada, nao aderido, espessura 10cm</t>
  </si>
  <si>
    <t xml:space="preserve">Revestimento em Pastilhas Cerâmicas Para Piscinas , 20 x 20cm com Junta de 2mm </t>
  </si>
  <si>
    <t>Mão de obra execução Piso drenantes</t>
  </si>
  <si>
    <t>Mão de obra de colocação de soleira em pedra natural</t>
  </si>
  <si>
    <t>Mão de obra para pintura em pisos , 2 demãos</t>
  </si>
  <si>
    <t>Mão de obra para pintura em rodapés, 3 demãos</t>
  </si>
  <si>
    <t>Mão de obra para Textura em paredes internas, 1 demãos</t>
  </si>
  <si>
    <t>Mão de obra para pintura em paredes internas, 3 demãos</t>
  </si>
  <si>
    <t>Mão de obra para pintura em teto, 3 demãos</t>
  </si>
  <si>
    <t>Mão de obra para textura em teto, 1 demão</t>
  </si>
  <si>
    <t>Guarda Corpo de Vidro e Aluminio - fornecimento e instalação</t>
  </si>
  <si>
    <t>Alçapão de aluminio</t>
  </si>
  <si>
    <t>Porta de madeira de abrir - 70x210cm (kit completo) - fixação com espuma expansiva</t>
  </si>
  <si>
    <t>Porta de madeira de abrir - 60x210cm (kit completo) - fixação com espuma expansiva</t>
  </si>
  <si>
    <t>Porta de madeira de abrir - 80x210cm (kit completo) - fixação com espuma expansiva</t>
  </si>
  <si>
    <t>Banheiro - Bacia Sanitária / Caixa Acoplada</t>
  </si>
  <si>
    <t>Banheiro - Bacia Sanitária PNE</t>
  </si>
  <si>
    <t>Banheiro - Cuba</t>
  </si>
  <si>
    <t>Banheiro - Cuba de Sobrepor - PNE</t>
  </si>
  <si>
    <t>Cuba Pia Cozinha - Lazer</t>
  </si>
  <si>
    <t>Cozinha - Cuba / Inox</t>
  </si>
  <si>
    <t>Tanque Inox</t>
  </si>
  <si>
    <t>Tanque Louça Suspenso</t>
  </si>
  <si>
    <t>Torneira Lavatório mesa</t>
  </si>
  <si>
    <t>Torneira tanque</t>
  </si>
  <si>
    <t>Torneira de Jardins</t>
  </si>
  <si>
    <t>Torneira misturador pia cozinha</t>
  </si>
  <si>
    <t>Ducha higienica</t>
  </si>
  <si>
    <t>Acabamento de Registro Comum</t>
  </si>
  <si>
    <t>Acabamento de Registro Pressão</t>
  </si>
  <si>
    <t>Chuveiro Elétrico</t>
  </si>
  <si>
    <t>Ducha</t>
  </si>
  <si>
    <t>Acessórios de Banheiro/Lavabo</t>
  </si>
  <si>
    <t>Pintura Com Tinta Latex Acrilica em Paredes Internas, 3 Demaos (Incluso fundo e massa)</t>
  </si>
  <si>
    <t>Drywall</t>
  </si>
  <si>
    <t>EMBASSAMENTO</t>
  </si>
  <si>
    <t>TORRE</t>
  </si>
  <si>
    <t>DADOS</t>
  </si>
  <si>
    <t>Titulo</t>
  </si>
  <si>
    <t>QUANTITATIVO</t>
  </si>
  <si>
    <t>Cliente</t>
  </si>
  <si>
    <t>Cidade</t>
  </si>
  <si>
    <t>Endereço</t>
  </si>
  <si>
    <t>QUANTITATIVOS</t>
  </si>
  <si>
    <t>1.</t>
  </si>
  <si>
    <t>1.1.</t>
  </si>
  <si>
    <t>1.1.1</t>
  </si>
  <si>
    <t>1.1.2</t>
  </si>
  <si>
    <t>1.2.</t>
  </si>
  <si>
    <t>1.2.1</t>
  </si>
  <si>
    <t>1.2.2</t>
  </si>
  <si>
    <t>1.3.</t>
  </si>
  <si>
    <t>1.3.1</t>
  </si>
  <si>
    <t>1.3.2</t>
  </si>
  <si>
    <t>1.4.</t>
  </si>
  <si>
    <t>1.4.1</t>
  </si>
  <si>
    <t>1.4.2</t>
  </si>
  <si>
    <t>1.5.</t>
  </si>
  <si>
    <t>1.5.1</t>
  </si>
  <si>
    <t>1.5.2</t>
  </si>
  <si>
    <t>1.6.</t>
  </si>
  <si>
    <t>1.6.1</t>
  </si>
  <si>
    <t>1.6.2</t>
  </si>
  <si>
    <t>1.7.</t>
  </si>
  <si>
    <t>1.7.1</t>
  </si>
  <si>
    <t>1.7.2</t>
  </si>
  <si>
    <t>1.8.</t>
  </si>
  <si>
    <t>1.8.1</t>
  </si>
  <si>
    <t>1.8.2</t>
  </si>
  <si>
    <t>1.9.</t>
  </si>
  <si>
    <t>1.9.1</t>
  </si>
  <si>
    <t>1.9.2</t>
  </si>
  <si>
    <t>1.10.</t>
  </si>
  <si>
    <t>1.10.1</t>
  </si>
  <si>
    <t>1.10.2</t>
  </si>
  <si>
    <t>1.11.</t>
  </si>
  <si>
    <t>1.11.1</t>
  </si>
  <si>
    <t>1.11.2</t>
  </si>
  <si>
    <t>1.12.</t>
  </si>
  <si>
    <t>1.12.1</t>
  </si>
  <si>
    <t>1.12.2</t>
  </si>
  <si>
    <t>1.13.</t>
  </si>
  <si>
    <t>1.13.1</t>
  </si>
  <si>
    <t>1.13.2</t>
  </si>
  <si>
    <t>1.14.</t>
  </si>
  <si>
    <t>1.14.1</t>
  </si>
  <si>
    <t>1.14.2</t>
  </si>
  <si>
    <t>1.15.</t>
  </si>
  <si>
    <t>1.15.1</t>
  </si>
  <si>
    <t>1.15.2</t>
  </si>
  <si>
    <t>1.16.</t>
  </si>
  <si>
    <t>1.16.1</t>
  </si>
  <si>
    <t>1.16.2</t>
  </si>
  <si>
    <t>1.17.</t>
  </si>
  <si>
    <t>1.17.1</t>
  </si>
  <si>
    <t>1.17.2</t>
  </si>
  <si>
    <t>1.18.</t>
  </si>
  <si>
    <t>1.18.1</t>
  </si>
  <si>
    <t>1.18.2</t>
  </si>
  <si>
    <t>1.19.</t>
  </si>
  <si>
    <t>1.19.1</t>
  </si>
  <si>
    <t>1.20.</t>
  </si>
  <si>
    <t>1.20.1</t>
  </si>
  <si>
    <t>1.20.2</t>
  </si>
  <si>
    <t>2.</t>
  </si>
  <si>
    <t>2.1.</t>
  </si>
  <si>
    <t>2.1.1</t>
  </si>
  <si>
    <t>2.2.</t>
  </si>
  <si>
    <t>2.2.1</t>
  </si>
  <si>
    <t>2.3.</t>
  </si>
  <si>
    <t>2.3.1</t>
  </si>
  <si>
    <t>2.4.</t>
  </si>
  <si>
    <t>2.4.1</t>
  </si>
  <si>
    <t>2.5.</t>
  </si>
  <si>
    <t>2.5.1</t>
  </si>
  <si>
    <t>2.6.</t>
  </si>
  <si>
    <t>2.6.1</t>
  </si>
  <si>
    <t>2.7.</t>
  </si>
  <si>
    <t>2.7.1</t>
  </si>
  <si>
    <t>2.8.</t>
  </si>
  <si>
    <t>2.8.1</t>
  </si>
  <si>
    <t>2.9.</t>
  </si>
  <si>
    <t>2.9.1</t>
  </si>
  <si>
    <t>2.10.</t>
  </si>
  <si>
    <t>2.10.1</t>
  </si>
  <si>
    <t>2.11.</t>
  </si>
  <si>
    <t>2.11.1</t>
  </si>
  <si>
    <t>2.12.</t>
  </si>
  <si>
    <t>2.12.1</t>
  </si>
  <si>
    <t>2.13.</t>
  </si>
  <si>
    <t>2.13.1</t>
  </si>
  <si>
    <t>2.14.</t>
  </si>
  <si>
    <t>2.14.1</t>
  </si>
  <si>
    <t>2.15.</t>
  </si>
  <si>
    <t>2.15.1</t>
  </si>
  <si>
    <t>2.16.</t>
  </si>
  <si>
    <t>2.16.1</t>
  </si>
  <si>
    <t>2.17.</t>
  </si>
  <si>
    <t>2.17.1</t>
  </si>
  <si>
    <t>2.18.</t>
  </si>
  <si>
    <t>2.18.1</t>
  </si>
  <si>
    <t>3.</t>
  </si>
  <si>
    <t>3.1.</t>
  </si>
  <si>
    <t>3.1.1</t>
  </si>
  <si>
    <t>3.2.</t>
  </si>
  <si>
    <t>3.2.1</t>
  </si>
  <si>
    <t>3.3.</t>
  </si>
  <si>
    <t>3.3.1</t>
  </si>
  <si>
    <t>3.4.</t>
  </si>
  <si>
    <t>3.4.1</t>
  </si>
  <si>
    <t>3.5.</t>
  </si>
  <si>
    <t>3.5.1</t>
  </si>
  <si>
    <t>3.6.</t>
  </si>
  <si>
    <t>3.6.1</t>
  </si>
  <si>
    <t>3.7.</t>
  </si>
  <si>
    <t>3.7.1</t>
  </si>
  <si>
    <t>3.8.</t>
  </si>
  <si>
    <t>3.8.1</t>
  </si>
  <si>
    <t>3.9.</t>
  </si>
  <si>
    <t>3.9.1</t>
  </si>
  <si>
    <t>3.10.</t>
  </si>
  <si>
    <t>3.10.1</t>
  </si>
  <si>
    <t>3.11.</t>
  </si>
  <si>
    <t>3.11.1</t>
  </si>
  <si>
    <t>3.12.</t>
  </si>
  <si>
    <t>3.12.1</t>
  </si>
  <si>
    <t>3.13.</t>
  </si>
  <si>
    <t>3.13.1</t>
  </si>
  <si>
    <t>4.</t>
  </si>
  <si>
    <t>4.1.</t>
  </si>
  <si>
    <t>4.1.1</t>
  </si>
  <si>
    <t>4.2.</t>
  </si>
  <si>
    <t>4.2.1</t>
  </si>
  <si>
    <t>4.3.</t>
  </si>
  <si>
    <t>4.3.1</t>
  </si>
  <si>
    <t>4.4.</t>
  </si>
  <si>
    <t>4.4.1</t>
  </si>
  <si>
    <t>4.5.</t>
  </si>
  <si>
    <t>4.5.1</t>
  </si>
  <si>
    <t>4.6.</t>
  </si>
  <si>
    <t>4.6.1</t>
  </si>
  <si>
    <t>4.7.</t>
  </si>
  <si>
    <t>4.7.1</t>
  </si>
  <si>
    <t>4.8.</t>
  </si>
  <si>
    <t>4.8.1</t>
  </si>
  <si>
    <t>4.9.</t>
  </si>
  <si>
    <t>4.9.1</t>
  </si>
  <si>
    <t>4.10.</t>
  </si>
  <si>
    <t>4.10.1</t>
  </si>
  <si>
    <t>4.11.</t>
  </si>
  <si>
    <t>4.11.1</t>
  </si>
  <si>
    <t>4.12.</t>
  </si>
  <si>
    <t>4.12.1</t>
  </si>
  <si>
    <t>4.13.</t>
  </si>
  <si>
    <t>4.13.1</t>
  </si>
  <si>
    <t>4.14.</t>
  </si>
  <si>
    <t>4.14.1</t>
  </si>
  <si>
    <t>4.15.</t>
  </si>
  <si>
    <t>4.15.1</t>
  </si>
  <si>
    <t>4.16.</t>
  </si>
  <si>
    <t>4.16.1</t>
  </si>
  <si>
    <t>4.17.</t>
  </si>
  <si>
    <t>4.17.1</t>
  </si>
  <si>
    <t>4.18.</t>
  </si>
  <si>
    <t>4.18.1</t>
  </si>
  <si>
    <t>4.19.</t>
  </si>
  <si>
    <t>4.19.1</t>
  </si>
  <si>
    <t>Serviços complementares para alvenaria</t>
  </si>
  <si>
    <t>5.1.</t>
  </si>
  <si>
    <t>5.1.1</t>
  </si>
  <si>
    <t>5.2.</t>
  </si>
  <si>
    <t>5.2.1</t>
  </si>
  <si>
    <t>5.3.</t>
  </si>
  <si>
    <t>5.3.1</t>
  </si>
  <si>
    <t>5.4.</t>
  </si>
  <si>
    <t>5.4.1</t>
  </si>
  <si>
    <t>5.5.</t>
  </si>
  <si>
    <t>5.5.1</t>
  </si>
  <si>
    <t>5.6.</t>
  </si>
  <si>
    <t>5.6.1</t>
  </si>
  <si>
    <t>5.7.</t>
  </si>
  <si>
    <t>5.7.1</t>
  </si>
  <si>
    <t>5.8.</t>
  </si>
  <si>
    <t>5.8.1</t>
  </si>
  <si>
    <t>5.9.</t>
  </si>
  <si>
    <t>5.9.1</t>
  </si>
  <si>
    <t>5.10.</t>
  </si>
  <si>
    <t>5.10.1</t>
  </si>
  <si>
    <t>5.11.</t>
  </si>
  <si>
    <t>5.11.1</t>
  </si>
  <si>
    <t>5.12.</t>
  </si>
  <si>
    <t>5.12.1</t>
  </si>
  <si>
    <t>5.13.</t>
  </si>
  <si>
    <t>5.13.1</t>
  </si>
  <si>
    <t>5.14.</t>
  </si>
  <si>
    <t>5.14.1</t>
  </si>
  <si>
    <t>5.15.</t>
  </si>
  <si>
    <t>5.15.1</t>
  </si>
  <si>
    <t>5.16.</t>
  </si>
  <si>
    <t>5.16.1</t>
  </si>
  <si>
    <t>5.17.</t>
  </si>
  <si>
    <t>5.17.1</t>
  </si>
  <si>
    <t>5.18.</t>
  </si>
  <si>
    <t>5.18.1</t>
  </si>
  <si>
    <t>5.19.</t>
  </si>
  <si>
    <t>5.19.1</t>
  </si>
  <si>
    <t>6.</t>
  </si>
  <si>
    <t>6.1.</t>
  </si>
  <si>
    <t>6.1.1</t>
  </si>
  <si>
    <t>6.1.2</t>
  </si>
  <si>
    <t>6.2.</t>
  </si>
  <si>
    <t>6.2.1</t>
  </si>
  <si>
    <t>6.3.</t>
  </si>
  <si>
    <t>6.3.1</t>
  </si>
  <si>
    <t>6.4.</t>
  </si>
  <si>
    <t>6.4.1</t>
  </si>
  <si>
    <t>6.5.</t>
  </si>
  <si>
    <t>6.5.1</t>
  </si>
  <si>
    <t>6.6.</t>
  </si>
  <si>
    <t>6.6.1</t>
  </si>
  <si>
    <t>6.7.</t>
  </si>
  <si>
    <t>6.8.</t>
  </si>
  <si>
    <t>6.9.</t>
  </si>
  <si>
    <t>6.10.</t>
  </si>
  <si>
    <t>6.11.</t>
  </si>
  <si>
    <t>6.12.</t>
  </si>
  <si>
    <t>6.13.</t>
  </si>
  <si>
    <t>6.14.</t>
  </si>
  <si>
    <t>6.15.</t>
  </si>
  <si>
    <t>6.16.</t>
  </si>
  <si>
    <t>6.17.</t>
  </si>
  <si>
    <t>6.18.</t>
  </si>
  <si>
    <t>6.19.</t>
  </si>
  <si>
    <t>7.</t>
  </si>
  <si>
    <t>Reboco Interno</t>
  </si>
  <si>
    <t>7.1.</t>
  </si>
  <si>
    <t>7.1.1</t>
  </si>
  <si>
    <t>7.2.</t>
  </si>
  <si>
    <t>7.3.</t>
  </si>
  <si>
    <t>7.4.</t>
  </si>
  <si>
    <t>7.5.</t>
  </si>
  <si>
    <t>7.6.</t>
  </si>
  <si>
    <t>7.7.</t>
  </si>
  <si>
    <t>7.8.</t>
  </si>
  <si>
    <t>7.9.</t>
  </si>
  <si>
    <t>7.10.</t>
  </si>
  <si>
    <t>7.11.</t>
  </si>
  <si>
    <t>7.12.</t>
  </si>
  <si>
    <t>7.13.</t>
  </si>
  <si>
    <t>7.14.</t>
  </si>
  <si>
    <t>7.15.</t>
  </si>
  <si>
    <t>7.16.</t>
  </si>
  <si>
    <t>7.17.</t>
  </si>
  <si>
    <t>7.18.</t>
  </si>
  <si>
    <t>8.1.</t>
  </si>
  <si>
    <t>8.1.1</t>
  </si>
  <si>
    <t>8.2.</t>
  </si>
  <si>
    <t>8.2.1</t>
  </si>
  <si>
    <t>9.</t>
  </si>
  <si>
    <t>Acabamentos especiais em parede</t>
  </si>
  <si>
    <t>9.1.</t>
  </si>
  <si>
    <t>9.1.1</t>
  </si>
  <si>
    <t>10.</t>
  </si>
  <si>
    <t>10.1.</t>
  </si>
  <si>
    <t>10.1.1</t>
  </si>
  <si>
    <t>10.2.</t>
  </si>
  <si>
    <t>10.3.</t>
  </si>
  <si>
    <t>10.4.</t>
  </si>
  <si>
    <t>10.5.</t>
  </si>
  <si>
    <t>10.6.</t>
  </si>
  <si>
    <t>10.7.</t>
  </si>
  <si>
    <t>10.8.</t>
  </si>
  <si>
    <t>10.9.</t>
  </si>
  <si>
    <t>10.10.</t>
  </si>
  <si>
    <t>10.11.</t>
  </si>
  <si>
    <t>10.12.</t>
  </si>
  <si>
    <t>10.13.</t>
  </si>
  <si>
    <t>11.</t>
  </si>
  <si>
    <t>11.1.</t>
  </si>
  <si>
    <t>11.2.</t>
  </si>
  <si>
    <t>11.3.</t>
  </si>
  <si>
    <t>11.4.</t>
  </si>
  <si>
    <t>11.5.</t>
  </si>
  <si>
    <t>11.6.</t>
  </si>
  <si>
    <t>11.7.</t>
  </si>
  <si>
    <t>11.8.</t>
  </si>
  <si>
    <t>11.9.</t>
  </si>
  <si>
    <t>11.10.</t>
  </si>
  <si>
    <t>11.11.</t>
  </si>
  <si>
    <t>11.12.</t>
  </si>
  <si>
    <t>11.13.</t>
  </si>
  <si>
    <t>11.14.</t>
  </si>
  <si>
    <t>11.15.</t>
  </si>
  <si>
    <t>11.16.</t>
  </si>
  <si>
    <t>11.17.</t>
  </si>
  <si>
    <t>12.</t>
  </si>
  <si>
    <t>Revestimento interno argamassado em teto</t>
  </si>
  <si>
    <t>12.1.</t>
  </si>
  <si>
    <t>12.1.1</t>
  </si>
  <si>
    <t>12.2.</t>
  </si>
  <si>
    <t>12.3.</t>
  </si>
  <si>
    <t>12.4.</t>
  </si>
  <si>
    <t>12.5.</t>
  </si>
  <si>
    <t>12.6.</t>
  </si>
  <si>
    <t>12.7.</t>
  </si>
  <si>
    <t>12.8.</t>
  </si>
  <si>
    <t>12.9.</t>
  </si>
  <si>
    <t>12.10.</t>
  </si>
  <si>
    <t>12.11.</t>
  </si>
  <si>
    <t>12.12.</t>
  </si>
  <si>
    <t>12.13.</t>
  </si>
  <si>
    <t>12.14.</t>
  </si>
  <si>
    <t>12.15.</t>
  </si>
  <si>
    <t>12.16.</t>
  </si>
  <si>
    <t>12.17.</t>
  </si>
  <si>
    <t>13.</t>
  </si>
  <si>
    <t>Acabamento de gesso em teto</t>
  </si>
  <si>
    <t>13.1.</t>
  </si>
  <si>
    <t>13.1.1</t>
  </si>
  <si>
    <t>13.2.</t>
  </si>
  <si>
    <t>13.3.</t>
  </si>
  <si>
    <t>13.4.</t>
  </si>
  <si>
    <t>13.5.</t>
  </si>
  <si>
    <t>13.6.</t>
  </si>
  <si>
    <t>13.7.</t>
  </si>
  <si>
    <t>13.8.</t>
  </si>
  <si>
    <t>13.9.</t>
  </si>
  <si>
    <t>13.10.</t>
  </si>
  <si>
    <t>13.11.</t>
  </si>
  <si>
    <t>13.12.</t>
  </si>
  <si>
    <t>13.13.</t>
  </si>
  <si>
    <t>13.14.</t>
  </si>
  <si>
    <t>13.15.</t>
  </si>
  <si>
    <t>13.16.</t>
  </si>
  <si>
    <t>13.17.</t>
  </si>
  <si>
    <t>14.1.</t>
  </si>
  <si>
    <t>14.1.1</t>
  </si>
  <si>
    <t>15.</t>
  </si>
  <si>
    <t>15.1.</t>
  </si>
  <si>
    <t>15.1.1</t>
  </si>
  <si>
    <t>15.2.</t>
  </si>
  <si>
    <t>15.2.1</t>
  </si>
  <si>
    <t>15.3.</t>
  </si>
  <si>
    <t>15.3.1</t>
  </si>
  <si>
    <t>16.</t>
  </si>
  <si>
    <t>16.1.</t>
  </si>
  <si>
    <t>16.1.2</t>
  </si>
  <si>
    <t>17.</t>
  </si>
  <si>
    <t>Acabamentos cimentados em piso</t>
  </si>
  <si>
    <t>18.</t>
  </si>
  <si>
    <t>Acabamentos cerâmicos em piso</t>
  </si>
  <si>
    <t>18.1.</t>
  </si>
  <si>
    <t>18.1.1</t>
  </si>
  <si>
    <t>19.1.</t>
  </si>
  <si>
    <t>19.1.1</t>
  </si>
  <si>
    <t>19.2.</t>
  </si>
  <si>
    <t>19.2.1</t>
  </si>
  <si>
    <t>20.</t>
  </si>
  <si>
    <t>Acabamentos pedra em piso</t>
  </si>
  <si>
    <t>20.1.</t>
  </si>
  <si>
    <t>20.1.1</t>
  </si>
  <si>
    <t>21.</t>
  </si>
  <si>
    <t>Acabamentos especiais em piso</t>
  </si>
  <si>
    <t>21.1.</t>
  </si>
  <si>
    <t>21.1.1</t>
  </si>
  <si>
    <t>21.2.</t>
  </si>
  <si>
    <t>21.2.1</t>
  </si>
  <si>
    <t>21.3.</t>
  </si>
  <si>
    <t>21.3.1</t>
  </si>
  <si>
    <t>21.3.2</t>
  </si>
  <si>
    <t>21.4.</t>
  </si>
  <si>
    <t>21.4.1</t>
  </si>
  <si>
    <t>21.5.</t>
  </si>
  <si>
    <t>21.5.1</t>
  </si>
  <si>
    <t>21.6.</t>
  </si>
  <si>
    <t>21.6.1</t>
  </si>
  <si>
    <t>21.7.</t>
  </si>
  <si>
    <t>21.7.1</t>
  </si>
  <si>
    <t>21.7.2</t>
  </si>
  <si>
    <t>21.7.3</t>
  </si>
  <si>
    <t>21.7.4</t>
  </si>
  <si>
    <t>21.8.</t>
  </si>
  <si>
    <t>21.8.1</t>
  </si>
  <si>
    <t>21.9.</t>
  </si>
  <si>
    <t>21.9.1</t>
  </si>
  <si>
    <t>22.</t>
  </si>
  <si>
    <t>22.1.</t>
  </si>
  <si>
    <t>22.1.1</t>
  </si>
  <si>
    <t>23.</t>
  </si>
  <si>
    <t>25.</t>
  </si>
  <si>
    <t>Esquadrias de madeira</t>
  </si>
  <si>
    <t>26.</t>
  </si>
  <si>
    <t>Esquadrias metálicas</t>
  </si>
  <si>
    <t>27.</t>
  </si>
  <si>
    <t>27.1.</t>
  </si>
  <si>
    <t>27.2.</t>
  </si>
  <si>
    <t>27.3.</t>
  </si>
  <si>
    <t>27.4.</t>
  </si>
  <si>
    <t>27.5.</t>
  </si>
  <si>
    <t>Peitoris</t>
  </si>
  <si>
    <t>28.1.</t>
  </si>
  <si>
    <t>28.2.</t>
  </si>
  <si>
    <t>28.3.</t>
  </si>
  <si>
    <t>28.4.</t>
  </si>
  <si>
    <t>28.5.</t>
  </si>
  <si>
    <t>28.6.</t>
  </si>
  <si>
    <t>29.1.</t>
  </si>
  <si>
    <t>Sistemas de pintura em parede</t>
  </si>
  <si>
    <t>31.</t>
  </si>
  <si>
    <t>32.1.</t>
  </si>
  <si>
    <t>32.1.1</t>
  </si>
  <si>
    <t>32.2.</t>
  </si>
  <si>
    <t>32.2.1</t>
  </si>
  <si>
    <t>32.3.</t>
  </si>
  <si>
    <t>32.3.1</t>
  </si>
  <si>
    <t>32.4.</t>
  </si>
  <si>
    <t>32.4.1</t>
  </si>
  <si>
    <t>32.5.</t>
  </si>
  <si>
    <t>32.5.1</t>
  </si>
  <si>
    <t>32.6.</t>
  </si>
  <si>
    <t>32.6.1</t>
  </si>
  <si>
    <t>33.</t>
  </si>
  <si>
    <t>33.1.</t>
  </si>
  <si>
    <t>33.1.1</t>
  </si>
  <si>
    <t>34.</t>
  </si>
  <si>
    <t>34.1.</t>
  </si>
  <si>
    <t>34.1.1</t>
  </si>
  <si>
    <t>35.</t>
  </si>
  <si>
    <t>Pintura e textura em fachada</t>
  </si>
  <si>
    <t>35.1.</t>
  </si>
  <si>
    <t>35.1.1</t>
  </si>
  <si>
    <t>36.</t>
  </si>
  <si>
    <t>Serviços complementares - cobertura</t>
  </si>
  <si>
    <t>OBSERVAÇÕES</t>
  </si>
  <si>
    <t>29.2.</t>
  </si>
  <si>
    <t>29.3.</t>
  </si>
  <si>
    <t>29.4.</t>
  </si>
  <si>
    <t>29.5.</t>
  </si>
  <si>
    <t>29.6.</t>
  </si>
  <si>
    <t>29.7.</t>
  </si>
  <si>
    <t>29.8.</t>
  </si>
  <si>
    <t>TINTA</t>
  </si>
  <si>
    <t>MASSA</t>
  </si>
  <si>
    <t>FUNDO</t>
  </si>
  <si>
    <t>PORCELANATO</t>
  </si>
  <si>
    <t>TEXTURA</t>
  </si>
  <si>
    <t>MANTA</t>
  </si>
  <si>
    <t>ARGAMASSA</t>
  </si>
  <si>
    <t>ESQUADRIA</t>
  </si>
  <si>
    <t>conferencia</t>
  </si>
  <si>
    <t>OKAY</t>
  </si>
  <si>
    <t>CERAMICA</t>
  </si>
  <si>
    <t>Negativo de forro de gesso acartonado - área umida</t>
  </si>
  <si>
    <t>Revestimento de piso vinilico, nas áreas comuns - Material e Mão de Obra</t>
  </si>
  <si>
    <t>Revestimento de piso carpet - Material e Mão de Obra</t>
  </si>
  <si>
    <t>Incluso piso e parede</t>
  </si>
  <si>
    <t>Mão de obra para assentamento de requadros em portas de elevador</t>
  </si>
  <si>
    <t>Revestimento em cerâmica, rejunte acrilico, aplicação em Fachada</t>
  </si>
  <si>
    <t>Origem</t>
  </si>
  <si>
    <t>Custo Total</t>
  </si>
  <si>
    <t>LEVANTAMENTO MOBILIÁRIOS E EQUIPAMENTOS DE LAZER</t>
  </si>
  <si>
    <t>TOTAL PAVIMENTOS:</t>
  </si>
  <si>
    <t>ÁREA TOTAL:</t>
  </si>
  <si>
    <t>CUSTO/ M2</t>
  </si>
  <si>
    <t>Pavimento</t>
  </si>
  <si>
    <t>Ambiente</t>
  </si>
  <si>
    <t>Quantidade (un)</t>
  </si>
  <si>
    <t>Preço Unitário</t>
  </si>
  <si>
    <t>Preço Total</t>
  </si>
  <si>
    <t xml:space="preserve">Observações </t>
  </si>
  <si>
    <t xml:space="preserve">Área: </t>
  </si>
  <si>
    <t>Iluminação</t>
  </si>
  <si>
    <t>Marcenaria</t>
  </si>
  <si>
    <t>Espelho Orgânico Piedra 68 cm x 79 cm Preto</t>
  </si>
  <si>
    <t>Contêiner de Lixo Gruplast em Plástico 240 Litros Preto Com Pedal</t>
  </si>
  <si>
    <t>Carro Coletor 120 Litros Cinza com Pedal</t>
  </si>
  <si>
    <t>Cooktop 5 Bocas Electrolux à Gás Experience Inox Semi Profissional (KE9DX) - Bivolt</t>
  </si>
  <si>
    <t>LEVANTAMENTO LOUÇAS E METAIS</t>
  </si>
  <si>
    <t>Aplicação</t>
  </si>
  <si>
    <t>Descrição do Material</t>
  </si>
  <si>
    <t>Un.</t>
  </si>
  <si>
    <t xml:space="preserve">Total </t>
  </si>
  <si>
    <t xml:space="preserve"> Qtde/ Pavimento</t>
  </si>
  <si>
    <t>Custo do Item</t>
  </si>
  <si>
    <t>louças e aparelhos sanitários</t>
  </si>
  <si>
    <t>Banheiro - Lavatorio / Suspenso</t>
  </si>
  <si>
    <t>Banheiro - Lavatorio PNE</t>
  </si>
  <si>
    <t>Cozinha - Cuba Dupla / Inox</t>
  </si>
  <si>
    <t>Cozinha - Pia Sintetica</t>
  </si>
  <si>
    <t>Tanque Louça c/ Coluna</t>
  </si>
  <si>
    <t>Tanque Fibra</t>
  </si>
  <si>
    <t>Mictório Louça</t>
  </si>
  <si>
    <t>Mictório Inox</t>
  </si>
  <si>
    <t>Churrasqueira Pré Frabricada</t>
  </si>
  <si>
    <t>Banheira de Hidromassagem</t>
  </si>
  <si>
    <t>metais para acabamentos</t>
  </si>
  <si>
    <t>Exastor Mecânico</t>
  </si>
  <si>
    <t>Sifão ajustável multiuso</t>
  </si>
  <si>
    <t>Está nas composições</t>
  </si>
  <si>
    <t>Anel de vedação, 100 mm, para saíde de bacia sanitária</t>
  </si>
  <si>
    <t>Engate/ rabicho flexível inóx 1/2"x40mm</t>
  </si>
  <si>
    <t>Parafuso niquelado para fixação de bacia sanitária - tamanho S-10</t>
  </si>
  <si>
    <t>Válvula de escoamento para lavatório</t>
  </si>
  <si>
    <t>Válvula de escoamento para Pia</t>
  </si>
  <si>
    <t>Válvula de escoamento para tanque</t>
  </si>
  <si>
    <t>artefatos em pedra</t>
  </si>
  <si>
    <t>Bancada Cozinha</t>
  </si>
  <si>
    <t>Bancada Banheiros</t>
  </si>
  <si>
    <t>Bancada Tanque</t>
  </si>
  <si>
    <t>Custo embutido no custo por m2</t>
  </si>
  <si>
    <t>Porta de madeira de Correr - 80x210cm (kit completo) - fixação com espuma expansiva</t>
  </si>
  <si>
    <t>REVESTIMENTOS ARGAMASSADOS PISO</t>
  </si>
  <si>
    <t>REVESTIMENTOS ARGAMASSADOS PAREDE</t>
  </si>
  <si>
    <t>Mão de obra - Revestimentos</t>
  </si>
  <si>
    <t>ACABAMENTOS DE FACHADA</t>
  </si>
  <si>
    <t>PINTURA DE FACHADA</t>
  </si>
  <si>
    <t>Luminotécnico do Paisagismo</t>
  </si>
  <si>
    <t>Irrigação do Paisagismo</t>
  </si>
  <si>
    <t>Ralos</t>
  </si>
  <si>
    <t>Ralos comum</t>
  </si>
  <si>
    <t>Ralo Linear</t>
  </si>
  <si>
    <t>ÁREA DE LAZER</t>
  </si>
  <si>
    <t>TOTAL DORMITÓRIOS</t>
  </si>
  <si>
    <t>VENT. MEC.</t>
  </si>
  <si>
    <t>PAREDES E PAINÉIS</t>
  </si>
  <si>
    <t>VEDAÇÕES</t>
  </si>
  <si>
    <t>Alvenaria de vedação com bocos de concreto</t>
  </si>
  <si>
    <t>Impermeabilização de fundação e contenção</t>
  </si>
  <si>
    <t>Impermeabilização de lajes e terraços</t>
  </si>
  <si>
    <t>Impermeabilização de esquadrias</t>
  </si>
  <si>
    <t>Impermeabilização de ralos</t>
  </si>
  <si>
    <t>Impermeabilização de reservatórios</t>
  </si>
  <si>
    <t>Argamassado interno em parede</t>
  </si>
  <si>
    <t>Acabamentos cerâmicos</t>
  </si>
  <si>
    <t>Acabamentos especiais</t>
  </si>
  <si>
    <t>REVESTIMENTOS E ACABAMENTOS INTERNOS EM TETO</t>
  </si>
  <si>
    <t>Acabamentos em pedra</t>
  </si>
  <si>
    <t>Rodapés</t>
  </si>
  <si>
    <t>SISTEMAS DE PINTURA INTERNA</t>
  </si>
  <si>
    <t>Sistema de pintura em piso</t>
  </si>
  <si>
    <t>Sistema de pintura em teto</t>
  </si>
  <si>
    <t>Guarda corpo</t>
  </si>
  <si>
    <t>Acessórios e ferragens</t>
  </si>
  <si>
    <t>Bancadas, pias e divisórias</t>
  </si>
  <si>
    <t>REVESTIMENTOS E ACABAMENTOS EM FACHADA</t>
  </si>
  <si>
    <t>Revestimento argamassado em fachada</t>
  </si>
  <si>
    <t>1.5.3</t>
  </si>
  <si>
    <t>1.6.3</t>
  </si>
  <si>
    <t>1.7.3</t>
  </si>
  <si>
    <t>1.8.3</t>
  </si>
  <si>
    <t>1.9.3</t>
  </si>
  <si>
    <t>1.10.3</t>
  </si>
  <si>
    <t>1.11.3</t>
  </si>
  <si>
    <t>1.12.3</t>
  </si>
  <si>
    <t>1.13.3</t>
  </si>
  <si>
    <t>1.14.3</t>
  </si>
  <si>
    <t>1.15.3</t>
  </si>
  <si>
    <t>1.16.3</t>
  </si>
  <si>
    <t>5.1.2</t>
  </si>
  <si>
    <t>5.5.2</t>
  </si>
  <si>
    <t>5.6.2</t>
  </si>
  <si>
    <t>5.17.2</t>
  </si>
  <si>
    <t>7.1.2</t>
  </si>
  <si>
    <t>16.2.</t>
  </si>
  <si>
    <t>16.2.1</t>
  </si>
  <si>
    <t>16.3.</t>
  </si>
  <si>
    <t>16.3.1</t>
  </si>
  <si>
    <t>19.3.</t>
  </si>
  <si>
    <t>19.3.1</t>
  </si>
  <si>
    <t>19.4.</t>
  </si>
  <si>
    <t>19.4.1</t>
  </si>
  <si>
    <t>19.5.</t>
  </si>
  <si>
    <t>19.5.1</t>
  </si>
  <si>
    <t>19.6.</t>
  </si>
  <si>
    <t>19.6.1</t>
  </si>
  <si>
    <t>21.1.2</t>
  </si>
  <si>
    <t>21.4.2</t>
  </si>
  <si>
    <t>21.6.2</t>
  </si>
  <si>
    <t>ignorar</t>
  </si>
  <si>
    <t>21.1.3</t>
  </si>
  <si>
    <t>21.1.4</t>
  </si>
  <si>
    <t>21.3.3</t>
  </si>
  <si>
    <t>21.4.3</t>
  </si>
  <si>
    <t>21.5.2</t>
  </si>
  <si>
    <t>21.5.3</t>
  </si>
  <si>
    <t>21.5.4</t>
  </si>
  <si>
    <t>21.6.3</t>
  </si>
  <si>
    <t>21.6.4</t>
  </si>
  <si>
    <t>Impermeabilização de banheiro, cozinha, área de serviço, fosso do elevador e sacada</t>
  </si>
  <si>
    <t>Contrapiso comum em argamassa estabilizada, nao aderido, espessura 4cm</t>
  </si>
  <si>
    <t>Mão de obra de ficação de contramarco de aluminio</t>
  </si>
  <si>
    <t>Mão de obra de ficação de contramarco de aço</t>
  </si>
  <si>
    <t>Chapisco externo aplicado em estruturas de concreto, com argamassa pré-fabricada adesiva de cimento colante, aplicação convencional</t>
  </si>
  <si>
    <t>Material e Mão de obra</t>
  </si>
  <si>
    <t>Tinta fosca</t>
  </si>
  <si>
    <t>5.20.</t>
  </si>
  <si>
    <t>5.20.1</t>
  </si>
  <si>
    <t>6.20.</t>
  </si>
  <si>
    <t>7.19.</t>
  </si>
  <si>
    <t>11.1.1</t>
  </si>
  <si>
    <t>11.2.1</t>
  </si>
  <si>
    <t>11.3.1</t>
  </si>
  <si>
    <t>11.4.1</t>
  </si>
  <si>
    <t>11.5.1</t>
  </si>
  <si>
    <t>11.6.1</t>
  </si>
  <si>
    <t>11.18.</t>
  </si>
  <si>
    <t>11.19.</t>
  </si>
  <si>
    <t>34.2.</t>
  </si>
  <si>
    <t>34.2.1</t>
  </si>
  <si>
    <t>34.3.</t>
  </si>
  <si>
    <t>34.3.1</t>
  </si>
  <si>
    <t>R00 - Larissa</t>
  </si>
  <si>
    <t>ILUMINAÇÃO</t>
  </si>
  <si>
    <t>MARCENARIA</t>
  </si>
  <si>
    <t>Iluminação Parede</t>
  </si>
  <si>
    <t>Led - 10 metros</t>
  </si>
  <si>
    <t>Quadro Decorativo Off White Abstrato 1,00x1,50m</t>
  </si>
  <si>
    <t>Geladeira Electrolux Frost Free 400L Efficient AutoSense Inverse cor Inox Look (DB44S)</t>
  </si>
  <si>
    <t>Decoração</t>
  </si>
  <si>
    <t>Plantas</t>
  </si>
  <si>
    <t>Samsung Smart TV 43" QLED 4K The Frame 43LS03D</t>
  </si>
  <si>
    <t>Almofada 40x40</t>
  </si>
  <si>
    <t>Forno de Embutir Elétrico Electrolux 80L Efficient com PerfectCook (OE8EL) 220V</t>
  </si>
  <si>
    <t>Frigobar 88 Litros Suggar Inox 127V</t>
  </si>
  <si>
    <t>Considerada somente o registro</t>
  </si>
  <si>
    <t>2.1.2</t>
  </si>
  <si>
    <t>20.1.2</t>
  </si>
  <si>
    <t>1.2.3</t>
  </si>
  <si>
    <t>1.3.3</t>
  </si>
  <si>
    <t>1.4.3</t>
  </si>
  <si>
    <t>BARRILETE</t>
  </si>
  <si>
    <t>1.18.3</t>
  </si>
  <si>
    <t>1.21.</t>
  </si>
  <si>
    <t>1.21.1</t>
  </si>
  <si>
    <t>1.21.2</t>
  </si>
  <si>
    <t>2.2.2</t>
  </si>
  <si>
    <t>2.2.3</t>
  </si>
  <si>
    <t>2.3.2</t>
  </si>
  <si>
    <t>2.3.3</t>
  </si>
  <si>
    <t>2.3.4</t>
  </si>
  <si>
    <t>2.4.2</t>
  </si>
  <si>
    <t>2.4.3</t>
  </si>
  <si>
    <t>2.4.4</t>
  </si>
  <si>
    <t>2.5.2</t>
  </si>
  <si>
    <t>2.5.3</t>
  </si>
  <si>
    <t>2.5.4</t>
  </si>
  <si>
    <t>2.6.2</t>
  </si>
  <si>
    <t>2.6.3</t>
  </si>
  <si>
    <t>2.6.4</t>
  </si>
  <si>
    <t>2.7.2</t>
  </si>
  <si>
    <t>2.7.3</t>
  </si>
  <si>
    <t>2.7.4</t>
  </si>
  <si>
    <t>2.8.2</t>
  </si>
  <si>
    <t>2.8.3</t>
  </si>
  <si>
    <t>2.8.4</t>
  </si>
  <si>
    <t>2.9.2</t>
  </si>
  <si>
    <t>2.9.3</t>
  </si>
  <si>
    <t>2.9.4</t>
  </si>
  <si>
    <t>2.10.2</t>
  </si>
  <si>
    <t>2.10.3</t>
  </si>
  <si>
    <t>2.10.4</t>
  </si>
  <si>
    <t>2.11.2</t>
  </si>
  <si>
    <t>2.11.3</t>
  </si>
  <si>
    <t>2.11.4</t>
  </si>
  <si>
    <t>2.12.2</t>
  </si>
  <si>
    <t>2.12.3</t>
  </si>
  <si>
    <t>2.12.4</t>
  </si>
  <si>
    <t>2.13.2</t>
  </si>
  <si>
    <t>2.13.3</t>
  </si>
  <si>
    <t>2.13.4</t>
  </si>
  <si>
    <t>2.14.2</t>
  </si>
  <si>
    <t>2.14.3</t>
  </si>
  <si>
    <t>2.14.4</t>
  </si>
  <si>
    <t>2.15.2</t>
  </si>
  <si>
    <t>2.15.3</t>
  </si>
  <si>
    <t>2.16.2</t>
  </si>
  <si>
    <t>2.16.3</t>
  </si>
  <si>
    <t>2.17.2</t>
  </si>
  <si>
    <t>2.17.3</t>
  </si>
  <si>
    <t>2.18.2</t>
  </si>
  <si>
    <t>2.18.3</t>
  </si>
  <si>
    <t>2.19.</t>
  </si>
  <si>
    <t>2.19.1</t>
  </si>
  <si>
    <t>2.20.</t>
  </si>
  <si>
    <t>2.20.1</t>
  </si>
  <si>
    <t>2.20.2</t>
  </si>
  <si>
    <t>2.21.</t>
  </si>
  <si>
    <t>2.21.1</t>
  </si>
  <si>
    <t>2.21.2</t>
  </si>
  <si>
    <t>3.1.2</t>
  </si>
  <si>
    <t>3.2.2</t>
  </si>
  <si>
    <t>3.2.3</t>
  </si>
  <si>
    <t>3.2.4</t>
  </si>
  <si>
    <t>3.2.5</t>
  </si>
  <si>
    <t>3.3.2</t>
  </si>
  <si>
    <t>3.3.3</t>
  </si>
  <si>
    <t>3.3.4</t>
  </si>
  <si>
    <t>3.3.5</t>
  </si>
  <si>
    <t>3.4.2</t>
  </si>
  <si>
    <t>3.4.3</t>
  </si>
  <si>
    <t>3.4.4</t>
  </si>
  <si>
    <t>3.4.5</t>
  </si>
  <si>
    <t>3.5.2</t>
  </si>
  <si>
    <t>3.5.3</t>
  </si>
  <si>
    <t>3.5.4</t>
  </si>
  <si>
    <t>3.5.5</t>
  </si>
  <si>
    <t>3.6.2</t>
  </si>
  <si>
    <t>3.6.3</t>
  </si>
  <si>
    <t>3.6.4</t>
  </si>
  <si>
    <t>3.6.5</t>
  </si>
  <si>
    <t>3.7.2</t>
  </si>
  <si>
    <t>3.7.3</t>
  </si>
  <si>
    <t>3.7.4</t>
  </si>
  <si>
    <t>3.7.5</t>
  </si>
  <si>
    <t>3.8.2</t>
  </si>
  <si>
    <t>3.8.3</t>
  </si>
  <si>
    <t>3.8.4</t>
  </si>
  <si>
    <t>3.8.5</t>
  </si>
  <si>
    <t>3.9.2</t>
  </si>
  <si>
    <t>3.9.3</t>
  </si>
  <si>
    <t>3.9.4</t>
  </si>
  <si>
    <t>3.9.5</t>
  </si>
  <si>
    <t>3.10.2</t>
  </si>
  <si>
    <t>3.10.3</t>
  </si>
  <si>
    <t>3.10.4</t>
  </si>
  <si>
    <t>3.10.5</t>
  </si>
  <si>
    <t>3.11.2</t>
  </si>
  <si>
    <t>3.11.3</t>
  </si>
  <si>
    <t>3.11.4</t>
  </si>
  <si>
    <t>3.11.5</t>
  </si>
  <si>
    <t>3.12.2</t>
  </si>
  <si>
    <t>3.12.3</t>
  </si>
  <si>
    <t>3.12.4</t>
  </si>
  <si>
    <t>3.12.5</t>
  </si>
  <si>
    <t>3.13.2</t>
  </si>
  <si>
    <t>3.13.3</t>
  </si>
  <si>
    <t>3.13.4</t>
  </si>
  <si>
    <t>3.13.5</t>
  </si>
  <si>
    <t>3.14.</t>
  </si>
  <si>
    <t>3.14.1</t>
  </si>
  <si>
    <t>3.14.2</t>
  </si>
  <si>
    <t>3.14.3</t>
  </si>
  <si>
    <t>3.14.4</t>
  </si>
  <si>
    <t>3.14.5</t>
  </si>
  <si>
    <t>3.15.</t>
  </si>
  <si>
    <t>3.15.1</t>
  </si>
  <si>
    <t>3.15.2</t>
  </si>
  <si>
    <t>3.15.3</t>
  </si>
  <si>
    <t>3.15.4</t>
  </si>
  <si>
    <t>3.15.5</t>
  </si>
  <si>
    <t>3.16.</t>
  </si>
  <si>
    <t>3.16.1</t>
  </si>
  <si>
    <t>3.16.2</t>
  </si>
  <si>
    <t>3.16.3</t>
  </si>
  <si>
    <t>3.16.4</t>
  </si>
  <si>
    <t>3.16.5</t>
  </si>
  <si>
    <t>3.17.</t>
  </si>
  <si>
    <t>3.17.1</t>
  </si>
  <si>
    <t>3.17.2</t>
  </si>
  <si>
    <t>3.17.3</t>
  </si>
  <si>
    <t>3.17.4</t>
  </si>
  <si>
    <t>3.17.5</t>
  </si>
  <si>
    <t>3.18.</t>
  </si>
  <si>
    <t>3.18.1</t>
  </si>
  <si>
    <t>3.18.2</t>
  </si>
  <si>
    <t>3.18.3</t>
  </si>
  <si>
    <t>3.18.4</t>
  </si>
  <si>
    <t>3.18.5</t>
  </si>
  <si>
    <t>3.19.</t>
  </si>
  <si>
    <t>3.19.1</t>
  </si>
  <si>
    <t>3.20.</t>
  </si>
  <si>
    <t>3.20.1</t>
  </si>
  <si>
    <t>3.20.2</t>
  </si>
  <si>
    <t>3.21.</t>
  </si>
  <si>
    <t>3.21.1</t>
  </si>
  <si>
    <t>3.21.2</t>
  </si>
  <si>
    <t>4.3.2</t>
  </si>
  <si>
    <t>4.4.2</t>
  </si>
  <si>
    <t>4.5.2</t>
  </si>
  <si>
    <t>4.6.2</t>
  </si>
  <si>
    <t>4.7.2</t>
  </si>
  <si>
    <t>4.8.2</t>
  </si>
  <si>
    <t>4.9.2</t>
  </si>
  <si>
    <t>4.10.2</t>
  </si>
  <si>
    <t>4.11.2</t>
  </si>
  <si>
    <t>4.12.2</t>
  </si>
  <si>
    <t>4.13.2</t>
  </si>
  <si>
    <t>4.14.2</t>
  </si>
  <si>
    <t>4.16.2</t>
  </si>
  <si>
    <t>4.17.2</t>
  </si>
  <si>
    <t>4.18.2</t>
  </si>
  <si>
    <t>4.20.</t>
  </si>
  <si>
    <t>4.20.1</t>
  </si>
  <si>
    <t>5.</t>
  </si>
  <si>
    <t>5.2.2</t>
  </si>
  <si>
    <t>5.2.3</t>
  </si>
  <si>
    <t>5.3.2</t>
  </si>
  <si>
    <t>5.3.3</t>
  </si>
  <si>
    <t>5.4.2</t>
  </si>
  <si>
    <t>5.4.3</t>
  </si>
  <si>
    <t>5.5.3</t>
  </si>
  <si>
    <t>5.6.3</t>
  </si>
  <si>
    <t>5.7.2</t>
  </si>
  <si>
    <t>5.7.3</t>
  </si>
  <si>
    <t>5.8.2</t>
  </si>
  <si>
    <t>5.8.3</t>
  </si>
  <si>
    <t>5.9.2</t>
  </si>
  <si>
    <t>5.9.3</t>
  </si>
  <si>
    <t>5.10.2</t>
  </si>
  <si>
    <t>5.10.3</t>
  </si>
  <si>
    <t>5.11.2</t>
  </si>
  <si>
    <t>5.11.3</t>
  </si>
  <si>
    <t>5.12.2</t>
  </si>
  <si>
    <t>5.12.3</t>
  </si>
  <si>
    <t>5.13.2</t>
  </si>
  <si>
    <t>5.13.3</t>
  </si>
  <si>
    <t>5.14.2</t>
  </si>
  <si>
    <t>5.14.3</t>
  </si>
  <si>
    <t>5.15.2</t>
  </si>
  <si>
    <t>5.15.3</t>
  </si>
  <si>
    <t>5.16.2</t>
  </si>
  <si>
    <t>5.16.3</t>
  </si>
  <si>
    <t>5.17.3</t>
  </si>
  <si>
    <t>5.18.2</t>
  </si>
  <si>
    <t>5.18.3</t>
  </si>
  <si>
    <t>5.20.2</t>
  </si>
  <si>
    <t>5.21.</t>
  </si>
  <si>
    <t>5.21.1</t>
  </si>
  <si>
    <t>5.21.2</t>
  </si>
  <si>
    <t>7.20.</t>
  </si>
  <si>
    <t>8.</t>
  </si>
  <si>
    <t>10.14.</t>
  </si>
  <si>
    <t>10.15.</t>
  </si>
  <si>
    <t>10.16.</t>
  </si>
  <si>
    <t>10.17.</t>
  </si>
  <si>
    <t>10.18.</t>
  </si>
  <si>
    <t>11.20.</t>
  </si>
  <si>
    <t>12.18.</t>
  </si>
  <si>
    <t>12.19.</t>
  </si>
  <si>
    <t>13.18.</t>
  </si>
  <si>
    <t>13.19.</t>
  </si>
  <si>
    <t>13.20.</t>
  </si>
  <si>
    <t>13.21.</t>
  </si>
  <si>
    <t>14.</t>
  </si>
  <si>
    <t>14.2.</t>
  </si>
  <si>
    <t>14.3.</t>
  </si>
  <si>
    <t>14.4.</t>
  </si>
  <si>
    <t>14.5.</t>
  </si>
  <si>
    <t>14.6.</t>
  </si>
  <si>
    <t>14.7.</t>
  </si>
  <si>
    <t>14.8.</t>
  </si>
  <si>
    <t>14.9.</t>
  </si>
  <si>
    <t>14.10.</t>
  </si>
  <si>
    <t>14.11.</t>
  </si>
  <si>
    <t>14.12.</t>
  </si>
  <si>
    <t>14.13.</t>
  </si>
  <si>
    <t>14.14.</t>
  </si>
  <si>
    <t>14.15.</t>
  </si>
  <si>
    <t>14.16.</t>
  </si>
  <si>
    <t>14.17.</t>
  </si>
  <si>
    <t>14.18.</t>
  </si>
  <si>
    <t>14.19.</t>
  </si>
  <si>
    <t>14.20.</t>
  </si>
  <si>
    <t>14.21.</t>
  </si>
  <si>
    <t>11.1.2</t>
  </si>
  <si>
    <t>14.1.2</t>
  </si>
  <si>
    <t>14.1.3</t>
  </si>
  <si>
    <t>14.1.4</t>
  </si>
  <si>
    <t>14.1.5</t>
  </si>
  <si>
    <t>14.1.6</t>
  </si>
  <si>
    <t>14.1.7</t>
  </si>
  <si>
    <t>14.1.8</t>
  </si>
  <si>
    <t>14.1.9</t>
  </si>
  <si>
    <t>14.1.10</t>
  </si>
  <si>
    <t>14.1.11</t>
  </si>
  <si>
    <t>14.1.12</t>
  </si>
  <si>
    <t>14.1.13</t>
  </si>
  <si>
    <t>14.1.14</t>
  </si>
  <si>
    <t>14.1.15</t>
  </si>
  <si>
    <t>14.1.16</t>
  </si>
  <si>
    <t>14.1.17</t>
  </si>
  <si>
    <t>14.1.18</t>
  </si>
  <si>
    <t>14.1.19</t>
  </si>
  <si>
    <t>14.1.20</t>
  </si>
  <si>
    <t>14.1.21</t>
  </si>
  <si>
    <t>14.1.22</t>
  </si>
  <si>
    <t>14.1.23</t>
  </si>
  <si>
    <t>14.1.24</t>
  </si>
  <si>
    <t>16.1.1</t>
  </si>
  <si>
    <t>19.</t>
  </si>
  <si>
    <t>19.1.2</t>
  </si>
  <si>
    <t>19.1.3</t>
  </si>
  <si>
    <t>19.1.4</t>
  </si>
  <si>
    <t>19.1.5</t>
  </si>
  <si>
    <t>REVESTIMENTOS ARGAMASSADOS DE FACHADA</t>
  </si>
  <si>
    <t>Considerado em climatização</t>
  </si>
  <si>
    <t>Considerado junto dos registro comuns</t>
  </si>
  <si>
    <t>18.1.2</t>
  </si>
  <si>
    <t>19.2.2</t>
  </si>
  <si>
    <t>19.3.2</t>
  </si>
  <si>
    <t>34.4.</t>
  </si>
  <si>
    <t>34.4.1</t>
  </si>
  <si>
    <t>34.5.</t>
  </si>
  <si>
    <t>34.5.1</t>
  </si>
  <si>
    <t>35.2.</t>
  </si>
  <si>
    <t>35.2.1</t>
  </si>
  <si>
    <t>36.1.</t>
  </si>
  <si>
    <t>36.2.</t>
  </si>
  <si>
    <t>36.3.</t>
  </si>
  <si>
    <t>Pintura em Tinta piso em Rodapé, Aplicação Manual, 2 Demãos</t>
  </si>
  <si>
    <t>Pintura em tinta para piso, Aplicação Manual, 2 Demãos</t>
  </si>
  <si>
    <t>Subsolo</t>
  </si>
  <si>
    <t>Dormitorios</t>
  </si>
  <si>
    <t>Banheiros</t>
  </si>
  <si>
    <t>5.1.3</t>
  </si>
  <si>
    <t>6.2.2</t>
  </si>
  <si>
    <t>6.3.2</t>
  </si>
  <si>
    <t>SUBSOLO</t>
  </si>
  <si>
    <t>SPA</t>
  </si>
  <si>
    <t>3.1.3</t>
  </si>
  <si>
    <t>5 CM</t>
  </si>
  <si>
    <t>6.4.2</t>
  </si>
  <si>
    <t>6.5.2</t>
  </si>
  <si>
    <t>6.6.2</t>
  </si>
  <si>
    <t>28.</t>
  </si>
  <si>
    <t>28.1.1</t>
  </si>
  <si>
    <t>28.1.2</t>
  </si>
  <si>
    <t>28.1.3</t>
  </si>
  <si>
    <t>28.2.1</t>
  </si>
  <si>
    <t>28.2.2</t>
  </si>
  <si>
    <t>28.2.3</t>
  </si>
  <si>
    <t>28.2.4</t>
  </si>
  <si>
    <t>28.2.5</t>
  </si>
  <si>
    <t>28.2.6</t>
  </si>
  <si>
    <t>28.2.7</t>
  </si>
  <si>
    <t>28.2.8</t>
  </si>
  <si>
    <t>28.2.9</t>
  </si>
  <si>
    <t>28.2.10</t>
  </si>
  <si>
    <t>28.2.11</t>
  </si>
  <si>
    <t>Parede:  impermeabilização lavabo churrasqueira</t>
  </si>
  <si>
    <t>28.2.12</t>
  </si>
  <si>
    <t>Parede:  impermeabilização lavanderia</t>
  </si>
  <si>
    <t>28.3.1</t>
  </si>
  <si>
    <t>28.3.2</t>
  </si>
  <si>
    <t>28.3.3</t>
  </si>
  <si>
    <t>28.3.4</t>
  </si>
  <si>
    <t>28.4.1</t>
  </si>
  <si>
    <t>28.4.2</t>
  </si>
  <si>
    <t>28.4.3</t>
  </si>
  <si>
    <t>28.4.4</t>
  </si>
  <si>
    <t>28.4.5</t>
  </si>
  <si>
    <t>28.4.6</t>
  </si>
  <si>
    <t>28.4.7</t>
  </si>
  <si>
    <t>28.5.1</t>
  </si>
  <si>
    <t>28.5.2</t>
  </si>
  <si>
    <t>28.5.3</t>
  </si>
  <si>
    <t>28.5.4</t>
  </si>
  <si>
    <t>28.5.5</t>
  </si>
  <si>
    <t>28.5.6</t>
  </si>
  <si>
    <t>28.5.7</t>
  </si>
  <si>
    <t>28.5.8</t>
  </si>
  <si>
    <t>28.5.9</t>
  </si>
  <si>
    <t>28.5.10</t>
  </si>
  <si>
    <t>28.6.1</t>
  </si>
  <si>
    <t>Parede:  Impermeabilização reservatório</t>
  </si>
  <si>
    <t>28.6.2</t>
  </si>
  <si>
    <t>Parede:  Impermeabilização reservatório X2</t>
  </si>
  <si>
    <t>29.</t>
  </si>
  <si>
    <t>29.1.1</t>
  </si>
  <si>
    <t>Piso:  impermeabilização banheiro box</t>
  </si>
  <si>
    <t>29.1.2</t>
  </si>
  <si>
    <t>Piso:  impermeabilização cisterna x2 (piso e teto)</t>
  </si>
  <si>
    <t>29.1.3</t>
  </si>
  <si>
    <t>Piso:  impermeabilização lavabo</t>
  </si>
  <si>
    <t>Piso:  impermeabilização rampa</t>
  </si>
  <si>
    <t>Piso:  impermeabilização terraço externa</t>
  </si>
  <si>
    <t>29.2.1</t>
  </si>
  <si>
    <t>Piso:  impermeabilização área técnica</t>
  </si>
  <si>
    <t>29.2.2</t>
  </si>
  <si>
    <t>Piso:  impermeabilização banheiro</t>
  </si>
  <si>
    <t>29.2.3</t>
  </si>
  <si>
    <t>Piso:  impermeabilização floreiras</t>
  </si>
  <si>
    <t>Piso:  impermeabilização lavanderia</t>
  </si>
  <si>
    <t>Piso:  impermeabilização sacada externa</t>
  </si>
  <si>
    <t>29.3.1</t>
  </si>
  <si>
    <t>29.3.2</t>
  </si>
  <si>
    <t>29.3.3</t>
  </si>
  <si>
    <t>29.3.4</t>
  </si>
  <si>
    <t>29.4.1</t>
  </si>
  <si>
    <t>29.4.2</t>
  </si>
  <si>
    <t>29.4.3</t>
  </si>
  <si>
    <t>29.5.1</t>
  </si>
  <si>
    <t>29.5.2</t>
  </si>
  <si>
    <t>29.5.3</t>
  </si>
  <si>
    <t>29.6.1</t>
  </si>
  <si>
    <t>Piso:  Impermeabilização reservatório</t>
  </si>
  <si>
    <t>29.7.1</t>
  </si>
  <si>
    <t>29.7.2</t>
  </si>
  <si>
    <t>Piso:  impermeabilização terraço (retirar telhado de : 45,07 m2)</t>
  </si>
  <si>
    <t>29.8.1</t>
  </si>
  <si>
    <t>Piso:  Impermeabilização reservatório + impermeabilização terraço</t>
  </si>
  <si>
    <t>FLOREIRA</t>
  </si>
  <si>
    <t>10.2.1</t>
  </si>
  <si>
    <t>10.3.1</t>
  </si>
  <si>
    <t>10.4.1</t>
  </si>
  <si>
    <t>10.5.1</t>
  </si>
  <si>
    <t>10.6.1</t>
  </si>
  <si>
    <t>11.2.2</t>
  </si>
  <si>
    <t>11.3.2</t>
  </si>
  <si>
    <t>11.4.2</t>
  </si>
  <si>
    <t>11.6.2</t>
  </si>
  <si>
    <t>12.2.1</t>
  </si>
  <si>
    <t>12.3.1</t>
  </si>
  <si>
    <t>12.4.1</t>
  </si>
  <si>
    <t>12.5.1</t>
  </si>
  <si>
    <t>12.6.1</t>
  </si>
  <si>
    <t>13.2.1</t>
  </si>
  <si>
    <t>13.2.2</t>
  </si>
  <si>
    <t>13.3.1</t>
  </si>
  <si>
    <t>13.3.2</t>
  </si>
  <si>
    <t>13.4.1</t>
  </si>
  <si>
    <t>13.4.2</t>
  </si>
  <si>
    <t>13.5.1</t>
  </si>
  <si>
    <t>13.5.2</t>
  </si>
  <si>
    <t>14.2.1</t>
  </si>
  <si>
    <t>14.2.2</t>
  </si>
  <si>
    <t>14.2.3</t>
  </si>
  <si>
    <t>14.2.4</t>
  </si>
  <si>
    <t>14.3.1</t>
  </si>
  <si>
    <t>14.3.2</t>
  </si>
  <si>
    <t>14.3.3</t>
  </si>
  <si>
    <t>14.3.4</t>
  </si>
  <si>
    <t>14.4.1</t>
  </si>
  <si>
    <t>14.4.2</t>
  </si>
  <si>
    <t>14.4.3</t>
  </si>
  <si>
    <t>14.4.4</t>
  </si>
  <si>
    <t>14.4.5</t>
  </si>
  <si>
    <t>14.5.1</t>
  </si>
  <si>
    <t>14.5.2</t>
  </si>
  <si>
    <t>14.5.3</t>
  </si>
  <si>
    <t>14.5.4</t>
  </si>
  <si>
    <t>14.6.1</t>
  </si>
  <si>
    <t>14.6.2</t>
  </si>
  <si>
    <t>14.6.3</t>
  </si>
  <si>
    <t>14.6.4</t>
  </si>
  <si>
    <t>14.6.5</t>
  </si>
  <si>
    <t>16.1.3</t>
  </si>
  <si>
    <t>17.1.</t>
  </si>
  <si>
    <t>17.1.1</t>
  </si>
  <si>
    <t>17.1.2</t>
  </si>
  <si>
    <t>Soleira</t>
  </si>
  <si>
    <t>19.2.3</t>
  </si>
  <si>
    <t>19.2.4</t>
  </si>
  <si>
    <t>19.3.3</t>
  </si>
  <si>
    <t>19.3.4</t>
  </si>
  <si>
    <t>19.4.2</t>
  </si>
  <si>
    <t>19.4.3</t>
  </si>
  <si>
    <t>19.4.4</t>
  </si>
  <si>
    <t>19.4.5</t>
  </si>
  <si>
    <t>19.5.2</t>
  </si>
  <si>
    <t>19.5.3</t>
  </si>
  <si>
    <t>19.5.4</t>
  </si>
  <si>
    <t>19.6.2</t>
  </si>
  <si>
    <t>19.6.3</t>
  </si>
  <si>
    <t>19.6.4</t>
  </si>
  <si>
    <t>21.1.5</t>
  </si>
  <si>
    <t>21.3.4</t>
  </si>
  <si>
    <t>21.4.4</t>
  </si>
  <si>
    <t>23.1.</t>
  </si>
  <si>
    <t>23.1.1</t>
  </si>
  <si>
    <t>23.2.</t>
  </si>
  <si>
    <t>23.2.1</t>
  </si>
  <si>
    <t>24.</t>
  </si>
  <si>
    <t>24.1.</t>
  </si>
  <si>
    <t>24.1.1.</t>
  </si>
  <si>
    <t>24.1.1.1</t>
  </si>
  <si>
    <t>Corrimão:  Guarda-corpo:Corrimão Interno escada enclausrada - Aço inox -  Corpo de Bombeiros Degrau 28cmCorrimão Interno escada enclausrada - Aço inox -  Corpo de Bombeiros Degrau 28cm</t>
  </si>
  <si>
    <t>24.1.1.2</t>
  </si>
  <si>
    <t>Corrimão:  Guarda-corpo:Tubular com Fixação em Parede - Aço inox -  com Canopla - 2"Tubular com Fixação em Parede - Aço inox -  com Canopla - 2"</t>
  </si>
  <si>
    <t>24.2.</t>
  </si>
  <si>
    <t>24.2.1.</t>
  </si>
  <si>
    <t>24.2.1.1</t>
  </si>
  <si>
    <t>Corrimão:  Corrimão Interno escada enclausrada - Aço inox -  Corpo de Bombeiros Degrau 28cm</t>
  </si>
  <si>
    <t>24.2.1.2</t>
  </si>
  <si>
    <t>24.2.1.3</t>
  </si>
  <si>
    <t>Corrimão:  Tubular com Fixação em Parede - Aço inox -  com Canopla - 2"</t>
  </si>
  <si>
    <t>24.3.</t>
  </si>
  <si>
    <t>24.3.1.</t>
  </si>
  <si>
    <t>24.3.1.1</t>
  </si>
  <si>
    <t>24.3.1.2</t>
  </si>
  <si>
    <t>24.3.1.3</t>
  </si>
  <si>
    <t>24.4.</t>
  </si>
  <si>
    <t>24.4.1.</t>
  </si>
  <si>
    <t>24.4.1.1</t>
  </si>
  <si>
    <t>24.4.1.2</t>
  </si>
  <si>
    <t>24.5.</t>
  </si>
  <si>
    <t>24.5.1.</t>
  </si>
  <si>
    <t>24.5.1.1</t>
  </si>
  <si>
    <t>24.5.1.2</t>
  </si>
  <si>
    <t>24.6.</t>
  </si>
  <si>
    <t>24.6.1.</t>
  </si>
  <si>
    <t>24.6.1.1</t>
  </si>
  <si>
    <t>24.6.1.2</t>
  </si>
  <si>
    <t>25.1.</t>
  </si>
  <si>
    <t>26.1.</t>
  </si>
  <si>
    <t>30.</t>
  </si>
  <si>
    <t>30.1.</t>
  </si>
  <si>
    <t>30.1.1</t>
  </si>
  <si>
    <t>30.2.</t>
  </si>
  <si>
    <t>30.2.1</t>
  </si>
  <si>
    <t>30.3.</t>
  </si>
  <si>
    <t>30.3.1</t>
  </si>
  <si>
    <t>30.4.</t>
  </si>
  <si>
    <t>30.4.1</t>
  </si>
  <si>
    <t>30.5.</t>
  </si>
  <si>
    <t>30.5.1</t>
  </si>
  <si>
    <t>30.6.</t>
  </si>
  <si>
    <t>30.6.1</t>
  </si>
  <si>
    <t>30.7.</t>
  </si>
  <si>
    <t>30.7.1</t>
  </si>
  <si>
    <t>30.8.</t>
  </si>
  <si>
    <t>30.8.1</t>
  </si>
  <si>
    <t>31.1.</t>
  </si>
  <si>
    <t>31.1.1</t>
  </si>
  <si>
    <t>31.1.2</t>
  </si>
  <si>
    <t>31.2.</t>
  </si>
  <si>
    <t>31.2.1</t>
  </si>
  <si>
    <t>31.2.2</t>
  </si>
  <si>
    <t>31.2.3</t>
  </si>
  <si>
    <t>31.3.</t>
  </si>
  <si>
    <t>31.3.1</t>
  </si>
  <si>
    <t>31.3.2</t>
  </si>
  <si>
    <t>31.4.</t>
  </si>
  <si>
    <t>31.4.1</t>
  </si>
  <si>
    <t>31.4.2</t>
  </si>
  <si>
    <t>31.4.3</t>
  </si>
  <si>
    <t>31.5.</t>
  </si>
  <si>
    <t>31.5.1</t>
  </si>
  <si>
    <t>31.5.2</t>
  </si>
  <si>
    <t>31.5.3</t>
  </si>
  <si>
    <t>31.5.4</t>
  </si>
  <si>
    <t>31.6.</t>
  </si>
  <si>
    <t>31.6.1</t>
  </si>
  <si>
    <t>31.6.2</t>
  </si>
  <si>
    <t>31.6.3</t>
  </si>
  <si>
    <t>31.7.</t>
  </si>
  <si>
    <t>31.7.1</t>
  </si>
  <si>
    <t>31.7.2</t>
  </si>
  <si>
    <t>31.8.</t>
  </si>
  <si>
    <t>31.8.1</t>
  </si>
  <si>
    <t>31.8.2</t>
  </si>
  <si>
    <t>31.8.3</t>
  </si>
  <si>
    <t>32.1.2</t>
  </si>
  <si>
    <t>32.1.3</t>
  </si>
  <si>
    <t>32.2.2</t>
  </si>
  <si>
    <t>32.3.2</t>
  </si>
  <si>
    <t>32.4.2</t>
  </si>
  <si>
    <t>32.5.2</t>
  </si>
  <si>
    <t>36.4.</t>
  </si>
  <si>
    <t>36.5.</t>
  </si>
  <si>
    <t>36.6.</t>
  </si>
  <si>
    <t>37.1.</t>
  </si>
  <si>
    <t>37.1.1</t>
  </si>
  <si>
    <t>37.1.2</t>
  </si>
  <si>
    <t>37.2.</t>
  </si>
  <si>
    <t>37.2.1</t>
  </si>
  <si>
    <t>37.3.</t>
  </si>
  <si>
    <t>37.3.1</t>
  </si>
  <si>
    <t>37.4.</t>
  </si>
  <si>
    <t>37.4.1</t>
  </si>
  <si>
    <t>37.5.</t>
  </si>
  <si>
    <t>37.5.1</t>
  </si>
  <si>
    <t>37.6.</t>
  </si>
  <si>
    <t>37.6.1</t>
  </si>
  <si>
    <t>38.</t>
  </si>
  <si>
    <t>38.1.</t>
  </si>
  <si>
    <t>38.1.1</t>
  </si>
  <si>
    <t>39.1.</t>
  </si>
  <si>
    <t>39.1.1</t>
  </si>
  <si>
    <t>39.2.</t>
  </si>
  <si>
    <t>39.2.1</t>
  </si>
  <si>
    <t>39.3.</t>
  </si>
  <si>
    <t>39.3.1</t>
  </si>
  <si>
    <t>39.4.</t>
  </si>
  <si>
    <t>39.4.1</t>
  </si>
  <si>
    <t>39.5.</t>
  </si>
  <si>
    <t>39.5.1</t>
  </si>
  <si>
    <t>39.6.</t>
  </si>
  <si>
    <t>39.6.1</t>
  </si>
  <si>
    <t>39.</t>
  </si>
  <si>
    <t>Alvenaria de vedação de blocos de concreto de 14x19x39cm, com argamassa estabilizada</t>
  </si>
  <si>
    <t>Parede Com Sistema Em Chapas De Gesso Para Drywall, Uso Interno, Montante 70mm, Com Uma Face Resistente a Umidade(RU/70)</t>
  </si>
  <si>
    <t>Impermeabilização de piscinas, floreiras e espelhos d´água</t>
  </si>
  <si>
    <t>ESTUCAMENTO</t>
  </si>
  <si>
    <t>Considerado 2 por banheiro + 1 lavabo + 1 cozinha +  area tecnica/lavanderia</t>
  </si>
  <si>
    <t>Porta corta-fogo, 1 folha, 90x210 cm</t>
  </si>
  <si>
    <t>Chapisco externo aplicados em alvenaria, com argamassa usinada, aplicação convencional.</t>
  </si>
  <si>
    <t>CARTESIAN</t>
  </si>
  <si>
    <t>IMPREVISTOS E CONTINGÊNCIAS</t>
  </si>
  <si>
    <t>Caio Prado</t>
  </si>
  <si>
    <t>Indepy</t>
  </si>
  <si>
    <t>1º Pavimento - HMP</t>
  </si>
  <si>
    <t>2º Pavimento - HMP</t>
  </si>
  <si>
    <t>3º Pavimento - R2V / HMP</t>
  </si>
  <si>
    <t>5º/ 7º/ 9º E 11º Pavimento - R2V</t>
  </si>
  <si>
    <t>4º/ 6º/  8º/ 10º E 12º Pavimento - R2V</t>
  </si>
  <si>
    <t>13º Pavimento - LAZER</t>
  </si>
  <si>
    <t>14º E 16º Pavimento - R2V</t>
  </si>
  <si>
    <t>15º E 17º Pavimento - R2V</t>
  </si>
  <si>
    <t>18º Pavimento - LAZER</t>
  </si>
  <si>
    <t>CX D'ÁGUA</t>
  </si>
  <si>
    <t>TOPO</t>
  </si>
  <si>
    <t>APTO TIPO "E" - FINAL 06/07 - 1 Pav</t>
  </si>
  <si>
    <t>APTO TIPO "F" - FINAL 08/09 - 1 Pav</t>
  </si>
  <si>
    <t>APTO TIPO "G" - FINAL 10 - 1 Pav</t>
  </si>
  <si>
    <t>APTO TIPO "H" - FINAL 11 - 1 Pav</t>
  </si>
  <si>
    <t>APTO TIPO "F" - FINAL 08/09 - 2 Pav</t>
  </si>
  <si>
    <t>APTO TIPO "G" - FINAL 10 - 2 Pav</t>
  </si>
  <si>
    <t>APTO TIPO "H" - FINAL 11 - 2 Pav</t>
  </si>
  <si>
    <t>APTO TIPO "J" - FINAL 01- 2 Pav</t>
  </si>
  <si>
    <t>APTO TIPO "B" - FINAL 02/03 - 2 Pav</t>
  </si>
  <si>
    <t>APTO TIPO "C" - FINAL 04 - 2 Pav</t>
  </si>
  <si>
    <t>APTO TIPO "I" - FINAL 05 - 2 Pav</t>
  </si>
  <si>
    <t>APTO TIPO "E" - FINAL 06/07- 2 Pav</t>
  </si>
  <si>
    <t>APTO TIPO "K" - FINAL 12 - 2 Pav</t>
  </si>
  <si>
    <t>APTO TIPO "L" - FINAL 13 - 2 Pav</t>
  </si>
  <si>
    <t>APTO TIPO "A" - FINAL 01 (DUPLEX INFERIOR) - 3 Pav</t>
  </si>
  <si>
    <t>APTO TIPO "C" - FINAL 04 - 3 Pav</t>
  </si>
  <si>
    <t>APTO TIPO "E" - FINAL 06/07- 3 Pav</t>
  </si>
  <si>
    <t>APTO TIPO "F" - FINAL 08/09 - 3 Pav</t>
  </si>
  <si>
    <t>APTO TIPO "G" - FINAL 10 - 3 Pav</t>
  </si>
  <si>
    <t>APTO TIPO "H" - FINAL 11 - 3 Pav</t>
  </si>
  <si>
    <t>APTO TIPO "B" - FINAL 02/03 - 3 Pav</t>
  </si>
  <si>
    <t>APTO TIPO "D" - FINAL 05 - 3 Pav</t>
  </si>
  <si>
    <t>APTO TIPO "A" - FINAL 01 (DUPLEX INFERIOR) - 5º/ 7º/ 9º E 11º Pav</t>
  </si>
  <si>
    <t>APTO TIPO "B" - FINAL 02/03 - 5º/ 7º/ 9º E 11º Pav</t>
  </si>
  <si>
    <t>APTO TIPO "C" - FINAL 04 - 5º/ 7º/ 9º E 11º Pav</t>
  </si>
  <si>
    <t>APTO TIPO "D" - FINAL 05 - 5º/ 7º/ 9º E 11º Pav</t>
  </si>
  <si>
    <t>APTO TIPO "E" - FINAL 06/07- 5º/ 7º/ 9º E 11º Pav</t>
  </si>
  <si>
    <t>APTO TIPO "F" - FINAL 08/09 - 5º/ 7º/ 9º E 11º Pav</t>
  </si>
  <si>
    <t>APTO TIPO "G" - FINAL 10 - 5º/ 7º/ 9º E 11º Pav</t>
  </si>
  <si>
    <t>APTO TIPO "H" - FINAL 11 - 5º/ 7º/ 9º E 11º Pav</t>
  </si>
  <si>
    <t>APTO TIPO "B" - FINAL 02/03 - 4º/ 6º/  8º/ 10º E 12º Pav</t>
  </si>
  <si>
    <t>APTO TIPO "C" - FINAL 04 - 4º/ 6º/  8º/ 10º E 12º Pav</t>
  </si>
  <si>
    <t>APTO TIPO "D" - FINAL 05 - 4º/ 6º/  8º/ 10º E 12º Pav</t>
  </si>
  <si>
    <t>APTO TIPO "E" - FINAL 06/07- 4º/ 6º/  8º/ 10º E 12º Pav</t>
  </si>
  <si>
    <t>APTO TIPO "F" - FINAL 08/09 - 4º/ 6º/  8º/ 10º E 12º Pav</t>
  </si>
  <si>
    <t>APTO TIPO "G" - FINAL 10 - 4º/ 6º/  8º/ 10º E 12º Pav</t>
  </si>
  <si>
    <t>APTO TIPO "H" - FINAL 11 - 4º/ 6º/  8º/ 10º E 12º Pav</t>
  </si>
  <si>
    <t>APTO TIPO "A" - FINAL 01 (DUPLEX SUPERIOR) - 4º/ 6º/  8º/ 10º E 12º Pav</t>
  </si>
  <si>
    <t>APTO TIPO "A" - FINAL 01 (DUPLEX INFERIOR) - 14 Pav</t>
  </si>
  <si>
    <t>APTO TIPO "B" - FINAL 02/03 - 14 Pav</t>
  </si>
  <si>
    <t>APTO TIPO "C" - FINAL 04 - 14 Pav</t>
  </si>
  <si>
    <t>APTO TIPO "M" - FINAL 05(DUPLEX INFERIOR) - 14 Pav</t>
  </si>
  <si>
    <t>APTO TIPO "B" - FINAL 02/03 - 15º E 17º Pav</t>
  </si>
  <si>
    <t>APTO TIPO "C" - FINAL 04 - 15º E 17º Pav</t>
  </si>
  <si>
    <t>APTO TIPO "A" - FINAL 01 (DUPLEX SUPERIOR) - 15º E 17º Pav</t>
  </si>
  <si>
    <t>APTO TIPO "M" - FINAL 05(DUPLEX SUPERIOR) - 15º E 17º Pav</t>
  </si>
  <si>
    <t>APTO TIPO "A" - FINAL 01 (DUPLEX INFERIOR) - 16 Pav</t>
  </si>
  <si>
    <t>APTO TIPO "B" - FINAL 02/03 - 16 Pav</t>
  </si>
  <si>
    <t>APTO TIPO "C" - FINAL 04 - 16 Pav</t>
  </si>
  <si>
    <t>APTO TIPO "M" - FINAL 05(DUPLEX INFERIOR) - 16 Pav</t>
  </si>
  <si>
    <t>R. Caio Prado, 207 - Consolação, São Paulo - SP, 01303-001</t>
  </si>
  <si>
    <t>01_1º SUBSOLO 1</t>
  </si>
  <si>
    <t>BLOCO DE CONCRETO 14 cm,</t>
  </si>
  <si>
    <t>BLOCO DE CONCRETO 19 cm,</t>
  </si>
  <si>
    <t>02_TÉRREO</t>
  </si>
  <si>
    <t>BLOCO DE CONCRETO 09 cm,</t>
  </si>
  <si>
    <t>03_1º PAVTO</t>
  </si>
  <si>
    <t>04_2º PAVTO</t>
  </si>
  <si>
    <t>05_3º PAVTO</t>
  </si>
  <si>
    <t>06_4º PAVTO</t>
  </si>
  <si>
    <t>07_5º PAVTO</t>
  </si>
  <si>
    <t>08_6º PAVTO</t>
  </si>
  <si>
    <t>09_7º PAVTO</t>
  </si>
  <si>
    <t>10_8º PAVTO</t>
  </si>
  <si>
    <t>11_9º PAVTO</t>
  </si>
  <si>
    <t>12_10º PAVTO</t>
  </si>
  <si>
    <t>13_11º PAVTO</t>
  </si>
  <si>
    <t>14_12º PAVTO</t>
  </si>
  <si>
    <t>15_13º PAVTO</t>
  </si>
  <si>
    <t>16_14º PAVTO</t>
  </si>
  <si>
    <t>17_15º PAVTO</t>
  </si>
  <si>
    <t>18_16º PAVTO</t>
  </si>
  <si>
    <t>19_17º PAVTO</t>
  </si>
  <si>
    <t>1.19.2</t>
  </si>
  <si>
    <t>20_LAZER</t>
  </si>
  <si>
    <t>1.20.3</t>
  </si>
  <si>
    <t>21_BARRILETE</t>
  </si>
  <si>
    <t>1.21.3</t>
  </si>
  <si>
    <t>1.22.</t>
  </si>
  <si>
    <t>22_CAIXA D'ÁGUA</t>
  </si>
  <si>
    <t>1.22.1</t>
  </si>
  <si>
    <t>1.22.2</t>
  </si>
  <si>
    <t>1.22.3</t>
  </si>
  <si>
    <t>Alvenaria de vedação de blocos de concreto de 19x19x39cm, com argamassa estabilizada</t>
  </si>
  <si>
    <t>Alvenaria de vedação com bocos acf</t>
  </si>
  <si>
    <t>BLOCO CORTA-FOGO 14 cm,</t>
  </si>
  <si>
    <t>BLOCO CORTA-FOGO 19 cm,</t>
  </si>
  <si>
    <t>BLOCO CORTA-FOGO ACÚSTICO 14 cm,</t>
  </si>
  <si>
    <t>BLOCO CORTA-FOGO 09 cm,</t>
  </si>
  <si>
    <t>2.19.2</t>
  </si>
  <si>
    <t>2.19.3</t>
  </si>
  <si>
    <t>2.20.3</t>
  </si>
  <si>
    <t>Encunhamento de alvenaria de vedação</t>
  </si>
  <si>
    <t>Verga em Porta</t>
  </si>
  <si>
    <t>Contraverga em Janela</t>
  </si>
  <si>
    <t>Verga em Janela</t>
  </si>
  <si>
    <t>3.19.2</t>
  </si>
  <si>
    <t>3.19.3</t>
  </si>
  <si>
    <t>3.19.4</t>
  </si>
  <si>
    <t>3.19.5</t>
  </si>
  <si>
    <t>3.20.3</t>
  </si>
  <si>
    <t>3.20.4</t>
  </si>
  <si>
    <t>3.20.5</t>
  </si>
  <si>
    <t>3.21.3</t>
  </si>
  <si>
    <t>3.21.4</t>
  </si>
  <si>
    <t>3.21.5</t>
  </si>
  <si>
    <t>3.22.</t>
  </si>
  <si>
    <t>3.22.1</t>
  </si>
  <si>
    <t>3.22.2</t>
  </si>
  <si>
    <t>Lado A:  PLACA RU DRYWALL 70 mm,</t>
  </si>
  <si>
    <t>Lado B:  PLACA RU DRYWALL 70 mm,</t>
  </si>
  <si>
    <t>4.19.2</t>
  </si>
  <si>
    <t>Massa de gesso em parede</t>
  </si>
  <si>
    <t>REVESTIMENTO DE MASSA DE GESSO LISO 0,5 cm + TINTA,</t>
  </si>
  <si>
    <t>REVESTIMENTO DE MASSA DE GESSO LISO 1 cm + TINTA,</t>
  </si>
  <si>
    <t>REVESTIMENTO DE MASSA DE DRYWALL</t>
  </si>
  <si>
    <t>5.19.2</t>
  </si>
  <si>
    <t>5.19.3</t>
  </si>
  <si>
    <t>5.20.3</t>
  </si>
  <si>
    <t>5.22.</t>
  </si>
  <si>
    <t>5.22.1</t>
  </si>
  <si>
    <t>5.22.2</t>
  </si>
  <si>
    <t>Emboço Interno</t>
  </si>
  <si>
    <t>EMBOÇO ARGAMASSADO INTERNO</t>
  </si>
  <si>
    <t>EMBOÇO ARGAMASSADO PARA ESTRUTURA INTERNO</t>
  </si>
  <si>
    <t>6.7.1</t>
  </si>
  <si>
    <t>6.7.2</t>
  </si>
  <si>
    <t>6.8.1</t>
  </si>
  <si>
    <t>6.8.2</t>
  </si>
  <si>
    <t>6.9.1</t>
  </si>
  <si>
    <t>6.9.2</t>
  </si>
  <si>
    <t>6.10.1</t>
  </si>
  <si>
    <t>6.10.2</t>
  </si>
  <si>
    <t>6.11.1</t>
  </si>
  <si>
    <t>6.11.2</t>
  </si>
  <si>
    <t>6.12.1</t>
  </si>
  <si>
    <t>6.12.2</t>
  </si>
  <si>
    <t>6.13.1</t>
  </si>
  <si>
    <t>6.13.2</t>
  </si>
  <si>
    <t>6.14.1</t>
  </si>
  <si>
    <t>6.14.2</t>
  </si>
  <si>
    <t>6.15.1</t>
  </si>
  <si>
    <t>6.15.2</t>
  </si>
  <si>
    <t>6.16.1</t>
  </si>
  <si>
    <t>6.16.2</t>
  </si>
  <si>
    <t>6.17.1</t>
  </si>
  <si>
    <t>6.17.2</t>
  </si>
  <si>
    <t>6.18.1</t>
  </si>
  <si>
    <t>6.18.2</t>
  </si>
  <si>
    <t>6.19.1</t>
  </si>
  <si>
    <t>6.19.2</t>
  </si>
  <si>
    <t>6.20.1</t>
  </si>
  <si>
    <t>6.20.2</t>
  </si>
  <si>
    <t>Chapisco Interno</t>
  </si>
  <si>
    <t>CHAPISCO ARGAMASSADO INTERNO</t>
  </si>
  <si>
    <t>CHAPISCO ARGAMASSADO PARA ESTRUTURA INTERNO</t>
  </si>
  <si>
    <t>7.2.1</t>
  </si>
  <si>
    <t>7.2.2</t>
  </si>
  <si>
    <t>7.3.1</t>
  </si>
  <si>
    <t>7.3.2</t>
  </si>
  <si>
    <t>7.4.1</t>
  </si>
  <si>
    <t>7.4.2</t>
  </si>
  <si>
    <t>7.5.1</t>
  </si>
  <si>
    <t>7.5.2</t>
  </si>
  <si>
    <t>7.6.1</t>
  </si>
  <si>
    <t>7.6.2</t>
  </si>
  <si>
    <t>7.7.1</t>
  </si>
  <si>
    <t>7.7.2</t>
  </si>
  <si>
    <t>7.8.1</t>
  </si>
  <si>
    <t>7.8.2</t>
  </si>
  <si>
    <t>7.9.1</t>
  </si>
  <si>
    <t>7.9.2</t>
  </si>
  <si>
    <t>7.10.1</t>
  </si>
  <si>
    <t>7.10.2</t>
  </si>
  <si>
    <t>7.11.1</t>
  </si>
  <si>
    <t>7.11.2</t>
  </si>
  <si>
    <t>7.12.1</t>
  </si>
  <si>
    <t>7.12.2</t>
  </si>
  <si>
    <t>7.13.1</t>
  </si>
  <si>
    <t>7.13.2</t>
  </si>
  <si>
    <t>7.14.1</t>
  </si>
  <si>
    <t>7.14.2</t>
  </si>
  <si>
    <t>7.15.1</t>
  </si>
  <si>
    <t>7.15.2</t>
  </si>
  <si>
    <t>7.16.1</t>
  </si>
  <si>
    <t>7.16.2</t>
  </si>
  <si>
    <t>7.17.1</t>
  </si>
  <si>
    <t>7.17.2</t>
  </si>
  <si>
    <t>7.18.1</t>
  </si>
  <si>
    <t>7.18.2</t>
  </si>
  <si>
    <t>7.19.1</t>
  </si>
  <si>
    <t>7.19.2</t>
  </si>
  <si>
    <t>7.20.1</t>
  </si>
  <si>
    <t>7.20.2</t>
  </si>
  <si>
    <t>REBOCO ARGAMASSADO INTERNO</t>
  </si>
  <si>
    <t>Estucamento Interno em parede</t>
  </si>
  <si>
    <t>Tratamento de junta</t>
  </si>
  <si>
    <t>10.7.1</t>
  </si>
  <si>
    <t>10.8.1</t>
  </si>
  <si>
    <t>10.9.1</t>
  </si>
  <si>
    <t>10.10.1</t>
  </si>
  <si>
    <t>10.11.1</t>
  </si>
  <si>
    <t>10.12.1</t>
  </si>
  <si>
    <t>10.13.1</t>
  </si>
  <si>
    <t>10.14.1</t>
  </si>
  <si>
    <t>10.15.1</t>
  </si>
  <si>
    <t>10.16.1</t>
  </si>
  <si>
    <t>10.17.1</t>
  </si>
  <si>
    <t>10.18.1</t>
  </si>
  <si>
    <t>Aplicação manual de gesso sarrafeado em paredes, espessura de 0,5cm, com execução de taliscas</t>
  </si>
  <si>
    <t>Aplicação manual de gesso sarrafeado em paredes, espessura de 1,0cm, com execução de taliscas</t>
  </si>
  <si>
    <t>Massa unica para emboço interno em argamassa estabilizada, espessura de 2,5cm, com execução de taliscas</t>
  </si>
  <si>
    <t>Tratamento de junta interno</t>
  </si>
  <si>
    <t>Acabamentos cerâmicos em parede</t>
  </si>
  <si>
    <t>REVESTIMENTO INTERNO, PAREDE - CERAMICA,  DEPOSITO LIXO</t>
  </si>
  <si>
    <t>REVESTIMENTO INTERNO, PAREDE - CERAMICA,  ROUPARIA</t>
  </si>
  <si>
    <t>REVESTIMENTO INTERNO, PAREDE - CERAMICA,  COPA</t>
  </si>
  <si>
    <t>REVESTIMENTO INTERNO, PAREDE - CERAMICA,  LAV. COLETIVA</t>
  </si>
  <si>
    <t>11.2.3</t>
  </si>
  <si>
    <t>REVESTIMENTO INTERNO, PAREDE - CERAMICA,  WC (LOJA)</t>
  </si>
  <si>
    <t>11.2.4</t>
  </si>
  <si>
    <t>REVESTIMENTO INTERNO, PAREDE - CERAMICA,  WC PNE (HALL TERREO)</t>
  </si>
  <si>
    <t>11.2.5</t>
  </si>
  <si>
    <t>REVESTIMENTO INTERNO, PAREDE - CERAMICA,  WC (PORTARIA)</t>
  </si>
  <si>
    <t>REVESTIMENTO INTERNO, PAREDE - CERAMICA,  BANHO (DORM.)</t>
  </si>
  <si>
    <t>REVESTIMENTO INTERNO, PAREDE - CERAMICA,  ESTAR / APA (FAIXA CERÂMICA SOBRE BANCADA)</t>
  </si>
  <si>
    <t>11.3.3</t>
  </si>
  <si>
    <t>REVESTIMENTO INTERNO, PAREDE - CERAMICA,  WC PNE (LOJA)</t>
  </si>
  <si>
    <t>REVESTIMENTO INTERNO, PAREDE - CERAMICA,  BANHO (DORM. / APA)</t>
  </si>
  <si>
    <t>11.4.3</t>
  </si>
  <si>
    <t>11.5.2</t>
  </si>
  <si>
    <t>11.7.1</t>
  </si>
  <si>
    <t>11.7.2</t>
  </si>
  <si>
    <t>11.8.1</t>
  </si>
  <si>
    <t>11.8.2</t>
  </si>
  <si>
    <t>11.9.1</t>
  </si>
  <si>
    <t>11.9.2</t>
  </si>
  <si>
    <t>11.10.1</t>
  </si>
  <si>
    <t>11.10.2</t>
  </si>
  <si>
    <t>11.11.1</t>
  </si>
  <si>
    <t>11.11.2</t>
  </si>
  <si>
    <t>11.12.1</t>
  </si>
  <si>
    <t>11.12.2</t>
  </si>
  <si>
    <t>11.13.1</t>
  </si>
  <si>
    <t>11.13.2</t>
  </si>
  <si>
    <t>11.14.1</t>
  </si>
  <si>
    <t>11.14.2</t>
  </si>
  <si>
    <t>11.15.1</t>
  </si>
  <si>
    <t>REVESTIMENTO INTERNO, PAREDE - CERAMICA,</t>
  </si>
  <si>
    <t>11.15.2</t>
  </si>
  <si>
    <t>REVESTIMENTO INTERNO, PAREDE - CERAMICA,  WC (HALL)</t>
  </si>
  <si>
    <t>11.16.1</t>
  </si>
  <si>
    <t>11.16.2</t>
  </si>
  <si>
    <t>11.17.1</t>
  </si>
  <si>
    <t>11.17.2</t>
  </si>
  <si>
    <t>11.18.1</t>
  </si>
  <si>
    <t>11.18.2</t>
  </si>
  <si>
    <t>11.19.1</t>
  </si>
  <si>
    <t>11.19.2</t>
  </si>
  <si>
    <t>11.20.1</t>
  </si>
  <si>
    <t>REVESTIMENTO INTERNO, PAREDE - CERAMICA,  PISCINA Obs. Acab.: 20X20</t>
  </si>
  <si>
    <t>11.20.2</t>
  </si>
  <si>
    <t>REVESTIMENTO INTERNO, PAREDE - CERAMICA,  PRAINHA Obs. Acab.: 20X20</t>
  </si>
  <si>
    <t>11.20.3</t>
  </si>
  <si>
    <t>REVESTIMENTO INTERNO, PAREDE - CERAMICA,  SPA</t>
  </si>
  <si>
    <t>11.20.4</t>
  </si>
  <si>
    <t>REVESTIMENTO INTERNO, PAREDE - CERAMICA,  SPA (DECK MOLHADO)</t>
  </si>
  <si>
    <t>11.20.5</t>
  </si>
  <si>
    <t>REVESTIMENTO INTERNO, PAREDE - CERAMICA,  WC PNE (LAZER)</t>
  </si>
  <si>
    <t>PASTILHA</t>
  </si>
  <si>
    <t>REVESTIMENTO INTERNO, PAREDE -  PEDRA GRANITO PRETO SÃO GABRIEL, MOLDURA ELEVADOR</t>
  </si>
  <si>
    <t>12.7.1</t>
  </si>
  <si>
    <t>12.8.1</t>
  </si>
  <si>
    <t>12.9.1</t>
  </si>
  <si>
    <t>12.10.1</t>
  </si>
  <si>
    <t>12.11.1</t>
  </si>
  <si>
    <t>12.12.1</t>
  </si>
  <si>
    <t>12.13.1</t>
  </si>
  <si>
    <t>12.14.1</t>
  </si>
  <si>
    <t>12.15.1</t>
  </si>
  <si>
    <t>12.16.1</t>
  </si>
  <si>
    <t>12.17.1</t>
  </si>
  <si>
    <t>12.18.1</t>
  </si>
  <si>
    <t>12.19.1</t>
  </si>
  <si>
    <t xml:space="preserve">Requadro de portas dos Elevadores Granito preto são gabriel </t>
  </si>
  <si>
    <t>REGULARIZAÇÃO</t>
  </si>
  <si>
    <t>PROTEÇÃO MECÂNICA</t>
  </si>
  <si>
    <t>13.6.1</t>
  </si>
  <si>
    <t>13.7.1</t>
  </si>
  <si>
    <t>13.7.2</t>
  </si>
  <si>
    <t>13.8.1</t>
  </si>
  <si>
    <t>13.9.1</t>
  </si>
  <si>
    <t>13.9.2</t>
  </si>
  <si>
    <t>13.10.1</t>
  </si>
  <si>
    <t>13.11.1</t>
  </si>
  <si>
    <t>13.11.2</t>
  </si>
  <si>
    <t>13.12.1</t>
  </si>
  <si>
    <t>13.13.1</t>
  </si>
  <si>
    <t>13.13.2</t>
  </si>
  <si>
    <t>13.14.1</t>
  </si>
  <si>
    <t>13.15.1</t>
  </si>
  <si>
    <t>13.15.2</t>
  </si>
  <si>
    <t>13.16.1</t>
  </si>
  <si>
    <t>13.16.2</t>
  </si>
  <si>
    <t>13.17.1</t>
  </si>
  <si>
    <t>13.18.1</t>
  </si>
  <si>
    <t>13.18.2</t>
  </si>
  <si>
    <t>13.19.1</t>
  </si>
  <si>
    <t>13.20.1</t>
  </si>
  <si>
    <t>13.20.2</t>
  </si>
  <si>
    <t>13.21.1</t>
  </si>
  <si>
    <t>13.22.</t>
  </si>
  <si>
    <t>13.22.1</t>
  </si>
  <si>
    <t>13.23.</t>
  </si>
  <si>
    <t>23_COBERTURA</t>
  </si>
  <si>
    <t>13.23.1</t>
  </si>
  <si>
    <t>13.23.2</t>
  </si>
  <si>
    <t>Considerado somente nos pisos que recebem impermeabilização</t>
  </si>
  <si>
    <t>Considerado somente nos pisos que recebem manta asfaltica</t>
  </si>
  <si>
    <t>C3 - Argamassa polimérica rígida, estruturada com tela de poliéster nos pontos críticos (3,0 kg/m²)  -  APA FUNC.</t>
  </si>
  <si>
    <t>C3 - Argamassa polimérica rígida, estruturada com tela de poliéster nos pontos críticos (3,0 kg/m²)  -  BICICLETÁRIO</t>
  </si>
  <si>
    <t>C3 - Argamassa polimérica rígida, estruturada com tela de poliéster nos pontos críticos (3,0 kg/m²)  -  DEPOSITO LIXO</t>
  </si>
  <si>
    <t>C3 - Argamassa polimérica rígida, estruturada com tela de poliéster nos pontos críticos (3,0 kg/m²)  -  SALA PRESS.</t>
  </si>
  <si>
    <t>C3 - Argamassa polimérica rígida, estruturada com tela de poliéster nos pontos críticos (3,0 kg/m²)  -  VEST. FUNC.</t>
  </si>
  <si>
    <t>C3 - Argamassa polimérica rígida, estruturada com tela de poliéster nos pontos críticos (3,0 kg/m²)  -  VÃO DO RESERVATÓRIO</t>
  </si>
  <si>
    <t>C3E3 - Argamassa polimérica rígida (3,0 kg/m²) + membrana de polímero acrílico com cimento e fibras, estruturada com tela de poliéster nos pontos críticos (3,0 kg/m²)  -  RESERVATÓRIO ESCOAMENTO</t>
  </si>
  <si>
    <t>C3E3 - Argamassa polimérica rígida (3,0 kg/m²) + membrana de polímero acrílico com cimento e fibras, estruturada com tela de poliéster nos pontos críticos (3,0 kg/m²)  -  RESERVATÓRIO INFERIOR</t>
  </si>
  <si>
    <t>C3E3 - Argamassa polimérica rígida (3,0 kg/m²) + membrana de polímero acrílico com cimento e fibras, estruturada com tela de poliéster nos pontos críticos (3,0 kg/m²)  -  RESERVATÓRIO INFERIOR 2</t>
  </si>
  <si>
    <t>C3E3 - Argamassa polimérica rígida (3,0 kg/m²) + membrana de polímero acrílico com cimento e fibras, estruturada com tela de poliéster nos pontos críticos (3,0 kg/m²)  -  RESERVATÓRIO REAPROV. PLUVIAL</t>
  </si>
  <si>
    <t>C4 - Argamassa polimérica rígida, estruturada com tela de poliéster nos pontos críticos (4,0 kg/m²)  -  FOSSO ELEVADOR</t>
  </si>
  <si>
    <t>C3 - Argamassa polimérica rígida, estruturada com tela de poliéster nos pontos críticos (3,0 kg/m²)  -  CIRCULAÇÃO RESERVATÓRIO</t>
  </si>
  <si>
    <t>E2 - Membrana de polímero acrílico, com cimento e com fibras, estruturada com tela de poliéster nos pontos críticos (2,0 kg/m²)  -  TAMPA RESERVATÓRIO ESCOAMENTO</t>
  </si>
  <si>
    <t>E2 - Membrana de polímero acrílico, com cimento e com fibras, estruturada com tela de poliéster nos pontos críticos (2,0 kg/m²)  -  TAMPA RESERVATÓRIO INFERIOR 2</t>
  </si>
  <si>
    <t>E2 - Membrana de polímero acrílico, com cimento e com fibras, estruturada com tela de poliéster nos pontos críticos (2,0 kg/m²)  -  TAMPA RESERVATÓRIO REAPROV. PLUVIAL</t>
  </si>
  <si>
    <t>C4 - Argamassa polimérica rígida, estruturada com tela de poliéster nos pontos críticos (4,0 kg/m²)  -  VIGA BALDRAME</t>
  </si>
  <si>
    <t>E3 - Membrana de polímero acrílico com cimento e fibras, estruturada com tela de poliéster nos pontos críticos (3,0 kg/m²)  -  BAR</t>
  </si>
  <si>
    <t>C3 - Argamassa polimérica rígida, estruturada com tela de poliéster nos pontos críticos (3,0 kg/m²)  -  ESQUADRIA</t>
  </si>
  <si>
    <t>C3 - Argamassa polimérica rígida, estruturada com tela de poliéster nos pontos críticos (3,0 kg/m²)  -  GERADOR</t>
  </si>
  <si>
    <t>C3 - Argamassa polimérica rígida, estruturada com tela de poliéster nos pontos críticos (3,0 kg/m²)  -  TERRAÇO (TÉRREO)</t>
  </si>
  <si>
    <t>14.2.5</t>
  </si>
  <si>
    <t>C4 - Argamassa polimérica rígida, estruturada com tela de poliéster nos pontos críticos (4,0 kg/m²)  -  CAIXAS DE ELÉTRICA</t>
  </si>
  <si>
    <t>14.2.6</t>
  </si>
  <si>
    <t>C4RQ - Argamassa polimérica rígida, com alta resistência química, estruturada com tela de poliéster nos pontos críticos (4,0 kg/m²)  -  CAIXAS DE ESGOTO</t>
  </si>
  <si>
    <t>14.2.7</t>
  </si>
  <si>
    <t>M44A - Manta asfáltica tipo IV, 4 mm A, com acabamento areia/areia aderida com asfalto oxidado (3,0 kg/m²) + banho de asfalto oxidado (2,0 kg/m²)  -  CIRCULAÇÃO / ELEV.</t>
  </si>
  <si>
    <t>14.2.8</t>
  </si>
  <si>
    <t>I30 - Membrana acrílica, estruturada com tela de poliéster, nos pontos críticos (3,0 kg/m²)  -  COBERTURA ABRIGOS</t>
  </si>
  <si>
    <t>14.2.9</t>
  </si>
  <si>
    <t>E3 - Membrana de polímero acrílico com cimento e fibras, estruturada com tela de poliéster nos pontos críticos (3,0 kg/m²)  -  COPA</t>
  </si>
  <si>
    <t>14.2.10</t>
  </si>
  <si>
    <t>E3 - Membrana de polímero acrílico com cimento e fibras, estruturada com tela de poliéster nos pontos críticos (3,0 kg/m²)  -  LAVANDERIA</t>
  </si>
  <si>
    <t>14.2.11</t>
  </si>
  <si>
    <t>E3 - Membrana de polímero acrílico com cimento e fibras, estruturada com tela de poliéster nos pontos críticos (3,0 kg/m²)  -  WC PNE 01</t>
  </si>
  <si>
    <t>14.2.12</t>
  </si>
  <si>
    <t>E3 - Membrana de polímero acrílico com cimento e fibras, estruturada com tela de poliéster nos pontos críticos (3,0 kg/m²)  -  WC PNE 02</t>
  </si>
  <si>
    <t>14.2.13</t>
  </si>
  <si>
    <t>E3 - Membrana de polímero acrílico com cimento e fibras, estruturada com tela de poliéster nos pontos críticos (3,0 kg/m²)  -  WC PNE 03</t>
  </si>
  <si>
    <t>14.2.14</t>
  </si>
  <si>
    <t>E3 - Membrana de polímero acrílico com cimento e fibras, estruturada com tela de poliéster nos pontos críticos (3,0 kg/m²)  -  WC PNE 04</t>
  </si>
  <si>
    <t>14.2.15</t>
  </si>
  <si>
    <t>-  ESQUADRIA</t>
  </si>
  <si>
    <t>14.2.16</t>
  </si>
  <si>
    <t>14.2.17</t>
  </si>
  <si>
    <t>C3 - Argamassa polimérica rígida, estruturada com tela de poliéster nos pontos críticos (3,0 kg/m²)  -  INTERFACE JARDIM</t>
  </si>
  <si>
    <t>14.2.18</t>
  </si>
  <si>
    <t>C4 - Argamassa polimérica rígida, estruturada com tela de poliéster nos pontos críticos (4,0 kg/m²)  -  INTERFACE JARDIM</t>
  </si>
  <si>
    <t>14.2.19</t>
  </si>
  <si>
    <t>M44AR05 - Manta asfáltica tipo IV, 4 mm A, com acabamento areia/areia aderida com asfalto oxidado (3,0 kg/m²) + banho de asfalto oxidado (2,0 kg/m²) + pintura de proteção antirraiz sobre a proteção mecânica (0,5 L/m²)  -  JARDINS ELEVADOS</t>
  </si>
  <si>
    <t>14.2.20</t>
  </si>
  <si>
    <t>14.2.21</t>
  </si>
  <si>
    <t>M44A - Manta asfáltica tipo IV, 4 mm A, com acabamento areia/areia aderida com asfalto oxidado (3,0 kg/m²) + banho de asfalto oxidado (2,0 kg/m²)  -  TAMPA DA CÂMARA</t>
  </si>
  <si>
    <t>14.2.22</t>
  </si>
  <si>
    <t>M44AR05 - Manta asfáltica tipo IV, 4 mm A, com acabamento areia/areia aderida com asfalto oxidado (3,0 kg/m²) + banho de asfalto oxidado (2,0 kg/m²) + pintura de proteção antirraiz sobre a proteção mecânica (0,5 L/m²)  -  TAMPA DE RESERVATÓRIO</t>
  </si>
  <si>
    <t>14.2.23</t>
  </si>
  <si>
    <t>M44AR05 - Manta asfáltica tipo IV, 4 mm A, com acabamento areia/areia aderida com asfalto oxidado (3,0 kg/m²) + banho de asfalto oxidado (2,0 kg/m²) + pintura de proteção antirraiz sobre a proteção mecânica (0,5 L/m²)  -  TAMPA SOB JARDIM</t>
  </si>
  <si>
    <t>14.2.24</t>
  </si>
  <si>
    <t>14.2.25</t>
  </si>
  <si>
    <t>14.2.26</t>
  </si>
  <si>
    <t>14.2.27</t>
  </si>
  <si>
    <t>14.2.28</t>
  </si>
  <si>
    <t>E3 - Membrana de polímero acrílico com cimento e fibras, estruturada com tela de poliéster nos pontos críticos (3,0 kg/m²)  -  APA 01</t>
  </si>
  <si>
    <t>E3 - Membrana de polímero acrílico com cimento e fibras, estruturada com tela de poliéster nos pontos críticos (3,0 kg/m²)  -  APA 02</t>
  </si>
  <si>
    <t>E3 - Membrana de polímero acrílico com cimento e fibras, estruturada com tela de poliéster nos pontos críticos (3,0 kg/m²)  -  ÁREA TÉCNICA</t>
  </si>
  <si>
    <t>E3 - Membrana de polímero acrílico com cimento e fibras, estruturada com tela de poliéster nos pontos críticos (3,0 kg/m²)  -  BANHO 01</t>
  </si>
  <si>
    <t>14.3.5</t>
  </si>
  <si>
    <t>E3 - Membrana de polímero acrílico com cimento e fibras, estruturada com tela de poliéster nos pontos críticos (3,0 kg/m²)  -  BANHO 02</t>
  </si>
  <si>
    <t>14.3.6</t>
  </si>
  <si>
    <t>E3 - Membrana de polímero acrílico com cimento e fibras, estruturada com tela de poliéster nos pontos críticos (3,0 kg/m²)  -  BANHO 03</t>
  </si>
  <si>
    <t>14.3.7</t>
  </si>
  <si>
    <t>14.3.8</t>
  </si>
  <si>
    <t>E3 - Membrana de polímero acrílico com cimento e fibras, estruturada com tela de poliéster nos pontos críticos (3,0 kg/m²)  -  WC PNE</t>
  </si>
  <si>
    <t>14.3.9</t>
  </si>
  <si>
    <t>14.3.10</t>
  </si>
  <si>
    <t>M44A - Manta asfáltica tipo IV, 4 mm A, com acabamento areia/areia aderida com asfalto oxidado (3,0 kg/m²) + banho de asfalto oxidado (2,0 kg/m²)  -  TERRAÇO 01</t>
  </si>
  <si>
    <t>14.3.11</t>
  </si>
  <si>
    <t>M44A - Manta asfáltica tipo IV, 4 mm A, com acabamento areia/areia aderida com asfalto oxidado (3,0 kg/m²) + banho de asfalto oxidado (2,0 kg/m²)  -  TERRAÇO 02</t>
  </si>
  <si>
    <t>14.3.12</t>
  </si>
  <si>
    <t>M44A - Manta asfáltica tipo IV, 4 mm A, com acabamento areia/areia aderida com asfalto oxidado (3,0 kg/m²) + banho de asfalto oxidado (2,0 kg/m²)  -  TERRAÇO 03</t>
  </si>
  <si>
    <t>14.3.13</t>
  </si>
  <si>
    <t>M44A - Manta asfáltica tipo IV, 4 mm A, com acabamento areia/areia aderida com asfalto oxidado (3,0 kg/m²) + banho de asfalto oxidado (2,0 kg/m²)  -  TERRAÇO 04</t>
  </si>
  <si>
    <t>14.3.14</t>
  </si>
  <si>
    <t>14.3.15</t>
  </si>
  <si>
    <t>14.3.16</t>
  </si>
  <si>
    <t>14.3.17</t>
  </si>
  <si>
    <t>14.3.18</t>
  </si>
  <si>
    <t>I30EL - Membrana de polímero acrílico, sem cimento (3,0 kg/m²), com resistência à alcalinidade, estruturada com tela de poliéster nos pontos críticos – Ref.: Sika Baucryl, MC DF9, Icopor HP, Procryl Imper.  -  ABA 01</t>
  </si>
  <si>
    <t>I30EL - Membrana de polímero acrílico, sem cimento (3,0 kg/m²), com resistência à alcalinidade, estruturada com tela de poliéster nos pontos críticos – Ref.: Sika Baucryl, MC DF9, Icopor HP, Procryl Imper.  -  ABA 02</t>
  </si>
  <si>
    <t>I30EL - Membrana de polímero acrílico, sem cimento (3,0 kg/m²), com resistência à alcalinidade, estruturada com tela de poliéster nos pontos críticos – Ref.: Sika Baucryl, MC DF9, Icopor HP, Procryl Imper.  -  ABA 03</t>
  </si>
  <si>
    <t>14.4.6</t>
  </si>
  <si>
    <t>E3 - Membrana de polímero acrílico com cimento e fibras, estruturada com tela de poliéster nos pontos críticos (3,0 kg/m²)  -  APA 04</t>
  </si>
  <si>
    <t>14.4.7</t>
  </si>
  <si>
    <t>E3 - Membrana de polímero acrílico com cimento e fibras, estruturada com tela de poliéster nos pontos críticos (3,0 kg/m²)  -  APA 05</t>
  </si>
  <si>
    <t>14.4.8</t>
  </si>
  <si>
    <t>E3 - Membrana de polímero acrílico com cimento e fibras, estruturada com tela de poliéster nos pontos críticos (3,0 kg/m²)  -  APA 06</t>
  </si>
  <si>
    <t>14.4.9</t>
  </si>
  <si>
    <t>E3 - Membrana de polímero acrílico com cimento e fibras, estruturada com tela de poliéster nos pontos críticos (3,0 kg/m²)  -  APA 07</t>
  </si>
  <si>
    <t>14.4.10</t>
  </si>
  <si>
    <t>E3 - Membrana de polímero acrílico com cimento e fibras, estruturada com tela de poliéster nos pontos críticos (3,0 kg/m²)  -  APA 08</t>
  </si>
  <si>
    <t>14.4.11</t>
  </si>
  <si>
    <t>14.4.12</t>
  </si>
  <si>
    <t>14.4.13</t>
  </si>
  <si>
    <t>14.4.14</t>
  </si>
  <si>
    <t>E3 - Membrana de polímero acrílico com cimento e fibras, estruturada com tela de poliéster nos pontos críticos (3,0 kg/m²)  -  BANHO 04</t>
  </si>
  <si>
    <t>14.4.15</t>
  </si>
  <si>
    <t>E3 - Membrana de polímero acrílico com cimento e fibras, estruturada com tela de poliéster nos pontos críticos (3,0 kg/m²)  -  BANHO 05</t>
  </si>
  <si>
    <t>14.4.16</t>
  </si>
  <si>
    <t>E3 - Membrana de polímero acrílico com cimento e fibras, estruturada com tela de poliéster nos pontos críticos (3,0 kg/m²)  -  BANHO 06</t>
  </si>
  <si>
    <t>14.4.17</t>
  </si>
  <si>
    <t>E3 - Membrana de polímero acrílico com cimento e fibras, estruturada com tela de poliéster nos pontos críticos (3,0 kg/m²)  -  BANHO 07</t>
  </si>
  <si>
    <t>14.4.18</t>
  </si>
  <si>
    <t>E3 - Membrana de polímero acrílico com cimento e fibras, estruturada com tela de poliéster nos pontos críticos (3,0 kg/m²)  -  BANHO 08</t>
  </si>
  <si>
    <t>14.4.19</t>
  </si>
  <si>
    <t>14.4.20</t>
  </si>
  <si>
    <t>E3 - Membrana de polímero acrílico com cimento e fibras, estruturada com tela de poliéster nos pontos críticos (3,0 kg/m²)  -  TERRAÇO 01</t>
  </si>
  <si>
    <t>14.4.21</t>
  </si>
  <si>
    <t>E3 - Membrana de polímero acrílico com cimento e fibras, estruturada com tela de poliéster nos pontos críticos (3,0 kg/m²)  -  TERRAÇO 02</t>
  </si>
  <si>
    <t>14.4.22</t>
  </si>
  <si>
    <t>E3 - Membrana de polímero acrílico com cimento e fibras, estruturada com tela de poliéster nos pontos críticos (3,0 kg/m²)  -  TERRAÇO 03</t>
  </si>
  <si>
    <t>14.4.23</t>
  </si>
  <si>
    <t>E3 - Membrana de polímero acrílico com cimento e fibras, estruturada com tela de poliéster nos pontos críticos (3,0 kg/m²)  -  TERRAÇO 04</t>
  </si>
  <si>
    <t>14.4.24</t>
  </si>
  <si>
    <t>E3 - Membrana de polímero acrílico com cimento e fibras, estruturada com tela de poliéster nos pontos críticos (3,0 kg/m²)  -  TERRAÇO 05</t>
  </si>
  <si>
    <t>14.4.25</t>
  </si>
  <si>
    <t>E3 - Membrana de polímero acrílico com cimento e fibras, estruturada com tela de poliéster nos pontos críticos (3,0 kg/m²)  -  TERRAÇO 06</t>
  </si>
  <si>
    <t>14.4.26</t>
  </si>
  <si>
    <t>14.4.27</t>
  </si>
  <si>
    <t>M44A - Manta asfáltica tipo IV, 4 mm A, com acabamento areia/areia aderida com asfalto oxidado (3,0 kg/m²) + banho de asfalto oxidado (2,0 kg/m²)  -  TERRAÇO 08</t>
  </si>
  <si>
    <t>14.4.28</t>
  </si>
  <si>
    <t>M44A - Manta asfáltica tipo IV, 4 mm A, com acabamento areia/areia aderida com asfalto oxidado (3,0 kg/m²) + banho de asfalto oxidado (2,0 kg/m²)  -  TERRAÇO 09</t>
  </si>
  <si>
    <t>14.4.29</t>
  </si>
  <si>
    <t>14.4.30</t>
  </si>
  <si>
    <t>14.4.31</t>
  </si>
  <si>
    <t>14.4.32</t>
  </si>
  <si>
    <t>14.4.33</t>
  </si>
  <si>
    <t>14.4.34</t>
  </si>
  <si>
    <t>14.4.35</t>
  </si>
  <si>
    <t>14.4.36</t>
  </si>
  <si>
    <t>14.5.5</t>
  </si>
  <si>
    <t>I30EL - Membrana de polímero acrílico, sem cimento (3,0 kg/m²), com resistência à alcalinidade, estruturada com tela de poliéster nos pontos críticos – Ref.: Sika Baucryl, MC DF9, Icopor HP, Procryl Imper.  -  ABA 04</t>
  </si>
  <si>
    <t>14.5.6</t>
  </si>
  <si>
    <t>14.5.7</t>
  </si>
  <si>
    <t>14.5.8</t>
  </si>
  <si>
    <t>E3 - Membrana de polímero acrílico com cimento e fibras, estruturada com tela de poliéster nos pontos críticos (3,0 kg/m²)  -  APA 03</t>
  </si>
  <si>
    <t>14.5.9</t>
  </si>
  <si>
    <t>14.5.10</t>
  </si>
  <si>
    <t>14.5.11</t>
  </si>
  <si>
    <t>14.5.12</t>
  </si>
  <si>
    <t>14.5.13</t>
  </si>
  <si>
    <t>14.5.14</t>
  </si>
  <si>
    <t>14.5.15</t>
  </si>
  <si>
    <t>14.5.16</t>
  </si>
  <si>
    <t>14.5.17</t>
  </si>
  <si>
    <t>14.5.18</t>
  </si>
  <si>
    <t>E3 - Membrana de polímero acrílico com cimento e fibras, estruturada com tela de poliéster nos pontos críticos (3,0 kg/m²)  -  LAVABO</t>
  </si>
  <si>
    <t>14.5.19</t>
  </si>
  <si>
    <t>14.5.20</t>
  </si>
  <si>
    <t>14.5.21</t>
  </si>
  <si>
    <t>14.5.22</t>
  </si>
  <si>
    <t>14.5.23</t>
  </si>
  <si>
    <t>14.5.24</t>
  </si>
  <si>
    <t>14.5.25</t>
  </si>
  <si>
    <t>M44A - Manta asfáltica tipo IV, 4 mm A, com acabamento areia/areia aderida com asfalto oxidado (3,0 kg/m²) + banho de asfalto oxidado (2,0 kg/m²)  -  PRAÇA</t>
  </si>
  <si>
    <t>14.5.26</t>
  </si>
  <si>
    <t>M44A - Manta asfáltica tipo IV, 4 mm A, com acabamento areia/areia aderida com asfalto oxidado (3,0 kg/m²) + banho de asfalto oxidado (2,0 kg/m²)  -  TERRAÇO 06</t>
  </si>
  <si>
    <t>14.5.27</t>
  </si>
  <si>
    <t>14.5.28</t>
  </si>
  <si>
    <t>14.5.29</t>
  </si>
  <si>
    <t>14.5.30</t>
  </si>
  <si>
    <t>14.5.31</t>
  </si>
  <si>
    <t>14.5.32</t>
  </si>
  <si>
    <t>14.5.33</t>
  </si>
  <si>
    <t>14.6.6</t>
  </si>
  <si>
    <t>14.6.7</t>
  </si>
  <si>
    <t>14.6.8</t>
  </si>
  <si>
    <t>14.6.9</t>
  </si>
  <si>
    <t>14.6.10</t>
  </si>
  <si>
    <t>14.6.11</t>
  </si>
  <si>
    <t>14.6.12</t>
  </si>
  <si>
    <t>14.6.13</t>
  </si>
  <si>
    <t>14.6.14</t>
  </si>
  <si>
    <t>14.6.15</t>
  </si>
  <si>
    <t>14.6.16</t>
  </si>
  <si>
    <t>14.6.17</t>
  </si>
  <si>
    <t>14.6.18</t>
  </si>
  <si>
    <t>14.6.19</t>
  </si>
  <si>
    <t>14.6.20</t>
  </si>
  <si>
    <t>14.6.21</t>
  </si>
  <si>
    <t>14.6.22</t>
  </si>
  <si>
    <t>14.6.23</t>
  </si>
  <si>
    <t>14.6.24</t>
  </si>
  <si>
    <t>14.6.25</t>
  </si>
  <si>
    <t>14.6.26</t>
  </si>
  <si>
    <t>14.7.1</t>
  </si>
  <si>
    <t>14.7.2</t>
  </si>
  <si>
    <t>14.7.3</t>
  </si>
  <si>
    <t>14.7.4</t>
  </si>
  <si>
    <t>14.7.5</t>
  </si>
  <si>
    <t>14.7.6</t>
  </si>
  <si>
    <t>14.7.7</t>
  </si>
  <si>
    <t>14.7.8</t>
  </si>
  <si>
    <t>14.7.9</t>
  </si>
  <si>
    <t>14.7.10</t>
  </si>
  <si>
    <t>14.7.11</t>
  </si>
  <si>
    <t>14.7.12</t>
  </si>
  <si>
    <t>14.7.13</t>
  </si>
  <si>
    <t>14.7.14</t>
  </si>
  <si>
    <t>14.7.15</t>
  </si>
  <si>
    <t>14.7.16</t>
  </si>
  <si>
    <t>14.7.17</t>
  </si>
  <si>
    <t>14.7.18</t>
  </si>
  <si>
    <t>14.7.19</t>
  </si>
  <si>
    <t>14.7.20</t>
  </si>
  <si>
    <t>14.7.21</t>
  </si>
  <si>
    <t>14.7.22</t>
  </si>
  <si>
    <t>14.7.23</t>
  </si>
  <si>
    <t>14.7.24</t>
  </si>
  <si>
    <t>14.7.25</t>
  </si>
  <si>
    <t>M44A - Manta asfáltica tipo IV, 4 mm A, com acabamento areia/areia aderida com asfalto oxidado (3,0 kg/m²) + banho de asfalto oxidado (2,0 kg/m²)  -  TERRAÇO 05</t>
  </si>
  <si>
    <t>14.7.26</t>
  </si>
  <si>
    <t>14.7.27</t>
  </si>
  <si>
    <t>14.7.28</t>
  </si>
  <si>
    <t>14.7.29</t>
  </si>
  <si>
    <t>14.7.30</t>
  </si>
  <si>
    <t>14.7.31</t>
  </si>
  <si>
    <t>14.7.32</t>
  </si>
  <si>
    <t>14.8.1</t>
  </si>
  <si>
    <t>14.8.2</t>
  </si>
  <si>
    <t>14.8.3</t>
  </si>
  <si>
    <t>14.8.4</t>
  </si>
  <si>
    <t>14.8.5</t>
  </si>
  <si>
    <t>14.8.6</t>
  </si>
  <si>
    <t>14.8.7</t>
  </si>
  <si>
    <t>14.8.8</t>
  </si>
  <si>
    <t>14.8.9</t>
  </si>
  <si>
    <t>14.8.10</t>
  </si>
  <si>
    <t>14.8.11</t>
  </si>
  <si>
    <t>14.8.12</t>
  </si>
  <si>
    <t>14.8.13</t>
  </si>
  <si>
    <t>14.8.14</t>
  </si>
  <si>
    <t>14.8.15</t>
  </si>
  <si>
    <t>14.8.16</t>
  </si>
  <si>
    <t>14.8.17</t>
  </si>
  <si>
    <t>14.8.18</t>
  </si>
  <si>
    <t>14.8.19</t>
  </si>
  <si>
    <t>14.8.20</t>
  </si>
  <si>
    <t>14.8.21</t>
  </si>
  <si>
    <t>14.8.22</t>
  </si>
  <si>
    <t>14.8.23</t>
  </si>
  <si>
    <t>14.8.24</t>
  </si>
  <si>
    <t>14.8.25</t>
  </si>
  <si>
    <t>14.8.26</t>
  </si>
  <si>
    <t>14.9.1</t>
  </si>
  <si>
    <t>14.9.2</t>
  </si>
  <si>
    <t>14.9.3</t>
  </si>
  <si>
    <t>14.9.4</t>
  </si>
  <si>
    <t>14.9.5</t>
  </si>
  <si>
    <t>14.9.6</t>
  </si>
  <si>
    <t>14.9.7</t>
  </si>
  <si>
    <t>14.9.8</t>
  </si>
  <si>
    <t>14.9.9</t>
  </si>
  <si>
    <t>14.9.10</t>
  </si>
  <si>
    <t>14.9.11</t>
  </si>
  <si>
    <t>14.9.12</t>
  </si>
  <si>
    <t>14.9.13</t>
  </si>
  <si>
    <t>14.9.14</t>
  </si>
  <si>
    <t>14.9.15</t>
  </si>
  <si>
    <t>14.9.16</t>
  </si>
  <si>
    <t>14.9.17</t>
  </si>
  <si>
    <t>14.9.18</t>
  </si>
  <si>
    <t>14.9.19</t>
  </si>
  <si>
    <t>14.9.20</t>
  </si>
  <si>
    <t>14.9.21</t>
  </si>
  <si>
    <t>14.9.22</t>
  </si>
  <si>
    <t>14.9.23</t>
  </si>
  <si>
    <t>14.9.24</t>
  </si>
  <si>
    <t>14.9.25</t>
  </si>
  <si>
    <t>14.9.26</t>
  </si>
  <si>
    <t>14.9.27</t>
  </si>
  <si>
    <t>14.9.28</t>
  </si>
  <si>
    <t>14.9.29</t>
  </si>
  <si>
    <t>14.9.30</t>
  </si>
  <si>
    <t>14.9.31</t>
  </si>
  <si>
    <t>14.9.32</t>
  </si>
  <si>
    <t>14.10.1</t>
  </si>
  <si>
    <t>14.10.2</t>
  </si>
  <si>
    <t>14.10.3</t>
  </si>
  <si>
    <t>14.10.4</t>
  </si>
  <si>
    <t>14.10.5</t>
  </si>
  <si>
    <t>14.10.6</t>
  </si>
  <si>
    <t>14.10.7</t>
  </si>
  <si>
    <t>14.10.8</t>
  </si>
  <si>
    <t>14.10.9</t>
  </si>
  <si>
    <t>14.10.10</t>
  </si>
  <si>
    <t>14.10.11</t>
  </si>
  <si>
    <t>14.10.12</t>
  </si>
  <si>
    <t>14.10.13</t>
  </si>
  <si>
    <t>14.10.14</t>
  </si>
  <si>
    <t>14.10.15</t>
  </si>
  <si>
    <t>14.10.16</t>
  </si>
  <si>
    <t>14.10.17</t>
  </si>
  <si>
    <t>14.10.18</t>
  </si>
  <si>
    <t>14.10.19</t>
  </si>
  <si>
    <t>14.10.20</t>
  </si>
  <si>
    <t>14.10.21</t>
  </si>
  <si>
    <t>14.10.22</t>
  </si>
  <si>
    <t>14.10.23</t>
  </si>
  <si>
    <t>14.10.24</t>
  </si>
  <si>
    <t>14.10.25</t>
  </si>
  <si>
    <t>14.10.26</t>
  </si>
  <si>
    <t>14.11.1</t>
  </si>
  <si>
    <t>14.11.2</t>
  </si>
  <si>
    <t>14.11.3</t>
  </si>
  <si>
    <t>14.11.4</t>
  </si>
  <si>
    <t>14.11.5</t>
  </si>
  <si>
    <t>14.11.6</t>
  </si>
  <si>
    <t>14.11.7</t>
  </si>
  <si>
    <t>14.11.8</t>
  </si>
  <si>
    <t>14.11.9</t>
  </si>
  <si>
    <t>14.11.10</t>
  </si>
  <si>
    <t>14.11.11</t>
  </si>
  <si>
    <t>14.11.12</t>
  </si>
  <si>
    <t>14.11.13</t>
  </si>
  <si>
    <t>14.11.14</t>
  </si>
  <si>
    <t>14.11.15</t>
  </si>
  <si>
    <t>14.11.16</t>
  </si>
  <si>
    <t>14.11.17</t>
  </si>
  <si>
    <t>14.11.18</t>
  </si>
  <si>
    <t>14.11.19</t>
  </si>
  <si>
    <t>14.11.20</t>
  </si>
  <si>
    <t>14.11.21</t>
  </si>
  <si>
    <t>14.11.22</t>
  </si>
  <si>
    <t>14.11.23</t>
  </si>
  <si>
    <t>14.11.24</t>
  </si>
  <si>
    <t>14.11.25</t>
  </si>
  <si>
    <t>14.11.26</t>
  </si>
  <si>
    <t>14.11.27</t>
  </si>
  <si>
    <t>14.11.28</t>
  </si>
  <si>
    <t>14.11.29</t>
  </si>
  <si>
    <t>14.11.30</t>
  </si>
  <si>
    <t>14.11.31</t>
  </si>
  <si>
    <t>14.11.32</t>
  </si>
  <si>
    <t>14.12.1</t>
  </si>
  <si>
    <t>14.12.2</t>
  </si>
  <si>
    <t>14.12.3</t>
  </si>
  <si>
    <t>14.12.4</t>
  </si>
  <si>
    <t>14.12.5</t>
  </si>
  <si>
    <t>14.12.6</t>
  </si>
  <si>
    <t>14.12.7</t>
  </si>
  <si>
    <t>14.12.8</t>
  </si>
  <si>
    <t>14.12.9</t>
  </si>
  <si>
    <t>14.12.10</t>
  </si>
  <si>
    <t>14.12.11</t>
  </si>
  <si>
    <t>14.12.12</t>
  </si>
  <si>
    <t>14.12.13</t>
  </si>
  <si>
    <t>14.12.14</t>
  </si>
  <si>
    <t>14.12.15</t>
  </si>
  <si>
    <t>14.12.16</t>
  </si>
  <si>
    <t>14.12.17</t>
  </si>
  <si>
    <t>14.12.18</t>
  </si>
  <si>
    <t>14.12.19</t>
  </si>
  <si>
    <t>14.12.20</t>
  </si>
  <si>
    <t>14.12.21</t>
  </si>
  <si>
    <t>14.12.22</t>
  </si>
  <si>
    <t>14.12.23</t>
  </si>
  <si>
    <t>14.12.24</t>
  </si>
  <si>
    <t>14.12.25</t>
  </si>
  <si>
    <t>14.12.26</t>
  </si>
  <si>
    <t>14.13.1</t>
  </si>
  <si>
    <t>14.13.2</t>
  </si>
  <si>
    <t>14.13.3</t>
  </si>
  <si>
    <t>14.13.4</t>
  </si>
  <si>
    <t>14.13.5</t>
  </si>
  <si>
    <t>14.13.6</t>
  </si>
  <si>
    <t>14.13.7</t>
  </si>
  <si>
    <t>14.13.8</t>
  </si>
  <si>
    <t>14.13.9</t>
  </si>
  <si>
    <t>14.13.10</t>
  </si>
  <si>
    <t>14.13.11</t>
  </si>
  <si>
    <t>14.13.12</t>
  </si>
  <si>
    <t>14.13.13</t>
  </si>
  <si>
    <t>14.13.14</t>
  </si>
  <si>
    <t>14.13.15</t>
  </si>
  <si>
    <t>14.13.16</t>
  </si>
  <si>
    <t>14.13.17</t>
  </si>
  <si>
    <t>14.13.18</t>
  </si>
  <si>
    <t>14.13.19</t>
  </si>
  <si>
    <t>14.13.20</t>
  </si>
  <si>
    <t>14.13.21</t>
  </si>
  <si>
    <t>14.13.22</t>
  </si>
  <si>
    <t>14.13.23</t>
  </si>
  <si>
    <t>14.13.24</t>
  </si>
  <si>
    <t>14.13.25</t>
  </si>
  <si>
    <t>14.13.26</t>
  </si>
  <si>
    <t>14.13.27</t>
  </si>
  <si>
    <t>14.13.28</t>
  </si>
  <si>
    <t>14.13.29</t>
  </si>
  <si>
    <t>14.13.30</t>
  </si>
  <si>
    <t>14.13.31</t>
  </si>
  <si>
    <t>14.13.32</t>
  </si>
  <si>
    <t>14.14.1</t>
  </si>
  <si>
    <t>14.14.2</t>
  </si>
  <si>
    <t>14.14.3</t>
  </si>
  <si>
    <t>14.14.4</t>
  </si>
  <si>
    <t>14.14.5</t>
  </si>
  <si>
    <t>14.14.6</t>
  </si>
  <si>
    <t>14.14.7</t>
  </si>
  <si>
    <t>14.14.8</t>
  </si>
  <si>
    <t>14.14.9</t>
  </si>
  <si>
    <t>14.14.10</t>
  </si>
  <si>
    <t>14.14.11</t>
  </si>
  <si>
    <t>14.14.12</t>
  </si>
  <si>
    <t>14.14.13</t>
  </si>
  <si>
    <t>14.14.14</t>
  </si>
  <si>
    <t>14.14.15</t>
  </si>
  <si>
    <t>14.14.16</t>
  </si>
  <si>
    <t>14.14.17</t>
  </si>
  <si>
    <t>14.14.18</t>
  </si>
  <si>
    <t>14.14.19</t>
  </si>
  <si>
    <t>14.14.20</t>
  </si>
  <si>
    <t>14.14.21</t>
  </si>
  <si>
    <t>14.14.22</t>
  </si>
  <si>
    <t>14.14.23</t>
  </si>
  <si>
    <t>14.14.24</t>
  </si>
  <si>
    <t>14.14.25</t>
  </si>
  <si>
    <t>14.14.26</t>
  </si>
  <si>
    <t>14.15.1</t>
  </si>
  <si>
    <t>14.15.2</t>
  </si>
  <si>
    <t>14.15.3</t>
  </si>
  <si>
    <t>14.15.4</t>
  </si>
  <si>
    <t>14.15.5</t>
  </si>
  <si>
    <t>E3 - Membrana de polímero acrílico com cimento e fibras, estruturada com tela de poliéster nos pontos críticos (3,0 kg/m²)  -  ESPAÇO GOURMET</t>
  </si>
  <si>
    <t>14.15.6</t>
  </si>
  <si>
    <t>E3 - Membrana de polímero acrílico com cimento e fibras, estruturada com tela de poliéster nos pontos críticos (3,0 kg/m²)  -  LAVABO 01</t>
  </si>
  <si>
    <t>14.15.7</t>
  </si>
  <si>
    <t>E3 - Membrana de polímero acrílico com cimento e fibras, estruturada com tela de poliéster nos pontos críticos (3,0 kg/m²)  -  LAVABO 02</t>
  </si>
  <si>
    <t>14.15.8</t>
  </si>
  <si>
    <t>E3 - Membrana de polímero acrílico com cimento e fibras, estruturada com tela de poliéster nos pontos críticos (3,0 kg/m²)  -  LAVABO 03</t>
  </si>
  <si>
    <t>14.15.9</t>
  </si>
  <si>
    <t>14.15.10</t>
  </si>
  <si>
    <t>14.15.11</t>
  </si>
  <si>
    <t>14.15.12</t>
  </si>
  <si>
    <t>14.15.13</t>
  </si>
  <si>
    <t>14.15.14</t>
  </si>
  <si>
    <t>14.15.15</t>
  </si>
  <si>
    <t>14.15.16</t>
  </si>
  <si>
    <t>14.15.17</t>
  </si>
  <si>
    <t>M44A - Manta asfáltica tipo IV, 4 mm A, com acabamento areia/areia aderida com asfalto oxidado (3,0 kg/m²) + banho de asfalto oxidado (2,0 kg/m²)  -  TERRAÇO DESCOBERTO</t>
  </si>
  <si>
    <t>14.15.18</t>
  </si>
  <si>
    <t>14.15.19</t>
  </si>
  <si>
    <t>14.15.20</t>
  </si>
  <si>
    <t>14.15.21</t>
  </si>
  <si>
    <t>14.15.22</t>
  </si>
  <si>
    <t>14.16.1</t>
  </si>
  <si>
    <t>14.16.2</t>
  </si>
  <si>
    <t>14.16.3</t>
  </si>
  <si>
    <t>14.16.4</t>
  </si>
  <si>
    <t>14.16.5</t>
  </si>
  <si>
    <t>14.16.6</t>
  </si>
  <si>
    <t>14.16.7</t>
  </si>
  <si>
    <t>14.16.8</t>
  </si>
  <si>
    <t>14.16.9</t>
  </si>
  <si>
    <t>14.16.10</t>
  </si>
  <si>
    <t>14.16.11</t>
  </si>
  <si>
    <t>14.16.12</t>
  </si>
  <si>
    <t>14.16.13</t>
  </si>
  <si>
    <t>14.16.14</t>
  </si>
  <si>
    <t>14.16.15</t>
  </si>
  <si>
    <t>14.16.16</t>
  </si>
  <si>
    <t>14.16.17</t>
  </si>
  <si>
    <t>14.16.18</t>
  </si>
  <si>
    <t>14.16.19</t>
  </si>
  <si>
    <t>14.16.20</t>
  </si>
  <si>
    <t>14.16.21</t>
  </si>
  <si>
    <t>14.17.1</t>
  </si>
  <si>
    <t>14.17.2</t>
  </si>
  <si>
    <t>14.17.3</t>
  </si>
  <si>
    <t>14.17.4</t>
  </si>
  <si>
    <t>14.17.5</t>
  </si>
  <si>
    <t>14.17.6</t>
  </si>
  <si>
    <t>14.17.7</t>
  </si>
  <si>
    <t>14.17.8</t>
  </si>
  <si>
    <t>14.17.9</t>
  </si>
  <si>
    <t>14.17.10</t>
  </si>
  <si>
    <t>14.17.11</t>
  </si>
  <si>
    <t>14.17.12</t>
  </si>
  <si>
    <t>14.17.13</t>
  </si>
  <si>
    <t>14.17.14</t>
  </si>
  <si>
    <t>14.17.15</t>
  </si>
  <si>
    <t>14.17.16</t>
  </si>
  <si>
    <t>14.17.17</t>
  </si>
  <si>
    <t>14.17.18</t>
  </si>
  <si>
    <t>14.18.1</t>
  </si>
  <si>
    <t>14.18.2</t>
  </si>
  <si>
    <t>14.18.3</t>
  </si>
  <si>
    <t>14.18.4</t>
  </si>
  <si>
    <t>14.18.5</t>
  </si>
  <si>
    <t>14.18.6</t>
  </si>
  <si>
    <t>14.18.7</t>
  </si>
  <si>
    <t>14.18.8</t>
  </si>
  <si>
    <t>14.18.9</t>
  </si>
  <si>
    <t>14.18.10</t>
  </si>
  <si>
    <t>14.18.11</t>
  </si>
  <si>
    <t>14.18.12</t>
  </si>
  <si>
    <t>14.18.13</t>
  </si>
  <si>
    <t>E3 - Membrana de polímero acrílico com cimento e fibras, estruturada com tela de poliéster nos pontos críticos (3,0 kg/m²)E3 - Membrana de polímero acrílico com cimento e fibras, estruturada com tela de poliéster nos pontos críticos (3,0 kg/m²)  -  TERRAÇO 02</t>
  </si>
  <si>
    <t>14.18.14</t>
  </si>
  <si>
    <t>14.18.15</t>
  </si>
  <si>
    <t>14.18.16</t>
  </si>
  <si>
    <t>M44A - Manta asfáltica tipo IV, 4 mm A, com acabamento areia/areia aderida com asfalto oxidado (3,0 kg/m²) + banho de asfalto oxidado (2,0 kg/m²)  -  TERRAÇO</t>
  </si>
  <si>
    <t>14.18.17</t>
  </si>
  <si>
    <t>14.18.18</t>
  </si>
  <si>
    <t>14.18.19</t>
  </si>
  <si>
    <t>14.18.20</t>
  </si>
  <si>
    <t>14.19.1</t>
  </si>
  <si>
    <t>14.19.2</t>
  </si>
  <si>
    <t>14.19.3</t>
  </si>
  <si>
    <t>14.19.4</t>
  </si>
  <si>
    <t>14.19.5</t>
  </si>
  <si>
    <t>14.19.6</t>
  </si>
  <si>
    <t>14.19.7</t>
  </si>
  <si>
    <t>14.19.8</t>
  </si>
  <si>
    <t>14.19.9</t>
  </si>
  <si>
    <t>14.19.10</t>
  </si>
  <si>
    <t>14.19.11</t>
  </si>
  <si>
    <t>14.19.12</t>
  </si>
  <si>
    <t>14.19.13</t>
  </si>
  <si>
    <t>14.19.14</t>
  </si>
  <si>
    <t>14.19.15</t>
  </si>
  <si>
    <t>14.19.16</t>
  </si>
  <si>
    <t>14.19.17</t>
  </si>
  <si>
    <t>14.19.18</t>
  </si>
  <si>
    <t>14.20.1</t>
  </si>
  <si>
    <t>14.20.2</t>
  </si>
  <si>
    <t>14.20.3</t>
  </si>
  <si>
    <t>M44A - Manta asfáltica tipo IV, 4 mm A, com acabamento areia/areia aderida com asfalto oxidado (3,0 kg/m²) + banho de asfalto oxidado (2,0 kg/m²)  -  ACESSO E ESCADA</t>
  </si>
  <si>
    <t>14.20.4</t>
  </si>
  <si>
    <t>14.20.5</t>
  </si>
  <si>
    <t>M44A - Manta asfáltica tipo IV, 4 mm A, com acabamento areia/areia aderida com asfalto oxidado (3,0 kg/m²) + banho de asfalto oxidado (2,0 kg/m²)  -  CAIXÃO PERDIDO</t>
  </si>
  <si>
    <t>14.20.6</t>
  </si>
  <si>
    <t>M44AE2 - Manta asfáltica tipo IV, 4 mm A, com acabamento areia/areia aderida com asfalto oxidado (3,0 kg/m²) + banho de asfalto oxidado (2,0 kg/m²) + membrana de polímero acrílico com cimento e fibras para combater eflorescência (2,0 kg/m²)  -  DECK</t>
  </si>
  <si>
    <t>14.20.7</t>
  </si>
  <si>
    <t>E3 - Membrana de polímero acrílico com cimento e fibras, estruturada com tela de poliéster nos pontos críticos (3,0 kg/m²)  -  SPA</t>
  </si>
  <si>
    <t>14.20.8</t>
  </si>
  <si>
    <t>14.20.9</t>
  </si>
  <si>
    <t>14.20.10</t>
  </si>
  <si>
    <t>14.20.11</t>
  </si>
  <si>
    <t>M44A + M44AE2 - Manta asfáltica tipo IV, 4 mm A, com acabamento areia/areia + manta asfáltica tipo IV, 4 mm A, com acabamento areia/areia aderida com asfalto oxidado (3,0 kg/m²) + banho de asfalto oxidado (2,0 kg/m²) + membrana de polímero acrílico com cimento e fibras para combater eflorescência (2,0 kg/m²)  -  PISCINA</t>
  </si>
  <si>
    <t>14.20.12</t>
  </si>
  <si>
    <t>M44A + M44AE2 - Manta asfáltica tipo IV, 4 mm A, com acabamento areia/areia + manta asfáltica tipo IV, 4 mm A, com acabamento areia/areia aderida com asfalto oxidado (3,0 kg/m²) + banho de asfalto oxidado (2,0 kg/m²) + membrana de polímero acrílico com cimento e fibras para combater eflorescência (2,0 kg/m²)  -  PRAINHA</t>
  </si>
  <si>
    <t>14.20.13</t>
  </si>
  <si>
    <t>14.20.14</t>
  </si>
  <si>
    <t>14.20.15</t>
  </si>
  <si>
    <t>M44A + M44AE2 - Manta asfáltica tipo IV, 4 mm A, com acabamento areia/areia + manta asfáltica tipo IV, 4 mm A, com acabamento areia/areia aderida com asfalto oxidado (3,0 kg/m²) + banho de asfalto oxidado (2,0 kg/m²) + membrana de polímero acrílico com ci  -  PRAINHA</t>
  </si>
  <si>
    <t>14.20.16</t>
  </si>
  <si>
    <t>14.20.17</t>
  </si>
  <si>
    <t>14.20.18</t>
  </si>
  <si>
    <t>14.20.19</t>
  </si>
  <si>
    <t>14.21.1</t>
  </si>
  <si>
    <t>E3 - Membrana de polímero acrílico com cimento e fibras, estruturada com tela de poliéster nos pontos críticos (3,0 kg/m²)  -  BARRILETE</t>
  </si>
  <si>
    <t>14.21.2</t>
  </si>
  <si>
    <t>14.21.3</t>
  </si>
  <si>
    <t>E3 - Membrana de polímero acrílico com cimento e fibras, estruturada com tela de poliéster nos pontos críticos (3,0 kg/m²)  -  CASA DE BOMBAS</t>
  </si>
  <si>
    <t>14.21.4</t>
  </si>
  <si>
    <t>14.22.</t>
  </si>
  <si>
    <t>14.22.1</t>
  </si>
  <si>
    <t>14.23.</t>
  </si>
  <si>
    <t>14.23.1</t>
  </si>
  <si>
    <t>M44A - Manta asfáltica tipo IV, 4 mm A, com acabamento areia/areia aderida com asfalto oxidado (3,0 kg/m²) + banho de asfalto oxidado (2,0 kg/m²)  -  LAJE IMPERMEABILIZADA</t>
  </si>
  <si>
    <t>Impermeabilizaçao e tratamentos</t>
  </si>
  <si>
    <t>1M44A + M44AE2 - Manta asfáltica tipo IV, 4 mm A, com acabamento areia/areia + manta asfáltica tipo IV, 4 mm A, com acabamento areia/areia aderida com asfalto oxidado (3,0 kg/m²) + banho de asfalto oxidado (2,0 kg/m²) + membrana de polímero acrílico com cimento e fibras para combater eflorescência (2,0 kg/m²)  -  PISCINA</t>
  </si>
  <si>
    <t>1M44A + M44AE2 - Manta asfáltica tipo IV, 4 mm A, com acabamento areia/areia + manta asfáltica tipo IV, 4 mm A, com acabamento areia/areia aderida com asfalto oxidado (3,0 kg/m²) + banho de asfalto oxidado (2,0 kg/m²) + membrana de polímero acrílico com cimento e fibras para combater eflorescência (2,0 kg/m²)  -  PRAINHA</t>
  </si>
  <si>
    <t>SACADA - IMPER</t>
  </si>
  <si>
    <t>PROTEÇÃO</t>
  </si>
  <si>
    <t>AMBIENTE</t>
  </si>
  <si>
    <t>SACADA</t>
  </si>
  <si>
    <t>ABA 01</t>
  </si>
  <si>
    <t>ABA 02</t>
  </si>
  <si>
    <t>ABA 03</t>
  </si>
  <si>
    <t>ABA 04</t>
  </si>
  <si>
    <t>E3 - Membrana de polímero acrílico com cimento e fibras, estruturada com tela de poliéster nos pontos críticos (3,0 kg/m²) SACADA - IMPER</t>
  </si>
  <si>
    <t>NUMERO EAP</t>
  </si>
  <si>
    <t>E3</t>
  </si>
  <si>
    <t>I30EL</t>
  </si>
  <si>
    <t>M44A</t>
  </si>
  <si>
    <t>C3</t>
  </si>
  <si>
    <t>C3E3</t>
  </si>
  <si>
    <t>C4</t>
  </si>
  <si>
    <t>C4RQ</t>
  </si>
  <si>
    <t>I30</t>
  </si>
  <si>
    <t>M44AE2</t>
  </si>
  <si>
    <t>E2</t>
  </si>
  <si>
    <t>M44AR05</t>
  </si>
  <si>
    <t>M44A + M44AE2</t>
  </si>
  <si>
    <t>Membrana de polímero acrílico com cimento e fibras, estruturada com tela de poliéster nos pontos críticos (3,0 kg/m²)</t>
  </si>
  <si>
    <t>Membrana de polímero acrílico, sem cimento (3,0 kg/m²), com resistência à alcalinidade, estruturada com tela de poliéster nos pontos críticos – Ref.: Sika Baucryl, MC DF9, Icopor HP, Procryl Imper</t>
  </si>
  <si>
    <t>Manta asfáltica tipo IV, 4 mm A, com acabamento areia/areia aderida com asfalto oxidado (3,0 kg/m²) + banho de asfalto oxidado (2,0 kg/m²)</t>
  </si>
  <si>
    <t>Argamassa polimérica rígida, estruturada com tela de poliéster nos pontos críticos (3,0 kg/m²)</t>
  </si>
  <si>
    <t>Argamassa polimérica rígida (3,0 kg/m²) + membrana de polímero acrílico com cimento e fibras, estruturada com tela de poliéster nos pontos críticos (3,0 kg/m²)</t>
  </si>
  <si>
    <t>Argamassa polimérica rígida, estruturada com tela de poliéster nos pontos críticos (4,0 kg/m²)</t>
  </si>
  <si>
    <t>Argamassa polimérica rígida, com alta resistência química, estruturada com tela de poliéster nos pontos críticos (4,0 kg/m²)</t>
  </si>
  <si>
    <t>Membrana acrílica, estruturada com tela de poliéster, nos pontos críticos (3,0 kg/m²)</t>
  </si>
  <si>
    <t>Manta asfáltica tipo IV, 4 mm A, com acabamento areia/areia aderida com asfalto oxidado (3,0 kg/m²) + banho de asfalto oxidado (2,0 kg/m²) + membrana de polímero acrílico com cimento e fibras para combater eflorescência (2,0 kg/m²)</t>
  </si>
  <si>
    <t>Membrana de polímero acrílico, com cimento e com fibras, estruturada com tela de poliéster nos pontos críticos (2,0 kg/m²)</t>
  </si>
  <si>
    <t>Manta asfáltica tipo IV, 4 mm A, com acabamento areia/areia aderida com asfalto oxidado (3,0 kg/m²) + banho de asfalto oxidado (2,0 kg/m²) + pintura de proteção antirraiz sobre a proteção mecânica (0,5 L/m²)</t>
  </si>
  <si>
    <t>Manta asfáltica tipo IV, 4 mm A, com acabamento areia/areia + manta asfáltica tipo IV, 4 mm A, com acabamento areia/areia aderida com asfalto oxidado (3,0 kg/m²) + banho de asfalto oxidado (2,0 kg/m²) + membrana de polímero acrílico com cimento e fibras para combater eflorescência (2,0 kg/m²)</t>
  </si>
  <si>
    <t>E3 - Membrana de polímero acrílico com cimento e fibras, estruturada com tela de poliéster nos pontos críticos (3,0 kg/m²)</t>
  </si>
  <si>
    <t>I30EL - Membrana de polímero acrílico, sem cimento (3,0 kg/m²), com resistência à alcalinidade, estruturada com tela de poliéster nos pontos críticos – Ref.: Sika Baucryl, MC DF9, Icopor HP, Procryl Imper</t>
  </si>
  <si>
    <t>M44A - Manta asfáltica tipo IV, 4 mm A, com acabamento areia/areia aderida com asfalto oxidado (3,0 kg/m²) + banho de asfalto oxidado (2,0 kg/m²)</t>
  </si>
  <si>
    <t>C3 - Argamassa polimérica rígida, estruturada com tela de poliéster nos pontos críticos (3,0 kg/m²)</t>
  </si>
  <si>
    <t>C3E3 - Argamassa polimérica rígida (3,0 kg/m²) + membrana de polímero acrílico com cimento e fibras, estruturada com tela de poliéster nos pontos críticos (3,0 kg/m²)</t>
  </si>
  <si>
    <t>C4 - Argamassa polimérica rígida, estruturada com tela de poliéster nos pontos críticos (4,0 kg/m²)</t>
  </si>
  <si>
    <t>C4RQ - Argamassa polimérica rígida, com alta resistência química, estruturada com tela de poliéster nos pontos críticos (4,0 kg/m²)</t>
  </si>
  <si>
    <t>I30 - Membrana acrílica, estruturada com tela de poliéster, nos pontos críticos (3,0 kg/m²)</t>
  </si>
  <si>
    <t>M44AE2 - Manta asfáltica tipo IV, 4 mm A, com acabamento areia/areia aderida com asfalto oxidado (3,0 kg/m²) + banho de asfalto oxidado (2,0 kg/m²) + membrana de polímero acrílico com cimento e fibras para combater eflorescência (2,0 kg/m²)</t>
  </si>
  <si>
    <t>E2 - Membrana de polímero acrílico, com cimento e com fibras, estruturada com tela de poliéster nos pontos críticos (2,0 kg/m²)</t>
  </si>
  <si>
    <t>M44AR05 - Manta asfáltica tipo IV, 4 mm A, com acabamento areia/areia aderida com asfalto oxidado (3,0 kg/m²) + banho de asfalto oxidado (2,0 kg/m²) + pintura de proteção antirraiz sobre a proteção mecânica (0,5 L/m²)</t>
  </si>
  <si>
    <t>06.001.002.001</t>
  </si>
  <si>
    <t>06.001.006</t>
  </si>
  <si>
    <t>EAP</t>
  </si>
  <si>
    <t>Considerado 1 na cozinha + 2 no banheiro</t>
  </si>
  <si>
    <t>ESTUCAMENTO EM TETO</t>
  </si>
  <si>
    <t>FORRO DE GESSO FORRO - ESCADA - ESCADA DE CONCRETO,</t>
  </si>
  <si>
    <t>GESSO LISO</t>
  </si>
  <si>
    <t>GESSO ACARTONADO RU</t>
  </si>
  <si>
    <t>16.2.2</t>
  </si>
  <si>
    <t>16.3.2</t>
  </si>
  <si>
    <t>16.4.</t>
  </si>
  <si>
    <t>16.4.1</t>
  </si>
  <si>
    <t>16.4.2</t>
  </si>
  <si>
    <t>16.5.</t>
  </si>
  <si>
    <t>16.5.1</t>
  </si>
  <si>
    <t>16.5.2</t>
  </si>
  <si>
    <t>16.6.</t>
  </si>
  <si>
    <t>16.6.1</t>
  </si>
  <si>
    <t>16.6.2</t>
  </si>
  <si>
    <t>16.7.</t>
  </si>
  <si>
    <t>16.7.1</t>
  </si>
  <si>
    <t>16.7.2</t>
  </si>
  <si>
    <t>16.8.</t>
  </si>
  <si>
    <t>16.8.1</t>
  </si>
  <si>
    <t>16.8.2</t>
  </si>
  <si>
    <t>16.9.</t>
  </si>
  <si>
    <t>16.9.1</t>
  </si>
  <si>
    <t>16.9.2</t>
  </si>
  <si>
    <t>16.10.</t>
  </si>
  <si>
    <t>16.10.1</t>
  </si>
  <si>
    <t>16.10.2</t>
  </si>
  <si>
    <t>16.11.</t>
  </si>
  <si>
    <t>16.11.1</t>
  </si>
  <si>
    <t>16.11.2</t>
  </si>
  <si>
    <t>16.12.</t>
  </si>
  <si>
    <t>16.12.1</t>
  </si>
  <si>
    <t>16.12.2</t>
  </si>
  <si>
    <t>16.13.</t>
  </si>
  <si>
    <t>16.13.1</t>
  </si>
  <si>
    <t>16.13.2</t>
  </si>
  <si>
    <t>16.14.</t>
  </si>
  <si>
    <t>16.14.1</t>
  </si>
  <si>
    <t>16.14.2</t>
  </si>
  <si>
    <t>16.15.</t>
  </si>
  <si>
    <t>16.15.1</t>
  </si>
  <si>
    <t>16.15.2</t>
  </si>
  <si>
    <t>16.16.</t>
  </si>
  <si>
    <t>16.16.1</t>
  </si>
  <si>
    <t>16.16.2</t>
  </si>
  <si>
    <t>16.17.</t>
  </si>
  <si>
    <t>16.17.1</t>
  </si>
  <si>
    <t>16.17.2</t>
  </si>
  <si>
    <t>16.18.</t>
  </si>
  <si>
    <t>16.18.1</t>
  </si>
  <si>
    <t>16.18.2</t>
  </si>
  <si>
    <t>16.19.</t>
  </si>
  <si>
    <t>16.19.1</t>
  </si>
  <si>
    <t>16.19.2</t>
  </si>
  <si>
    <t>16.20.</t>
  </si>
  <si>
    <t>16.20.1</t>
  </si>
  <si>
    <t>16.20.2</t>
  </si>
  <si>
    <t>16.21.</t>
  </si>
  <si>
    <t>16.21.1</t>
  </si>
  <si>
    <t>É UMA PLACA DE DRYWALL RU</t>
  </si>
  <si>
    <t>Forro Com Sistema Em Chapas De Gesso Para Drywall, Uso Interno, Montante 48mm, Com Uma Face Resistente a Umidade (RU/48)</t>
  </si>
  <si>
    <t>Forro de gesso liso</t>
  </si>
  <si>
    <t>Forro demais áreas, dito como placas de drywall ru, sem determinação do montante, adotamos o de 48 e negativo</t>
  </si>
  <si>
    <t>Acabamento de gesso em teto - Negativo</t>
  </si>
  <si>
    <t>Negativo GESSO ACARTONADO RU</t>
  </si>
  <si>
    <t>Negativo GESSO LISO</t>
  </si>
  <si>
    <t>17.2.</t>
  </si>
  <si>
    <t>17.2.1</t>
  </si>
  <si>
    <t>17.3.</t>
  </si>
  <si>
    <t>17.3.1</t>
  </si>
  <si>
    <t>17.4.</t>
  </si>
  <si>
    <t>17.4.1</t>
  </si>
  <si>
    <t>17.5.</t>
  </si>
  <si>
    <t>17.5.1</t>
  </si>
  <si>
    <t>17.6.</t>
  </si>
  <si>
    <t>17.6.1</t>
  </si>
  <si>
    <t>17.7.</t>
  </si>
  <si>
    <t>17.7.1</t>
  </si>
  <si>
    <t>17.8.</t>
  </si>
  <si>
    <t>17.8.1</t>
  </si>
  <si>
    <t>17.9.</t>
  </si>
  <si>
    <t>17.9.1</t>
  </si>
  <si>
    <t>17.10.</t>
  </si>
  <si>
    <t>17.10.1</t>
  </si>
  <si>
    <t>17.11.</t>
  </si>
  <si>
    <t>17.11.1</t>
  </si>
  <si>
    <t>17.12.</t>
  </si>
  <si>
    <t>17.12.1</t>
  </si>
  <si>
    <t>17.13.</t>
  </si>
  <si>
    <t>17.13.1</t>
  </si>
  <si>
    <t>17.14.</t>
  </si>
  <si>
    <t>17.14.1</t>
  </si>
  <si>
    <t>17.15.</t>
  </si>
  <si>
    <t>17.15.1</t>
  </si>
  <si>
    <t>17.16.</t>
  </si>
  <si>
    <t>17.16.1</t>
  </si>
  <si>
    <t>17.17.</t>
  </si>
  <si>
    <t>17.17.1</t>
  </si>
  <si>
    <t>17.18.</t>
  </si>
  <si>
    <t>17.18.1</t>
  </si>
  <si>
    <t>17.19.</t>
  </si>
  <si>
    <t>17.19.1</t>
  </si>
  <si>
    <t>17.20.</t>
  </si>
  <si>
    <t>17.20.1</t>
  </si>
  <si>
    <t>17.21.</t>
  </si>
  <si>
    <t>17.21.1</t>
  </si>
  <si>
    <t>Negativo de forro de gesso corrido</t>
  </si>
  <si>
    <t>Contrapiso (Conferência)</t>
  </si>
  <si>
    <t>A DEFINIR A DEFINIR, 0 - ESCADA DECK</t>
  </si>
  <si>
    <t>A DEFINIR A DEFINIR, 0 - ESCADA LOJA</t>
  </si>
  <si>
    <t>5CM</t>
  </si>
  <si>
    <t>CONTRAPISO AUTONIVELANTE, 0,04</t>
  </si>
  <si>
    <t>CONTRAPISO COMUM, 0,04</t>
  </si>
  <si>
    <t>CONTRAPISO COMUM, 0,05</t>
  </si>
  <si>
    <t>CONTRAPISO COMUM 5 CM ESPELHO 5 CM ESCADA DE CONCRETO</t>
  </si>
  <si>
    <t>CONTRAPISO - SOLEIRA</t>
  </si>
  <si>
    <t>SEM CONTRAPISO, 0</t>
  </si>
  <si>
    <t>19.2.5</t>
  </si>
  <si>
    <t>CONTRAPISO COMUM, 0,1</t>
  </si>
  <si>
    <t>19.2.6</t>
  </si>
  <si>
    <t>19.2.7</t>
  </si>
  <si>
    <t>19.3.5</t>
  </si>
  <si>
    <t>CONTRAPISO AUTONIVELANTE, 0</t>
  </si>
  <si>
    <t>19.4.6</t>
  </si>
  <si>
    <t>19.4.7</t>
  </si>
  <si>
    <t>19.5.5</t>
  </si>
  <si>
    <t>19.5.6</t>
  </si>
  <si>
    <t>19.6.5</t>
  </si>
  <si>
    <t>19.7.</t>
  </si>
  <si>
    <t>19.7.1</t>
  </si>
  <si>
    <t>19.7.2</t>
  </si>
  <si>
    <t>19.7.3</t>
  </si>
  <si>
    <t>19.7.4</t>
  </si>
  <si>
    <t>19.7.5</t>
  </si>
  <si>
    <t>19.8.</t>
  </si>
  <si>
    <t>19.8.1</t>
  </si>
  <si>
    <t>19.8.2</t>
  </si>
  <si>
    <t>19.8.3</t>
  </si>
  <si>
    <t>19.8.4</t>
  </si>
  <si>
    <t>19.8.5</t>
  </si>
  <si>
    <t>19.9.</t>
  </si>
  <si>
    <t>19.9.1</t>
  </si>
  <si>
    <t>19.9.2</t>
  </si>
  <si>
    <t>19.9.3</t>
  </si>
  <si>
    <t>19.9.4</t>
  </si>
  <si>
    <t>19.9.5</t>
  </si>
  <si>
    <t>19.10.</t>
  </si>
  <si>
    <t>19.10.1</t>
  </si>
  <si>
    <t>19.10.2</t>
  </si>
  <si>
    <t>19.10.3</t>
  </si>
  <si>
    <t>19.10.4</t>
  </si>
  <si>
    <t>19.10.5</t>
  </si>
  <si>
    <t>19.11.</t>
  </si>
  <si>
    <t>19.11.1</t>
  </si>
  <si>
    <t>19.11.2</t>
  </si>
  <si>
    <t>19.11.3</t>
  </si>
  <si>
    <t>19.11.4</t>
  </si>
  <si>
    <t>19.11.5</t>
  </si>
  <si>
    <t>19.12.</t>
  </si>
  <si>
    <t>19.12.1</t>
  </si>
  <si>
    <t>19.12.2</t>
  </si>
  <si>
    <t>19.12.3</t>
  </si>
  <si>
    <t>19.12.4</t>
  </si>
  <si>
    <t>19.12.5</t>
  </si>
  <si>
    <t>19.13.</t>
  </si>
  <si>
    <t>19.13.1</t>
  </si>
  <si>
    <t>19.13.2</t>
  </si>
  <si>
    <t>19.13.3</t>
  </si>
  <si>
    <t>19.13.4</t>
  </si>
  <si>
    <t>19.13.5</t>
  </si>
  <si>
    <t>19.14.</t>
  </si>
  <si>
    <t>19.14.1</t>
  </si>
  <si>
    <t>19.14.2</t>
  </si>
  <si>
    <t>19.14.3</t>
  </si>
  <si>
    <t>19.14.4</t>
  </si>
  <si>
    <t>19.14.5</t>
  </si>
  <si>
    <t>19.15.</t>
  </si>
  <si>
    <t>19.15.1</t>
  </si>
  <si>
    <t>19.15.2</t>
  </si>
  <si>
    <t>19.15.3</t>
  </si>
  <si>
    <t>19.15.4</t>
  </si>
  <si>
    <t>19.16.</t>
  </si>
  <si>
    <t>19.16.1</t>
  </si>
  <si>
    <t>19.16.2</t>
  </si>
  <si>
    <t>19.16.3</t>
  </si>
  <si>
    <t>19.16.4</t>
  </si>
  <si>
    <t>19.16.5</t>
  </si>
  <si>
    <t>19.17.</t>
  </si>
  <si>
    <t>19.17.1</t>
  </si>
  <si>
    <t>19.17.2</t>
  </si>
  <si>
    <t>19.17.3</t>
  </si>
  <si>
    <t>19.17.4</t>
  </si>
  <si>
    <t>19.17.5</t>
  </si>
  <si>
    <t>19.18.</t>
  </si>
  <si>
    <t>19.18.1</t>
  </si>
  <si>
    <t>19.18.2</t>
  </si>
  <si>
    <t>19.18.3</t>
  </si>
  <si>
    <t>19.18.4</t>
  </si>
  <si>
    <t>19.18.5</t>
  </si>
  <si>
    <t>19.19.</t>
  </si>
  <si>
    <t>19.19.1</t>
  </si>
  <si>
    <t>19.19.2</t>
  </si>
  <si>
    <t>19.19.3</t>
  </si>
  <si>
    <t>19.19.4</t>
  </si>
  <si>
    <t>19.19.5</t>
  </si>
  <si>
    <t>19.20.</t>
  </si>
  <si>
    <t>19.20.1</t>
  </si>
  <si>
    <t>19.20.2</t>
  </si>
  <si>
    <t>19.20.3</t>
  </si>
  <si>
    <t>19.20.4</t>
  </si>
  <si>
    <t>19.21.</t>
  </si>
  <si>
    <t>19.21.1</t>
  </si>
  <si>
    <t>19.21.2</t>
  </si>
  <si>
    <t>19.21.3</t>
  </si>
  <si>
    <t>19.22.</t>
  </si>
  <si>
    <t>19.22.1</t>
  </si>
  <si>
    <t>19.23.</t>
  </si>
  <si>
    <t>19.23.1</t>
  </si>
  <si>
    <t>CONSIDERAR 4 CM</t>
  </si>
  <si>
    <t>Contrapiso comum em argamassa estabilizada, auto nivelado, espessura 4cm</t>
  </si>
  <si>
    <t>Regularização</t>
  </si>
  <si>
    <t>REVESTIMENTO - REGULARIZAÇÃO EM ARGAMASSA,   - DEPOSITO LIXO Obs. Pré-Acab.: Farofa</t>
  </si>
  <si>
    <t>REVESTIMENTO - REGULARIZAÇÃO EM ARGAMASSA,   - VEST. FUNC. TERREO Obs. Pré-Acab.: Farofa</t>
  </si>
  <si>
    <t>4 CM</t>
  </si>
  <si>
    <t xml:space="preserve">Regularização com argamassa, aplicação farofa, de Piso 4,00 cm </t>
  </si>
  <si>
    <t>REVESTIMENTO - PISO PORCELANATO  - APA FUNC.</t>
  </si>
  <si>
    <t>REVESTIMENTO - PISO PORCELANATO  - BICICLETARIO</t>
  </si>
  <si>
    <t>REVESTIMENTO - PISO PORCELANATO  - CPD</t>
  </si>
  <si>
    <t>REVESTIMENTO - PISO PORCELANATO  - DEPOSITO LIXO Obs. Pré-Acab.: Farofa</t>
  </si>
  <si>
    <t>REVESTIMENTO - PISO PORCELANATO  - HALL DE CIRCULACAO (SUBSOLO) Obs. Acab.: Porcelanato 90x90 cm / Padrão Nobre</t>
  </si>
  <si>
    <t>21.1.6</t>
  </si>
  <si>
    <t>REVESTIMENTO - PISO PORCELANATO  - ROUPARIA</t>
  </si>
  <si>
    <t>21.1.7</t>
  </si>
  <si>
    <t>REVESTIMENTO - PISO PORCELANATO  - VEST. FUNC. TERREO Obs. Pré-Acab.: Farofa</t>
  </si>
  <si>
    <t>REVESTIMENTO - PISO PORCELANATO  - BAR Obs. Acab.: Porcelanato 90x90 cm / Padrão Nobre</t>
  </si>
  <si>
    <t>21.2.2</t>
  </si>
  <si>
    <t>REVESTIMENTO - PISO PORCELANATO  - COPA Obs. Acab.: Porcelanato 90x90 cm / Padrão Nobre</t>
  </si>
  <si>
    <t>21.2.3</t>
  </si>
  <si>
    <t>REVESTIMENTO - PISO PORCELANATO  - HALL DE ENTRADA (TERREO) Obs. Acab.: Porcelanato 90x90 cm / Padrão Nobre</t>
  </si>
  <si>
    <t>21.2.4</t>
  </si>
  <si>
    <t>REVESTIMENTO - PISO PORCELANATO  - HALL SERVICO Obs. Acab.: Porcelanato 90x90 cm / Padrão Nobre</t>
  </si>
  <si>
    <t>21.2.5</t>
  </si>
  <si>
    <t>REVESTIMENTO - PISO PORCELANATO  - LAV. COLETIVA Obs. Acab.: Porcelanato 90x90 cm / Padrão Nobre</t>
  </si>
  <si>
    <t>21.2.6</t>
  </si>
  <si>
    <t>REVESTIMENTO - PISO PORCELANATO  - LOUNGE Obs. Acab.: Porcelanato 90x90 cm / Padrão Nobre</t>
  </si>
  <si>
    <t>21.2.7</t>
  </si>
  <si>
    <t>REVESTIMENTO - PISO PORCELANATO  - PORTARIA Obs. Acab.: Porcelanato 90x90 cm / Padrão Nobre</t>
  </si>
  <si>
    <t>21.2.8</t>
  </si>
  <si>
    <t>REVESTIMENTO - PISO PORCELANATO  - SALA REUNIAO Obs. Acab.: Porcelanato 90x90 cm / Padrão Nobre</t>
  </si>
  <si>
    <t>21.2.9</t>
  </si>
  <si>
    <t>REVESTIMENTO - PISO PORCELANATO  - TERRACO (TERREO) Obs. Acab.: Porcelanato 90x90 cm / Padrão Nobre</t>
  </si>
  <si>
    <t>21.2.10</t>
  </si>
  <si>
    <t>REVESTIMENTO - PISO PORCELANATO  - VENDING MACHINE Obs. Acab.: Porcelanato 90x90 cm / Padrão Nobre</t>
  </si>
  <si>
    <t>21.2.11</t>
  </si>
  <si>
    <t>REVESTIMENTO - PISO PORCELANATO  - WC PNE (HALL TERREO) Obs. Acab.: Porcelanato 90x90 cm / Padrão Nobre</t>
  </si>
  <si>
    <t>21.2.12</t>
  </si>
  <si>
    <t>REVESTIMENTO - PISO PORCELANATO  - WC PNE (LOJA)</t>
  </si>
  <si>
    <t>21.2.13</t>
  </si>
  <si>
    <t>REVESTIMENTO - PISO PORCELANATO  - WC PORTARIA Obs. Acab.: Porcelanato 90x90 cm / Padrão Nobre</t>
  </si>
  <si>
    <t>REVESTIMENTO - PISO PORCELANATO  - BANHO (DORM.) Obs. Acab.: Porcelanato 62x62 cm / Parede e Piso dos BWC’s</t>
  </si>
  <si>
    <t>REVESTIMENTO - PISO PORCELANATO  - HALL DO ELEVADOR Obs. Acab.: Porcelanato 90x90 cm / Padrão Nobre</t>
  </si>
  <si>
    <t>REVESTIMENTO - PISO PORCELANATO  - HALL ENTRE APARTAMENTOS Obs. Acab.: Porcelanato 90x90 cm / Padrão Nobre</t>
  </si>
  <si>
    <t>REVESTIMENTO - PISO PORCELANATO  - TERRACO</t>
  </si>
  <si>
    <t>21.3.5</t>
  </si>
  <si>
    <t>REVESTIMENTO - PISO PORCELANATO  - TERRACO DESCOBERTO Obs. Acab.: Porcelanato 90x90 cm / Padrão Nobre</t>
  </si>
  <si>
    <t>21.3.6</t>
  </si>
  <si>
    <t>REVESTIMENTO - PISO PORCELANATO  - WC PNE (MEZANINO) Obs. Acab.: Porcelanato 62x62 cm / Parede e Piso dos BWC’s</t>
  </si>
  <si>
    <t>REVESTIMENTO - PISO PORCELANATO  - BANHO (DORM. / APA) Obs. Acab.: Porcelanato 62x62 cm / Parede e Piso dos BWC’s</t>
  </si>
  <si>
    <t>21.4.5</t>
  </si>
  <si>
    <t>REVESTIMENTO - PISO PORCELANATO  - LAV. (ESTAR / APA) Obs. Acab.: Porcelanato 62x62 cm / Somente piso dos lavabos dos apartamentos</t>
  </si>
  <si>
    <t>21.5.5</t>
  </si>
  <si>
    <t>21.7.5</t>
  </si>
  <si>
    <t>21.8.2</t>
  </si>
  <si>
    <t>21.8.3</t>
  </si>
  <si>
    <t>21.8.4</t>
  </si>
  <si>
    <t>21.9.2</t>
  </si>
  <si>
    <t>21.9.3</t>
  </si>
  <si>
    <t>21.9.4</t>
  </si>
  <si>
    <t>21.9.5</t>
  </si>
  <si>
    <t>21.10.</t>
  </si>
  <si>
    <t>21.10.1</t>
  </si>
  <si>
    <t>21.10.2</t>
  </si>
  <si>
    <t>21.10.3</t>
  </si>
  <si>
    <t>21.10.4</t>
  </si>
  <si>
    <t>21.11.</t>
  </si>
  <si>
    <t>21.11.1</t>
  </si>
  <si>
    <t>21.11.2</t>
  </si>
  <si>
    <t>21.11.3</t>
  </si>
  <si>
    <t>21.11.4</t>
  </si>
  <si>
    <t>21.11.5</t>
  </si>
  <si>
    <t>21.12.</t>
  </si>
  <si>
    <t>21.12.1</t>
  </si>
  <si>
    <t>21.12.2</t>
  </si>
  <si>
    <t>21.12.3</t>
  </si>
  <si>
    <t>21.12.4</t>
  </si>
  <si>
    <t>21.13.</t>
  </si>
  <si>
    <t>21.13.1</t>
  </si>
  <si>
    <t>21.13.2</t>
  </si>
  <si>
    <t>21.13.3</t>
  </si>
  <si>
    <t>21.13.4</t>
  </si>
  <si>
    <t>21.13.5</t>
  </si>
  <si>
    <t>21.14.</t>
  </si>
  <si>
    <t>21.14.1</t>
  </si>
  <si>
    <t>21.14.2</t>
  </si>
  <si>
    <t>21.14.3</t>
  </si>
  <si>
    <t>21.14.4</t>
  </si>
  <si>
    <t>21.15.</t>
  </si>
  <si>
    <t>21.15.1</t>
  </si>
  <si>
    <t>REVESTIMENTO - PISO PORCELANATO  - COWORKING Obs. Acab.: Porcelanato 90x90 cm / Padrão Nobre</t>
  </si>
  <si>
    <t>21.15.2</t>
  </si>
  <si>
    <t>REVESTIMENTO - PISO PORCELANATO  - ESPACO GOURMET Obs. Acab.: Porcelanato 90x90 cm / Padrão Nobre</t>
  </si>
  <si>
    <t>21.15.3</t>
  </si>
  <si>
    <t>21.15.4</t>
  </si>
  <si>
    <t>21.15.5</t>
  </si>
  <si>
    <t>REVESTIMENTO - PISO PORCELANATO  - WC (HALL) Obs. Acab.: Porcelanato 90x90 cm / Padrão Nobre</t>
  </si>
  <si>
    <t>21.16.</t>
  </si>
  <si>
    <t>21.16.1</t>
  </si>
  <si>
    <t>21.16.2</t>
  </si>
  <si>
    <t>21.16.3</t>
  </si>
  <si>
    <t>21.16.4</t>
  </si>
  <si>
    <t>21.16.5</t>
  </si>
  <si>
    <t>21.17.</t>
  </si>
  <si>
    <t>21.17.1</t>
  </si>
  <si>
    <t>21.17.2</t>
  </si>
  <si>
    <t>21.17.3</t>
  </si>
  <si>
    <t>21.17.4</t>
  </si>
  <si>
    <t>21.18.</t>
  </si>
  <si>
    <t>21.18.1</t>
  </si>
  <si>
    <t>21.18.2</t>
  </si>
  <si>
    <t>21.18.3</t>
  </si>
  <si>
    <t>21.18.4</t>
  </si>
  <si>
    <t>21.18.5</t>
  </si>
  <si>
    <t>21.19.</t>
  </si>
  <si>
    <t>21.19.1</t>
  </si>
  <si>
    <t>21.19.2</t>
  </si>
  <si>
    <t>21.19.3</t>
  </si>
  <si>
    <t>21.19.4</t>
  </si>
  <si>
    <t>21.20.</t>
  </si>
  <si>
    <t>21.20.1</t>
  </si>
  <si>
    <t>REVESTIMENTO - PISO CERÂMICA  - BANCO (PISCINA) Obs. Acab.: 20X20</t>
  </si>
  <si>
    <t>21.20.2</t>
  </si>
  <si>
    <t>REVESTIMENTO - PISO CERÂMICA  - DECK (PISCINA) Obs. Acab.: Cerâmica 90x90 cm / CF Atrito 0,4</t>
  </si>
  <si>
    <t>21.20.3</t>
  </si>
  <si>
    <t>REVESTIMENTO - PISO CERÂMICA  - ESCADA DECK Obs. Acab.: Cerâmica 90x90 cm / CF Atrito 0,4</t>
  </si>
  <si>
    <t>21.20.4</t>
  </si>
  <si>
    <t>21.20.5</t>
  </si>
  <si>
    <t>REVESTIMENTO - PISO CERAMICA,  ESCADA DECK Obs. Acab.: Cerâmica 90x90 cm / CF Atrito 0,4</t>
  </si>
  <si>
    <t>21.20.6</t>
  </si>
  <si>
    <t>REVESTIMENTO - PISO CERÂMICA  - PISCINA Obs. Acab.: Cerâmica 20x20 cm</t>
  </si>
  <si>
    <t>21.20.7</t>
  </si>
  <si>
    <t>REVESTIMENTO - PISO CERÂMICA  - PLATAFORMA PNE (DECK PISCINA) Obs. Acab.: Cerâmica 90x90 cm / CF Atrito 0,4</t>
  </si>
  <si>
    <t>21.20.8</t>
  </si>
  <si>
    <t>REVESTIMENTO - PISO CERÂMICA  - PRAINHA Obs. Acab.: Cerâmica 20x20 cm</t>
  </si>
  <si>
    <t>21.20.9</t>
  </si>
  <si>
    <t>REVESTIMENTO - PISO PORCELANATO  - SPA Obs. Acab.: Porcelanato 90x90 cm / Padrão Nobre</t>
  </si>
  <si>
    <t>21.20.10</t>
  </si>
  <si>
    <t>21.20.11</t>
  </si>
  <si>
    <t>REVESTIMENTO - PISO PORCELANATO  - WC PNE (LAZER) Obs. Acab.: Porcelanato 90x90 cm / Padrão Nobre</t>
  </si>
  <si>
    <t>20X20</t>
  </si>
  <si>
    <t>62X62=PAREDE</t>
  </si>
  <si>
    <t>62X62=SOMENTE</t>
  </si>
  <si>
    <t>ENCLAUSRADA=INOX</t>
  </si>
  <si>
    <t>FIXAÇÃO=EM</t>
  </si>
  <si>
    <t>90X90 NOBRE</t>
  </si>
  <si>
    <t>90X90 ATRITO</t>
  </si>
  <si>
    <t>20X20 CM</t>
  </si>
  <si>
    <t>Revestimento em paredes, 61x 61cm com Junta de 3mm</t>
  </si>
  <si>
    <t>Revestimento em Pisos porcelanato, 61x 61cm com Junta de 3mm</t>
  </si>
  <si>
    <t>Porcelanato básico da Cristoforetti.</t>
  </si>
  <si>
    <t>Revestimento de Piso Porcelanato Polido, Padrão Nobre, Placa 90x90cm</t>
  </si>
  <si>
    <t>Revestimento de Piso Porcelanato, 76x76cm, simples</t>
  </si>
  <si>
    <t>Piso simples, com valor entre 35/m2 do porcelanato</t>
  </si>
  <si>
    <t>Revestimento de Piso Porcelanato, Placa 90x90cm, com coeficiente de atrito 0,4</t>
  </si>
  <si>
    <t>REVESTIMENTO - PISO PEDRA  - ELEV. Obs. Acab.: Moldura de granito ao redor da porta do elevador</t>
  </si>
  <si>
    <t>Revestimento de Piso de granito preto são gabriel</t>
  </si>
  <si>
    <t>REVESTIMENTO - PISO EMBORRACHADO  - FITNESS Obs. Acab.: Emborrachado Aubicon / Placas 70x70 cm ou 90x90 cm</t>
  </si>
  <si>
    <t>REVESTIMENTO - PISO</t>
  </si>
  <si>
    <t>DESCONSIDERAR</t>
  </si>
  <si>
    <t>Pisos Para Academia Emborrachado Aubicon Placa 50 mm, 90x90</t>
  </si>
  <si>
    <t>Peitoril em granito preto são gabriel</t>
  </si>
  <si>
    <t>24.1.1</t>
  </si>
  <si>
    <t>REVESTIMENTO - PEITORIL,  PEDRA GRANITO PRETO SÃO GABRIEL</t>
  </si>
  <si>
    <t>24.2.1</t>
  </si>
  <si>
    <t>24.3.1</t>
  </si>
  <si>
    <t>24.4.1</t>
  </si>
  <si>
    <t>24.5.1</t>
  </si>
  <si>
    <t>24.6.1</t>
  </si>
  <si>
    <t>24.7.</t>
  </si>
  <si>
    <t>24.7.1</t>
  </si>
  <si>
    <t>24.8.</t>
  </si>
  <si>
    <t>24.8.1</t>
  </si>
  <si>
    <t>24.9.</t>
  </si>
  <si>
    <t>24.9.1</t>
  </si>
  <si>
    <t>24.10.</t>
  </si>
  <si>
    <t>24.10.1</t>
  </si>
  <si>
    <t>24.11.</t>
  </si>
  <si>
    <t>24.11.1</t>
  </si>
  <si>
    <t>24.12.</t>
  </si>
  <si>
    <t>24.12.1</t>
  </si>
  <si>
    <t>24.13.</t>
  </si>
  <si>
    <t>24.13.1</t>
  </si>
  <si>
    <t>24.14.</t>
  </si>
  <si>
    <t>24.14.1</t>
  </si>
  <si>
    <t>24.15.</t>
  </si>
  <si>
    <t>24.15.1</t>
  </si>
  <si>
    <t>24.16.</t>
  </si>
  <si>
    <t>24.16.1</t>
  </si>
  <si>
    <t>24.17.</t>
  </si>
  <si>
    <t>24.17.1</t>
  </si>
  <si>
    <t>24.18.</t>
  </si>
  <si>
    <t>24.18.1</t>
  </si>
  <si>
    <t>24.19.</t>
  </si>
  <si>
    <t>24.19.1</t>
  </si>
  <si>
    <t>24.20.</t>
  </si>
  <si>
    <t>24.20.1</t>
  </si>
  <si>
    <t>Mão de obra para massa de gesso de paredes</t>
  </si>
  <si>
    <t>Rodapes</t>
  </si>
  <si>
    <t>25.1.1</t>
  </si>
  <si>
    <t>RODAPÉ NENHUM - 0.0 cm,</t>
  </si>
  <si>
    <t>25.1.2</t>
  </si>
  <si>
    <t>RODAPÉ PINTURA - 10.0 cm,</t>
  </si>
  <si>
    <t>25.1.3</t>
  </si>
  <si>
    <t>RODAPÉ PORCELANATO - 10.0 cm,</t>
  </si>
  <si>
    <t>25.1.4</t>
  </si>
  <si>
    <t>RODAPÉ PORCELANATO - 15.0 cm,</t>
  </si>
  <si>
    <t>25.2.</t>
  </si>
  <si>
    <t>25.2.1</t>
  </si>
  <si>
    <t>25.2.2</t>
  </si>
  <si>
    <t>RODAPÉ PORCELANATO - 15.0 cm,  Obs. Rodapé: MESMO DO PISO</t>
  </si>
  <si>
    <t>25.2.3</t>
  </si>
  <si>
    <t>25.2.4</t>
  </si>
  <si>
    <t>25.3.</t>
  </si>
  <si>
    <t>25.3.1</t>
  </si>
  <si>
    <t>25.3.2</t>
  </si>
  <si>
    <t>25.3.3</t>
  </si>
  <si>
    <t>25.4.</t>
  </si>
  <si>
    <t>25.4.1</t>
  </si>
  <si>
    <t>25.4.2</t>
  </si>
  <si>
    <t>25.4.3</t>
  </si>
  <si>
    <t>25.5.</t>
  </si>
  <si>
    <t>25.5.1</t>
  </si>
  <si>
    <t>25.5.2</t>
  </si>
  <si>
    <t>25.5.3</t>
  </si>
  <si>
    <t>25.5.4</t>
  </si>
  <si>
    <t>25.6.</t>
  </si>
  <si>
    <t>25.6.1</t>
  </si>
  <si>
    <t>25.6.2</t>
  </si>
  <si>
    <t>25.6.3</t>
  </si>
  <si>
    <t>25.7.</t>
  </si>
  <si>
    <t>25.7.1</t>
  </si>
  <si>
    <t>25.7.2</t>
  </si>
  <si>
    <t>25.7.3</t>
  </si>
  <si>
    <t>25.7.4</t>
  </si>
  <si>
    <t>25.8.</t>
  </si>
  <si>
    <t>25.8.1</t>
  </si>
  <si>
    <t>25.8.2</t>
  </si>
  <si>
    <t>25.8.3</t>
  </si>
  <si>
    <t>25.9.</t>
  </si>
  <si>
    <t>25.9.1</t>
  </si>
  <si>
    <t>25.9.2</t>
  </si>
  <si>
    <t>25.9.3</t>
  </si>
  <si>
    <t>25.9.4</t>
  </si>
  <si>
    <t>25.10.</t>
  </si>
  <si>
    <t>25.10.1</t>
  </si>
  <si>
    <t>25.10.2</t>
  </si>
  <si>
    <t>25.10.3</t>
  </si>
  <si>
    <t>25.11.</t>
  </si>
  <si>
    <t>25.11.1</t>
  </si>
  <si>
    <t>25.11.2</t>
  </si>
  <si>
    <t>25.11.3</t>
  </si>
  <si>
    <t>25.11.4</t>
  </si>
  <si>
    <t>25.12.</t>
  </si>
  <si>
    <t>25.12.1</t>
  </si>
  <si>
    <t>25.12.2</t>
  </si>
  <si>
    <t>25.12.3</t>
  </si>
  <si>
    <t>25.13.</t>
  </si>
  <si>
    <t>25.13.1</t>
  </si>
  <si>
    <t>25.13.2</t>
  </si>
  <si>
    <t>25.13.3</t>
  </si>
  <si>
    <t>25.13.4</t>
  </si>
  <si>
    <t>25.14.</t>
  </si>
  <si>
    <t>25.14.1</t>
  </si>
  <si>
    <t>25.14.2</t>
  </si>
  <si>
    <t>25.14.3</t>
  </si>
  <si>
    <t>25.15.</t>
  </si>
  <si>
    <t>25.15.1</t>
  </si>
  <si>
    <t>25.15.2</t>
  </si>
  <si>
    <t>25.16.</t>
  </si>
  <si>
    <t>25.16.1</t>
  </si>
  <si>
    <t>25.16.2</t>
  </si>
  <si>
    <t>25.16.3</t>
  </si>
  <si>
    <t>25.16.4</t>
  </si>
  <si>
    <t>25.17.</t>
  </si>
  <si>
    <t>25.17.1</t>
  </si>
  <si>
    <t>25.17.2</t>
  </si>
  <si>
    <t>25.17.3</t>
  </si>
  <si>
    <t>25.18.</t>
  </si>
  <si>
    <t>25.18.1</t>
  </si>
  <si>
    <t>25.18.2</t>
  </si>
  <si>
    <t>25.18.3</t>
  </si>
  <si>
    <t>25.18.4</t>
  </si>
  <si>
    <t>25.19.</t>
  </si>
  <si>
    <t>25.19.1</t>
  </si>
  <si>
    <t>25.19.2</t>
  </si>
  <si>
    <t>25.19.3</t>
  </si>
  <si>
    <t>25.20.</t>
  </si>
  <si>
    <t>25.20.1</t>
  </si>
  <si>
    <t>RODAPÉ CERÂMICA - 15.0 cm,  Obs. Rodapé: MESMO DO PISO</t>
  </si>
  <si>
    <t>25.20.2</t>
  </si>
  <si>
    <t>25.20.3</t>
  </si>
  <si>
    <t>25.21.</t>
  </si>
  <si>
    <t>25.21.1</t>
  </si>
  <si>
    <t>25.21.2</t>
  </si>
  <si>
    <t>Rodapé de cerâmico h=15cm</t>
  </si>
  <si>
    <t>Rodapé de porcelanato h=15cm, Padrão Nobre</t>
  </si>
  <si>
    <t>Padrão Nobre, mesmo usado no piso</t>
  </si>
  <si>
    <t>26.1.1</t>
  </si>
  <si>
    <t>REVESTIMENTO - SOLEIRA,  PEDRA GRANITO PRETO SÃO GABRIEL</t>
  </si>
  <si>
    <t>26.2.</t>
  </si>
  <si>
    <t>26.2.1</t>
  </si>
  <si>
    <t>26.3.</t>
  </si>
  <si>
    <t>26.3.1</t>
  </si>
  <si>
    <t>26.4.</t>
  </si>
  <si>
    <t>26.4.1</t>
  </si>
  <si>
    <t>26.5.</t>
  </si>
  <si>
    <t>26.5.1</t>
  </si>
  <si>
    <t>26.6.</t>
  </si>
  <si>
    <t>26.6.1</t>
  </si>
  <si>
    <t>26.7.</t>
  </si>
  <si>
    <t>26.7.1</t>
  </si>
  <si>
    <t>26.8.</t>
  </si>
  <si>
    <t>26.8.1</t>
  </si>
  <si>
    <t>26.9.</t>
  </si>
  <si>
    <t>26.9.1</t>
  </si>
  <si>
    <t>26.10.</t>
  </si>
  <si>
    <t>26.10.1</t>
  </si>
  <si>
    <t>26.11.</t>
  </si>
  <si>
    <t>26.11.1</t>
  </si>
  <si>
    <t>26.12.</t>
  </si>
  <si>
    <t>26.12.1</t>
  </si>
  <si>
    <t>26.13.</t>
  </si>
  <si>
    <t>26.13.1</t>
  </si>
  <si>
    <t>26.14.</t>
  </si>
  <si>
    <t>26.14.1</t>
  </si>
  <si>
    <t>26.15.</t>
  </si>
  <si>
    <t>26.15.1</t>
  </si>
  <si>
    <t>26.16.</t>
  </si>
  <si>
    <t>26.16.1</t>
  </si>
  <si>
    <t>26.17.</t>
  </si>
  <si>
    <t>26.17.1</t>
  </si>
  <si>
    <t>26.18.</t>
  </si>
  <si>
    <t>26.18.1</t>
  </si>
  <si>
    <t>26.19.</t>
  </si>
  <si>
    <t>26.19.1</t>
  </si>
  <si>
    <t>26.20.</t>
  </si>
  <si>
    <t>26.20.1</t>
  </si>
  <si>
    <t>26.21.</t>
  </si>
  <si>
    <t>26.21.1</t>
  </si>
  <si>
    <t>Soleira em granito preto são gabriel</t>
  </si>
  <si>
    <t>Contramarco de Alumínio</t>
  </si>
  <si>
    <t>27.1.1</t>
  </si>
  <si>
    <t>27.2.1</t>
  </si>
  <si>
    <t>27.3.1</t>
  </si>
  <si>
    <t>27.4.1</t>
  </si>
  <si>
    <t>27.5.1</t>
  </si>
  <si>
    <t>27.6.</t>
  </si>
  <si>
    <t>27.6.1</t>
  </si>
  <si>
    <t>27.7.</t>
  </si>
  <si>
    <t>27.7.1</t>
  </si>
  <si>
    <t>27.8.</t>
  </si>
  <si>
    <t>27.8.1</t>
  </si>
  <si>
    <t>27.9.</t>
  </si>
  <si>
    <t>27.9.1</t>
  </si>
  <si>
    <t>27.10.</t>
  </si>
  <si>
    <t>27.10.1</t>
  </si>
  <si>
    <t>27.11.</t>
  </si>
  <si>
    <t>27.11.1</t>
  </si>
  <si>
    <t>27.12.</t>
  </si>
  <si>
    <t>27.12.1</t>
  </si>
  <si>
    <t>27.13.</t>
  </si>
  <si>
    <t>27.13.1</t>
  </si>
  <si>
    <t>27.14.</t>
  </si>
  <si>
    <t>27.14.1</t>
  </si>
  <si>
    <t>27.15.</t>
  </si>
  <si>
    <t>27.15.1</t>
  </si>
  <si>
    <t>27.16.</t>
  </si>
  <si>
    <t>27.16.1</t>
  </si>
  <si>
    <t>27.17.</t>
  </si>
  <si>
    <t>27.17.1</t>
  </si>
  <si>
    <t>27.18.</t>
  </si>
  <si>
    <t>27.18.1</t>
  </si>
  <si>
    <t>27.19.</t>
  </si>
  <si>
    <t>27.19.1</t>
  </si>
  <si>
    <t>27.20.</t>
  </si>
  <si>
    <t>27.20.1</t>
  </si>
  <si>
    <t>27.21.</t>
  </si>
  <si>
    <t>27.21.1</t>
  </si>
  <si>
    <t>Contramarco de Esquadrias de Alumínio</t>
  </si>
  <si>
    <t>EAL 57 - PORTA DE ABRIR, 1 FOLHA, ALUMINIO VENEZIANA, 90 x 215 cm</t>
  </si>
  <si>
    <t>EAL 58 - PORTA DE CORRER, 1 FOLHA, ALUMINIO VENEZIANA, 90 x 215 cm</t>
  </si>
  <si>
    <t>EAL 59 - PORTA DE ABRIR, 1 FOLHA, ALUMINIO VENEZIANA, 70 x 210 cm</t>
  </si>
  <si>
    <t>EAL01_PORTA DE ABRIR, 2 FOLHAS, ALUMINIO E VIDRO, 163 x 210 cm</t>
  </si>
  <si>
    <t>EAL01_PORTA FIXA, 1 FOLHA, ALUMINIO E VIDRO, 81.5 x 210 cm</t>
  </si>
  <si>
    <t>EAL02_PORTA FIXA, 1 FOLHA, ALUMINIO E VIDRO, 91.66 x 210 cm</t>
  </si>
  <si>
    <t>EAL04_JANELA MAXIM-AR, 1+1 FOLHAS, ALUMÍNIO E VIDRO, 120 x 86.5 cm</t>
  </si>
  <si>
    <t>EAL05_PORTA DE CORRER, 2 FOLHAS, ALUMINIO E VIDRO, 210 x 254 cm</t>
  </si>
  <si>
    <t>EAL06_PORTA FIXA, 1 FOLHA, ALUMINIO E VIDRO, 186 x 599 cm</t>
  </si>
  <si>
    <t>EAL07_PORTA FIXA, 1 FOLHA, ALUMINIO E VIDRO, 140 x 599 cm</t>
  </si>
  <si>
    <t>EAL08_PORTA FIXA, 1 FOLHA, ALUMINIO E VIDRO, 114 x 599cm</t>
  </si>
  <si>
    <t>EAL08_PORTA FIXA, 1 FOLHA, ALUMINIO E VIDRO, 115.5 x 599 cm</t>
  </si>
  <si>
    <t>EAL 09 - JANELA FIXA, 2 FOLHAS, ALUMÍNIO E VIDRO, 163 x 186.50 cm</t>
  </si>
  <si>
    <t>EAL 10 - JANELA FIXA, 6 FOLHAS, ALUMÍNIO E VIDRO, 538 x 186.50 cm</t>
  </si>
  <si>
    <t>EAL 11 - JANELA FIXA, 5 FOLHAS, ALUMÍNIO E VIDRO, 548.95 x 186.50 cm</t>
  </si>
  <si>
    <t>28.2.13</t>
  </si>
  <si>
    <t>EAL 12_PORTA FIXA, 1 FOLHA, ALUMINIO E VIDRO, 107.25 x 254 cm</t>
  </si>
  <si>
    <t>28.2.14</t>
  </si>
  <si>
    <t>EAL13_PORTA DE ABRIR, 1 FOLHA, ALUMINIO VENEZIANA, 100 x 255 cm</t>
  </si>
  <si>
    <t>28.2.15</t>
  </si>
  <si>
    <t>EAL_13PORTA FIXA, 1 FOLHA, ALUMINIO VENEZIANA, 101 x 255 cm</t>
  </si>
  <si>
    <t>28.2.16</t>
  </si>
  <si>
    <t>EAL14_JANELA MAXIM-AR, 1+2 FOLHAS, ALUMÍNIO E VIDRO, 200 x 186.5 cm</t>
  </si>
  <si>
    <t>28.2.17</t>
  </si>
  <si>
    <t>EAL15_PORTA FIXA, 1 FOLHA, ALUMINIO E VIDRO, 132.7 x 599 cm</t>
  </si>
  <si>
    <t>28.2.18</t>
  </si>
  <si>
    <t>EAL16_PORTA FIXA, 1 FOLHA, ALUMINIO E VIDRO, 128 x 599 cm</t>
  </si>
  <si>
    <t>28.2.19</t>
  </si>
  <si>
    <t>EAL17_PORTA FIXA, 1 FOLHA, ALUMINIO E VIDRO, 132 x 599 cm</t>
  </si>
  <si>
    <t>28.2.20</t>
  </si>
  <si>
    <t>JANELA MAXIM-AR, 1 FOLHA, ALUMÍNIO E VIDRO, 100 x 100 cm</t>
  </si>
  <si>
    <t>EAL18_PORTA DE CORRER, 2 FOLHAS, ALUMINIO E VIDRO, 180 x 223 cm</t>
  </si>
  <si>
    <t>EAL19_PORTA DE CORRER, 2 FOLHAS, ALUMINIO E VIDRO, 190 x 223 cm</t>
  </si>
  <si>
    <t>EAL20_JANELA MAXIM-AR, 1+1 FOLHAS, ALUMÍNIO E VIDRO, 60 x 110 cm</t>
  </si>
  <si>
    <t>EAL_21 JANELA FIXA, 2 FOLHAS, VENEZIANA, 240 x 219 cm</t>
  </si>
  <si>
    <t>EAL22_JANELA FIXA, 2+1 FOLHAS, ALUMÍNIO E VIDRO, 266 x 153,5 cm</t>
  </si>
  <si>
    <t>EAL23_JANELA FIXA, 2+1 FOLHAS, ALUMÍNIO E VIDRO, 188 x 153,5 cm</t>
  </si>
  <si>
    <t>EAL24_JANELA FIXA, 2+1 FOLHAS, ALUMÍNIO E VIDRO, 180 x 153,5 cm</t>
  </si>
  <si>
    <t>EAL25_JANELA CORRER, 4+2 FOLHAS, ALUMÍNIO E VIDRO, 343 x 153,.5 cm</t>
  </si>
  <si>
    <t>28.4.8</t>
  </si>
  <si>
    <t>EAL26_JANELA FIXA, 2+1 FOLHAS, ALUMÍNIO E VIDRO, 125 x 153,5 cm</t>
  </si>
  <si>
    <t>28.4.9</t>
  </si>
  <si>
    <t>EAL27_PORTA DE CORRER, 3 FOLHAS, ALUMINIO E VIDRO, 150 x 223 cm</t>
  </si>
  <si>
    <t>28.4.10</t>
  </si>
  <si>
    <t>EAL28_PORTA DE CORRER, 4 FOLHAS, ALUMINIO E VIDRO, 350 x 223 cm</t>
  </si>
  <si>
    <t>EAL29 - JANELA BASCULANTE, 1 FOLHA, ALUMÍNIO E VIDRO, 253 x 218 cm</t>
  </si>
  <si>
    <t>EAL29_JANELA FIXA, 2+1 FOLHAS, ALUMÍNIO E VIDRO, 253 x 283 cm</t>
  </si>
  <si>
    <t>EAL30_JANELA FIXA, 2+1 FOLHAS, ALUMÍNIO E VIDRO, 178 x 150.5 cm</t>
  </si>
  <si>
    <t>EAL31_JANELA FIXA, 2+1 FOLHAS, ALUMÍNIO E VIDRO, 206 x 215 cm</t>
  </si>
  <si>
    <t>EAL32_JANELA FIXA, 2+1 FOLHAS, ALUMÍNIO E VIDRO, 127 x 282.5 cm</t>
  </si>
  <si>
    <t>28.5.11</t>
  </si>
  <si>
    <t>EAL33_JANELA FIXA, 2+1 FOLHAS, ALUMÍNIO E VIDRO, 130 x 282.5 cm</t>
  </si>
  <si>
    <t>28.5.12</t>
  </si>
  <si>
    <t>EAL35_JANELA FIXA, 2+1 FOLHAS, ALUMÍNIO E VIDRO, 180 x 153,5 cm</t>
  </si>
  <si>
    <t>28.5.13</t>
  </si>
  <si>
    <t>GUARDA-CORPO, ALUMÍNIO E VIDRO, 100 cm</t>
  </si>
  <si>
    <t>28.6.3</t>
  </si>
  <si>
    <t>28.6.4</t>
  </si>
  <si>
    <t>28.6.5</t>
  </si>
  <si>
    <t>EAL30_JANELA FIXA, 2+1 FOLHAS, ALUMÍNIO E VIDRO, 178 x 282.5 cm</t>
  </si>
  <si>
    <t>28.6.6</t>
  </si>
  <si>
    <t>EAL31_JANELA FIXA, 1+2 FOLHAS, ALUMÍNIO E VIDRO, 206 x 215 cm</t>
  </si>
  <si>
    <t>28.6.7</t>
  </si>
  <si>
    <t>EAL32_JANELA FIXA, 1+2 FOLHAS, ALUMÍNIO E VIDRO, 127 x 215 cm</t>
  </si>
  <si>
    <t>28.6.8</t>
  </si>
  <si>
    <t>EAL33_JANELA FIXA, 1+2 FOLHAS, ALUMÍNIO E VIDRO, 130 x 215 cm</t>
  </si>
  <si>
    <t>28.6.9</t>
  </si>
  <si>
    <t>EAL34_JANELA FIXA, 3 FOLHAS, ALUMÍNIO E VIDRO, 150 x 223 cm</t>
  </si>
  <si>
    <t>28.6.10</t>
  </si>
  <si>
    <t>28.6.11</t>
  </si>
  <si>
    <t>EAL36_JANELA FIXA, 2+1 FOLHAS, ALUMÍNIO E VIDRO, 155 x 153,5 cm</t>
  </si>
  <si>
    <t>28.6.12</t>
  </si>
  <si>
    <t>28.7.</t>
  </si>
  <si>
    <t>28.7.1</t>
  </si>
  <si>
    <t>28.7.2</t>
  </si>
  <si>
    <t>28.7.3</t>
  </si>
  <si>
    <t>28.7.4</t>
  </si>
  <si>
    <t>28.7.5</t>
  </si>
  <si>
    <t>28.7.6</t>
  </si>
  <si>
    <t>28.7.7</t>
  </si>
  <si>
    <t>28.7.8</t>
  </si>
  <si>
    <t>28.7.9</t>
  </si>
  <si>
    <t>28.7.10</t>
  </si>
  <si>
    <t>28.7.11</t>
  </si>
  <si>
    <t>28.7.12</t>
  </si>
  <si>
    <t>28.7.13</t>
  </si>
  <si>
    <t>28.8.</t>
  </si>
  <si>
    <t>28.8.1</t>
  </si>
  <si>
    <t>28.8.2</t>
  </si>
  <si>
    <t>28.8.3</t>
  </si>
  <si>
    <t>28.8.4</t>
  </si>
  <si>
    <t>28.8.5</t>
  </si>
  <si>
    <t>28.8.6</t>
  </si>
  <si>
    <t>28.8.7</t>
  </si>
  <si>
    <t>28.8.8</t>
  </si>
  <si>
    <t>28.8.9</t>
  </si>
  <si>
    <t>28.8.10</t>
  </si>
  <si>
    <t>28.8.11</t>
  </si>
  <si>
    <t>28.8.12</t>
  </si>
  <si>
    <t>28.9.</t>
  </si>
  <si>
    <t>28.9.1</t>
  </si>
  <si>
    <t>28.9.2</t>
  </si>
  <si>
    <t>28.9.3</t>
  </si>
  <si>
    <t>28.9.4</t>
  </si>
  <si>
    <t>28.9.5</t>
  </si>
  <si>
    <t>28.9.6</t>
  </si>
  <si>
    <t>28.9.7</t>
  </si>
  <si>
    <t>28.9.8</t>
  </si>
  <si>
    <t>28.9.9</t>
  </si>
  <si>
    <t>28.9.10</t>
  </si>
  <si>
    <t>28.9.11</t>
  </si>
  <si>
    <t>28.9.12</t>
  </si>
  <si>
    <t>28.9.13</t>
  </si>
  <si>
    <t>28.10.</t>
  </si>
  <si>
    <t>28.10.1</t>
  </si>
  <si>
    <t>28.10.2</t>
  </si>
  <si>
    <t>28.10.3</t>
  </si>
  <si>
    <t>28.10.4</t>
  </si>
  <si>
    <t>28.10.5</t>
  </si>
  <si>
    <t>28.10.6</t>
  </si>
  <si>
    <t>28.10.7</t>
  </si>
  <si>
    <t>28.10.8</t>
  </si>
  <si>
    <t>28.10.9</t>
  </si>
  <si>
    <t>28.10.10</t>
  </si>
  <si>
    <t>28.10.11</t>
  </si>
  <si>
    <t>28.10.12</t>
  </si>
  <si>
    <t>28.11.</t>
  </si>
  <si>
    <t>28.11.1</t>
  </si>
  <si>
    <t>28.11.2</t>
  </si>
  <si>
    <t>28.11.3</t>
  </si>
  <si>
    <t>28.11.4</t>
  </si>
  <si>
    <t>28.11.5</t>
  </si>
  <si>
    <t>28.11.6</t>
  </si>
  <si>
    <t>28.11.7</t>
  </si>
  <si>
    <t>28.11.8</t>
  </si>
  <si>
    <t>28.11.9</t>
  </si>
  <si>
    <t>28.11.10</t>
  </si>
  <si>
    <t>28.11.11</t>
  </si>
  <si>
    <t>28.11.12</t>
  </si>
  <si>
    <t>28.11.13</t>
  </si>
  <si>
    <t>28.12.</t>
  </si>
  <si>
    <t>28.12.1</t>
  </si>
  <si>
    <t>28.12.2</t>
  </si>
  <si>
    <t>28.12.3</t>
  </si>
  <si>
    <t>28.12.4</t>
  </si>
  <si>
    <t>28.12.5</t>
  </si>
  <si>
    <t>28.12.6</t>
  </si>
  <si>
    <t>28.12.7</t>
  </si>
  <si>
    <t>28.12.8</t>
  </si>
  <si>
    <t>28.12.9</t>
  </si>
  <si>
    <t>28.12.10</t>
  </si>
  <si>
    <t>28.12.11</t>
  </si>
  <si>
    <t>28.12.12</t>
  </si>
  <si>
    <t>28.13.</t>
  </si>
  <si>
    <t>28.13.1</t>
  </si>
  <si>
    <t>28.13.2</t>
  </si>
  <si>
    <t>28.13.3</t>
  </si>
  <si>
    <t>28.13.4</t>
  </si>
  <si>
    <t>28.13.5</t>
  </si>
  <si>
    <t>28.13.6</t>
  </si>
  <si>
    <t>28.13.7</t>
  </si>
  <si>
    <t>28.13.8</t>
  </si>
  <si>
    <t>28.13.9</t>
  </si>
  <si>
    <t>28.13.10</t>
  </si>
  <si>
    <t>28.13.11</t>
  </si>
  <si>
    <t>28.13.12</t>
  </si>
  <si>
    <t>28.13.13</t>
  </si>
  <si>
    <t>28.14.</t>
  </si>
  <si>
    <t>28.14.1</t>
  </si>
  <si>
    <t>28.14.2</t>
  </si>
  <si>
    <t>28.14.3</t>
  </si>
  <si>
    <t>28.14.4</t>
  </si>
  <si>
    <t>28.14.5</t>
  </si>
  <si>
    <t>28.14.6</t>
  </si>
  <si>
    <t>28.14.7</t>
  </si>
  <si>
    <t>28.14.8</t>
  </si>
  <si>
    <t>28.14.9</t>
  </si>
  <si>
    <t>28.14.10</t>
  </si>
  <si>
    <t>28.14.11</t>
  </si>
  <si>
    <t>28.14.12</t>
  </si>
  <si>
    <t>28.15.</t>
  </si>
  <si>
    <t>28.15.1</t>
  </si>
  <si>
    <t>28.15.2</t>
  </si>
  <si>
    <t>EAL35A_JANELA FIXA, 2+1 FOLHAS, ALUMÍNIO E VIDRO, 180 x 153,5 cm</t>
  </si>
  <si>
    <t>28.15.3</t>
  </si>
  <si>
    <t>28.15.4</t>
  </si>
  <si>
    <t>EAL36A_JANELA FIXA, 2+1 FOLHAS, ALUMÍNIO E VIDRO, 155 x 175,5 cm</t>
  </si>
  <si>
    <t>28.15.5</t>
  </si>
  <si>
    <t>28.15.6</t>
  </si>
  <si>
    <t>EAL38_JANELA FIXA, 2+1 FOLHAS, ALUMÍNIO E VIDRO, 178 x 175,5 cm</t>
  </si>
  <si>
    <t>28.15.7</t>
  </si>
  <si>
    <t>EAL39_JANELA FIXA, 2+1 FOLHAS, ALUMÍNIO E VIDRO, 261 x 175,5 cm</t>
  </si>
  <si>
    <t>28.15.8</t>
  </si>
  <si>
    <t>EAL40_PORTA DE CORRER, 4 FOLHAS, ALUMINIO E VIDRO, 496 x 245 cm</t>
  </si>
  <si>
    <t>28.15.9</t>
  </si>
  <si>
    <t>EAL41_JANELA FIXA, 2+1 FOLHAS, ALUMÍNIO E VIDRO, 147 x 175,5 cm</t>
  </si>
  <si>
    <t>28.15.10</t>
  </si>
  <si>
    <t>EAL42_PORTA DE CORRER, 2 FOLHAS, ALUMINIO E VIDRO, 259 x 252 cm</t>
  </si>
  <si>
    <t>28.15.11</t>
  </si>
  <si>
    <t>EAL43_JANELA FIXA, 2+1 FOLHAS, ALUMÍNIO E VIDRO, 289 x 175,5 cm</t>
  </si>
  <si>
    <t>28.15.12</t>
  </si>
  <si>
    <t>EAL 44 - JANELA FIXA, 2 FOLHAS, ALUMÍNIO E VIDRO, 206 x 175,5 cm</t>
  </si>
  <si>
    <t>28.15.13</t>
  </si>
  <si>
    <t>EAL 45 - JANELA FIXA, 1 FOLHA, ALUMÍNIO E VIDRO, 127 x 175,5 cm</t>
  </si>
  <si>
    <t>28.15.14</t>
  </si>
  <si>
    <t>EAL46_PORTA DE CORRER, 2 FOLHAS, ALUMINIO E VIDRO, 130 x 45 cm</t>
  </si>
  <si>
    <t>28.15.15</t>
  </si>
  <si>
    <t>EAL47_PORTA DE CORRER, 3 FOLHAS, ALUMINIO E VIDRO, 150 x 245 cm</t>
  </si>
  <si>
    <t>28.15.16</t>
  </si>
  <si>
    <t>EAL56_JANELA FIXA, 1 FOLHA, VENEZIANA, 50 x 130,5 cm</t>
  </si>
  <si>
    <t>28.15.17</t>
  </si>
  <si>
    <t>EAL_PORTA DE CORRER, 2 FOLHAS, ALUMINIO E VIDRO, 253 x 252 cm</t>
  </si>
  <si>
    <t>28.16.</t>
  </si>
  <si>
    <t>28.16.1</t>
  </si>
  <si>
    <t>28.16.2</t>
  </si>
  <si>
    <t>28.16.3</t>
  </si>
  <si>
    <t>28.16.4</t>
  </si>
  <si>
    <t>28.16.5</t>
  </si>
  <si>
    <t>28.16.6</t>
  </si>
  <si>
    <t>28.16.7</t>
  </si>
  <si>
    <t>EAL30_JANELA FIXA, 2+1 FOLHAS, ALUMÍNIO E VIDRO, 178 x 218 cm</t>
  </si>
  <si>
    <t>28.16.8</t>
  </si>
  <si>
    <t>28.16.9</t>
  </si>
  <si>
    <t>EAL31_JANELA FIXA, 2+1+2 FOLHAS, ALUMÍNIO E VIDRO, 206 x 560 cm</t>
  </si>
  <si>
    <t>28.16.10</t>
  </si>
  <si>
    <t>EAL32_JANELA FIXA, 1+1+1 FOLHAS, ALUMÍNIO E VIDRO, 127 x 433,5 cm</t>
  </si>
  <si>
    <t>28.16.11</t>
  </si>
  <si>
    <t>EAL33_JANELA FIXA, 2+1+2 FOLHAS, ALUMÍNIO E VIDRO, 130 x 503 cm</t>
  </si>
  <si>
    <t>28.16.12</t>
  </si>
  <si>
    <t>28.16.13</t>
  </si>
  <si>
    <t>28.16.14</t>
  </si>
  <si>
    <t>28.16.15</t>
  </si>
  <si>
    <t>PORTA DE ABRIR, 2 FOLHAS, ALUMINIO E VIDRO, 152 x 223 cm</t>
  </si>
  <si>
    <t>28.17.</t>
  </si>
  <si>
    <t>28.17.1</t>
  </si>
  <si>
    <t>28.17.2</t>
  </si>
  <si>
    <t>28.17.3</t>
  </si>
  <si>
    <t>28.17.4</t>
  </si>
  <si>
    <t>28.17.5</t>
  </si>
  <si>
    <t>EAL34_JANELA FIXA, 3 FOLHAS, ALUMÍNIO E VIDRO, 150 x 209 cm</t>
  </si>
  <si>
    <t>28.17.6</t>
  </si>
  <si>
    <t>28.17.7</t>
  </si>
  <si>
    <t>28.17.8</t>
  </si>
  <si>
    <t>EAL51_JANELA FIXA, 2+1 FOLHAS, ALUMÍNIO E VIDRO, 146 x 153,5 cm</t>
  </si>
  <si>
    <t>28.17.9</t>
  </si>
  <si>
    <t>28.18.</t>
  </si>
  <si>
    <t>28.18.1</t>
  </si>
  <si>
    <t>28.18.2</t>
  </si>
  <si>
    <t>28.18.3</t>
  </si>
  <si>
    <t>28.18.4</t>
  </si>
  <si>
    <t>28.18.5</t>
  </si>
  <si>
    <t>28.18.6</t>
  </si>
  <si>
    <t>28.18.7</t>
  </si>
  <si>
    <t>28.18.8</t>
  </si>
  <si>
    <t>28.18.9</t>
  </si>
  <si>
    <t>28.18.10</t>
  </si>
  <si>
    <t>28.18.11</t>
  </si>
  <si>
    <t>28.18.12</t>
  </si>
  <si>
    <t>28.18.13</t>
  </si>
  <si>
    <t>28.18.14</t>
  </si>
  <si>
    <t>28.19.</t>
  </si>
  <si>
    <t>28.19.1</t>
  </si>
  <si>
    <t>28.19.2</t>
  </si>
  <si>
    <t>28.19.3</t>
  </si>
  <si>
    <t>28.19.4</t>
  </si>
  <si>
    <t>28.19.5</t>
  </si>
  <si>
    <t>28.19.6</t>
  </si>
  <si>
    <t>28.19.7</t>
  </si>
  <si>
    <t>28.19.8</t>
  </si>
  <si>
    <t>28.19.9</t>
  </si>
  <si>
    <t>28.19.10</t>
  </si>
  <si>
    <t>28.19.11</t>
  </si>
  <si>
    <t>28.20.</t>
  </si>
  <si>
    <t>28.20.1</t>
  </si>
  <si>
    <t>28.20.2</t>
  </si>
  <si>
    <t>EAL50_JANELA FIXA, 1 FOLHA, ALUMÍNIO E VIDRO, 146 x 223 cm</t>
  </si>
  <si>
    <t>28.20.3</t>
  </si>
  <si>
    <t>EAL50_PORTA DE ABRIR, 1 FOLHA, ALUMINIO E VIDRO, 90 x 223 cm</t>
  </si>
  <si>
    <t>28.20.4</t>
  </si>
  <si>
    <t>EAL51A_JANELA FIXA, 2+1 FOLHAS, ALUMÍNIO E VIDRO, 146 x 193,5 cm</t>
  </si>
  <si>
    <t>28.20.5</t>
  </si>
  <si>
    <t>EAL52_JANELA FIXA, 2+1 FOLHAS, ALUMÍNIO E VIDRO, 490 x 193,5 cm</t>
  </si>
  <si>
    <t>28.20.6</t>
  </si>
  <si>
    <t>EAL53_JANELA FIXA, 1+1 FOLHAS, ALUMÍNIO E VIDRO, 133 x 193,5 cm</t>
  </si>
  <si>
    <t>28.20.7</t>
  </si>
  <si>
    <t>EAL54_PORTA DE CORRER, 3 FOLHAS, ALUMINIO E VIDRO, 170 x 263 cm</t>
  </si>
  <si>
    <t>28.20.8</t>
  </si>
  <si>
    <t>GUARDA-CORPO, VIDRO, 150 cm</t>
  </si>
  <si>
    <t>28.21.</t>
  </si>
  <si>
    <t>28.21.1</t>
  </si>
  <si>
    <t>REGULARIZAÇÃO IMPER</t>
  </si>
  <si>
    <t>GUARDA CORPO</t>
  </si>
  <si>
    <t>ALÇAPÃO EM ALUMÍNIO - 70x70</t>
  </si>
  <si>
    <t>28.2.21</t>
  </si>
  <si>
    <t>28.21.2</t>
  </si>
  <si>
    <t>28.22.</t>
  </si>
  <si>
    <t>28.22.1</t>
  </si>
  <si>
    <t>28.23.</t>
  </si>
  <si>
    <t>28.23.1</t>
  </si>
  <si>
    <t>Guarda Corpo de Vidro - fornecimento e instalação</t>
  </si>
  <si>
    <t>PORTA DE ABRIR, 1 FOLHA, MADEIRA, 110 x 210 cm</t>
  </si>
  <si>
    <t>PORTA DE ABRIR, 1 FOLHA, MADEIRA, 80 x 210 cm</t>
  </si>
  <si>
    <t>PORTA DE CORRER, 1 FOLHA, MADEIRA, 80 x 210 cm</t>
  </si>
  <si>
    <t>PORTA DE ABRIR, 1 FOLHA, MADEIRA, 60 x 210 cm</t>
  </si>
  <si>
    <t>PORTA DE ABRIR, 1 FOLHA, MADEIRA, 70 x 210 cm</t>
  </si>
  <si>
    <t>PORTA DE CORRER, 1 FOLHA, MADEIRA, 90 x 210 cm</t>
  </si>
  <si>
    <t>29.6.2</t>
  </si>
  <si>
    <t>29.6.3</t>
  </si>
  <si>
    <t>29.7.3</t>
  </si>
  <si>
    <t>29.8.2</t>
  </si>
  <si>
    <t>29.8.3</t>
  </si>
  <si>
    <t>29.9.</t>
  </si>
  <si>
    <t>29.9.1</t>
  </si>
  <si>
    <t>29.9.2</t>
  </si>
  <si>
    <t>29.9.3</t>
  </si>
  <si>
    <t>29.10.</t>
  </si>
  <si>
    <t>29.10.1</t>
  </si>
  <si>
    <t>29.10.2</t>
  </si>
  <si>
    <t>29.10.3</t>
  </si>
  <si>
    <t>29.11.</t>
  </si>
  <si>
    <t>29.11.1</t>
  </si>
  <si>
    <t>29.11.2</t>
  </si>
  <si>
    <t>29.11.3</t>
  </si>
  <si>
    <t>29.12.</t>
  </si>
  <si>
    <t>29.12.1</t>
  </si>
  <si>
    <t>29.12.2</t>
  </si>
  <si>
    <t>29.12.3</t>
  </si>
  <si>
    <t>29.13.</t>
  </si>
  <si>
    <t>29.13.1</t>
  </si>
  <si>
    <t>29.13.2</t>
  </si>
  <si>
    <t>29.13.3</t>
  </si>
  <si>
    <t>29.14.</t>
  </si>
  <si>
    <t>29.14.1</t>
  </si>
  <si>
    <t>29.14.2</t>
  </si>
  <si>
    <t>29.14.3</t>
  </si>
  <si>
    <t>PORTA DE CORRER, 1 FOLHA, MADEIRA, 135 x 210 cm</t>
  </si>
  <si>
    <t>29.14.4</t>
  </si>
  <si>
    <t>PORTA DE CORRER, 1 FOLHA, MADEIRA, 150 x 210 cm</t>
  </si>
  <si>
    <t>29.14.5</t>
  </si>
  <si>
    <t>29.15.</t>
  </si>
  <si>
    <t>29.15.1</t>
  </si>
  <si>
    <t>29.15.2</t>
  </si>
  <si>
    <t>29.15.3</t>
  </si>
  <si>
    <t>29.16.</t>
  </si>
  <si>
    <t>29.16.1</t>
  </si>
  <si>
    <t>29.16.2</t>
  </si>
  <si>
    <t>29.16.3</t>
  </si>
  <si>
    <t>29.17.</t>
  </si>
  <si>
    <t>29.17.1</t>
  </si>
  <si>
    <t>29.17.2</t>
  </si>
  <si>
    <t>29.17.3</t>
  </si>
  <si>
    <t>29.18.</t>
  </si>
  <si>
    <t>29.18.1</t>
  </si>
  <si>
    <t>29.18.2</t>
  </si>
  <si>
    <t>29.18.3</t>
  </si>
  <si>
    <t>29.19.</t>
  </si>
  <si>
    <t>29.19.1</t>
  </si>
  <si>
    <t>Porta de madeira de abrir - 110x210cm (kit completo) - fixação com espuma expansiva</t>
  </si>
  <si>
    <t>Porta de madeira de Correr - 90x210cm (kit completo) - fixação com espuma expansiva</t>
  </si>
  <si>
    <t>Porta de madeira de Correr - 135x210cm (kit completo) - fixação com espuma expansiva</t>
  </si>
  <si>
    <t>Porta de madeira de Correr - 150x210cm (kit completo) - fixação com espuma expansiva</t>
  </si>
  <si>
    <t>Contramarco de Porta corta-fogo</t>
  </si>
  <si>
    <t>30.9.</t>
  </si>
  <si>
    <t>30.9.1</t>
  </si>
  <si>
    <t>30.10.</t>
  </si>
  <si>
    <t>30.10.1</t>
  </si>
  <si>
    <t>30.11.</t>
  </si>
  <si>
    <t>30.11.1</t>
  </si>
  <si>
    <t>30.12.</t>
  </si>
  <si>
    <t>30.12.1</t>
  </si>
  <si>
    <t>30.13.</t>
  </si>
  <si>
    <t>30.13.1</t>
  </si>
  <si>
    <t>30.14.</t>
  </si>
  <si>
    <t>30.14.1</t>
  </si>
  <si>
    <t>30.15.</t>
  </si>
  <si>
    <t>30.15.1</t>
  </si>
  <si>
    <t>30.16.</t>
  </si>
  <si>
    <t>30.16.1</t>
  </si>
  <si>
    <t>30.17.</t>
  </si>
  <si>
    <t>30.17.1</t>
  </si>
  <si>
    <t>30.18.</t>
  </si>
  <si>
    <t>30.18.1</t>
  </si>
  <si>
    <t>30.19.</t>
  </si>
  <si>
    <t>30.19.1</t>
  </si>
  <si>
    <t>30.20.</t>
  </si>
  <si>
    <t>30.20.1</t>
  </si>
  <si>
    <t>30.21.</t>
  </si>
  <si>
    <t>30.21.1</t>
  </si>
  <si>
    <t>Contramarco de Porta corta-fogo1</t>
  </si>
  <si>
    <t>CORRIMÃO DUPLO - METÁLICO</t>
  </si>
  <si>
    <t>PORTA DE ABRIR, 1 FOLHA, AÇO GALVANIZADO, 90 x 210 cm</t>
  </si>
  <si>
    <t>31.9.</t>
  </si>
  <si>
    <t>31.9.1</t>
  </si>
  <si>
    <t>31.9.2</t>
  </si>
  <si>
    <t>31.10.</t>
  </si>
  <si>
    <t>31.10.1</t>
  </si>
  <si>
    <t>31.10.2</t>
  </si>
  <si>
    <t>31.11.</t>
  </si>
  <si>
    <t>31.11.1</t>
  </si>
  <si>
    <t>31.11.2</t>
  </si>
  <si>
    <t>31.12.</t>
  </si>
  <si>
    <t>31.12.1</t>
  </si>
  <si>
    <t>31.12.2</t>
  </si>
  <si>
    <t>31.13.</t>
  </si>
  <si>
    <t>31.13.1</t>
  </si>
  <si>
    <t>31.13.2</t>
  </si>
  <si>
    <t>31.14.</t>
  </si>
  <si>
    <t>31.14.1</t>
  </si>
  <si>
    <t>31.14.2</t>
  </si>
  <si>
    <t>31.15.</t>
  </si>
  <si>
    <t>31.15.1</t>
  </si>
  <si>
    <t>31.15.2</t>
  </si>
  <si>
    <t>31.16.</t>
  </si>
  <si>
    <t>31.16.1</t>
  </si>
  <si>
    <t>31.16.2</t>
  </si>
  <si>
    <t>31.17.</t>
  </si>
  <si>
    <t>31.17.1</t>
  </si>
  <si>
    <t>31.17.2</t>
  </si>
  <si>
    <t>31.18.</t>
  </si>
  <si>
    <t>31.18.1</t>
  </si>
  <si>
    <t>31.18.2</t>
  </si>
  <si>
    <t>31.19.</t>
  </si>
  <si>
    <t>31.19.1</t>
  </si>
  <si>
    <t>31.19.2</t>
  </si>
  <si>
    <t>31.20.</t>
  </si>
  <si>
    <t>31.20.1</t>
  </si>
  <si>
    <t>31.20.2</t>
  </si>
  <si>
    <t>31.21.</t>
  </si>
  <si>
    <t>31.21.1</t>
  </si>
  <si>
    <t>32.</t>
  </si>
  <si>
    <t>REVESTIMENTO - PINTURA  - AC</t>
  </si>
  <si>
    <t>REVESTIMENTO - PINTURA  - ESCADA DE CONCRETO</t>
  </si>
  <si>
    <t>REVESTIMENTO - PISO PINTURA, ESCADA DE CONCRETO</t>
  </si>
  <si>
    <t>32.1.4</t>
  </si>
  <si>
    <t>REVESTIMENTO - PINTURA  - ESCADARIA</t>
  </si>
  <si>
    <t>32.1.5</t>
  </si>
  <si>
    <t>REVESTIMENTO - PINTURA  - MEDIDORES</t>
  </si>
  <si>
    <t>32.1.6</t>
  </si>
  <si>
    <t>REVESTIMENTO - PINTURA  - RESERVATÓRIO ESCOAMENTO</t>
  </si>
  <si>
    <t>32.1.7</t>
  </si>
  <si>
    <t>REVESTIMENTO - PINTURA  - RESERVATÓRIO INFERIOR</t>
  </si>
  <si>
    <t>32.1.8</t>
  </si>
  <si>
    <t>REVESTIMENTO - PINTURA  - RESERVATÓRIO REAPROV. PLUVIAL</t>
  </si>
  <si>
    <t>32.1.9</t>
  </si>
  <si>
    <t>REVESTIMENTO - PINTURA  - SALA PRESS.</t>
  </si>
  <si>
    <t>REVESTIMENTO - PINTURA  - ABRIGO GAS</t>
  </si>
  <si>
    <t>REVESTIMENTO - PINTURA  - CAIXAO PERDIDO (TERREO)</t>
  </si>
  <si>
    <t>32.2.3</t>
  </si>
  <si>
    <t>32.2.4</t>
  </si>
  <si>
    <t>32.2.5</t>
  </si>
  <si>
    <t>32.2.6</t>
  </si>
  <si>
    <t>REVESTIMENTO - PINTURA  - GERADOR</t>
  </si>
  <si>
    <t>32.2.7</t>
  </si>
  <si>
    <t>REVESTIMENTO - PINTURA  - HIDROM.</t>
  </si>
  <si>
    <t>REVESTIMENTO - PINTURA  - AREA TECNICA</t>
  </si>
  <si>
    <t>32.3.3</t>
  </si>
  <si>
    <t>32.3.4</t>
  </si>
  <si>
    <t>32.4.3</t>
  </si>
  <si>
    <t>32.5.3</t>
  </si>
  <si>
    <t>32.6.2</t>
  </si>
  <si>
    <t>32.6.3</t>
  </si>
  <si>
    <t>32.7.</t>
  </si>
  <si>
    <t>32.7.1</t>
  </si>
  <si>
    <t>32.7.2</t>
  </si>
  <si>
    <t>32.7.3</t>
  </si>
  <si>
    <t>32.8.</t>
  </si>
  <si>
    <t>32.8.1</t>
  </si>
  <si>
    <t>32.8.2</t>
  </si>
  <si>
    <t>32.8.3</t>
  </si>
  <si>
    <t>32.9.</t>
  </si>
  <si>
    <t>32.9.1</t>
  </si>
  <si>
    <t>32.9.2</t>
  </si>
  <si>
    <t>32.9.3</t>
  </si>
  <si>
    <t>32.10.</t>
  </si>
  <si>
    <t>32.10.1</t>
  </si>
  <si>
    <t>32.10.2</t>
  </si>
  <si>
    <t>32.10.3</t>
  </si>
  <si>
    <t>32.11.</t>
  </si>
  <si>
    <t>32.11.1</t>
  </si>
  <si>
    <t>32.11.2</t>
  </si>
  <si>
    <t>32.11.3</t>
  </si>
  <si>
    <t>32.12.</t>
  </si>
  <si>
    <t>32.12.1</t>
  </si>
  <si>
    <t>32.12.2</t>
  </si>
  <si>
    <t>32.12.3</t>
  </si>
  <si>
    <t>32.13.</t>
  </si>
  <si>
    <t>32.13.1</t>
  </si>
  <si>
    <t>32.13.2</t>
  </si>
  <si>
    <t>32.13.3</t>
  </si>
  <si>
    <t>32.14.</t>
  </si>
  <si>
    <t>32.14.1</t>
  </si>
  <si>
    <t>32.14.2</t>
  </si>
  <si>
    <t>32.14.3</t>
  </si>
  <si>
    <t>32.15.</t>
  </si>
  <si>
    <t>32.15.1</t>
  </si>
  <si>
    <t>32.15.2</t>
  </si>
  <si>
    <t>32.15.3</t>
  </si>
  <si>
    <t>32.16.</t>
  </si>
  <si>
    <t>32.16.1</t>
  </si>
  <si>
    <t>32.16.2</t>
  </si>
  <si>
    <t>32.16.3</t>
  </si>
  <si>
    <t>32.17.</t>
  </si>
  <si>
    <t>32.17.1</t>
  </si>
  <si>
    <t>32.17.2</t>
  </si>
  <si>
    <t>32.17.3</t>
  </si>
  <si>
    <t>32.18.</t>
  </si>
  <si>
    <t>32.18.1</t>
  </si>
  <si>
    <t>32.18.2</t>
  </si>
  <si>
    <t>32.18.3</t>
  </si>
  <si>
    <t>32.19.</t>
  </si>
  <si>
    <t>32.19.1</t>
  </si>
  <si>
    <t>32.19.2</t>
  </si>
  <si>
    <t>32.19.3</t>
  </si>
  <si>
    <t>32.20.</t>
  </si>
  <si>
    <t>32.20.1</t>
  </si>
  <si>
    <t>32.20.2</t>
  </si>
  <si>
    <t>32.20.3</t>
  </si>
  <si>
    <t>32.21.</t>
  </si>
  <si>
    <t>32.21.1</t>
  </si>
  <si>
    <t>REVESTIMENTO - PINTURA  - BARRILETE</t>
  </si>
  <si>
    <t>32.21.2</t>
  </si>
  <si>
    <t>REVESTIMENTO - PINTURA  - CASA DE BOMBAS</t>
  </si>
  <si>
    <t>32.21.3</t>
  </si>
  <si>
    <t>32.22.</t>
  </si>
  <si>
    <t>32.22.1</t>
  </si>
  <si>
    <t>REVESTIMENTO - PINTURA  - ÁREA TÉCNICA (CAIXA D'ÁGUA)</t>
  </si>
  <si>
    <t>REVESTIMENTO INTERNO, PAREDE - PINTURA, CAIAÇÃO, ELEV.</t>
  </si>
  <si>
    <t>33.1.2</t>
  </si>
  <si>
    <t>REVESTIMENTO INTERNO, PAREDE - TEXTURA ROLADA, RESERVATÓRIO ESCOAMENTO</t>
  </si>
  <si>
    <t>33.1.3</t>
  </si>
  <si>
    <t>REVESTIMENTO INTERNO, PAREDE - TEXTURA ROLADA, RESERVATÓRIO INFERIOR</t>
  </si>
  <si>
    <t>33.1.4</t>
  </si>
  <si>
    <t>REVESTIMENTO INTERNO, PAREDE - TEXTURA ROLADA, RESERVATÓRIO REAPROV. PLUVIAL</t>
  </si>
  <si>
    <t>33.1.5</t>
  </si>
  <si>
    <t>REVESTIMENTO INTERNO, PAREDE - MASSA,</t>
  </si>
  <si>
    <t>REVESTIMENTO INTERNO, PAREDE - PINTURA,</t>
  </si>
  <si>
    <t>33.2.</t>
  </si>
  <si>
    <t>33.2.1</t>
  </si>
  <si>
    <t>33.2.2</t>
  </si>
  <si>
    <t>33.2.3</t>
  </si>
  <si>
    <t>33.2.4</t>
  </si>
  <si>
    <t>REVESTIMENTO INTERNO, PAREDE - TEXTURA,</t>
  </si>
  <si>
    <t>REVESTIMENTO INTERNO, PAREDE - TEXTURA PIGMENTADA, TERRACO (TERREO)</t>
  </si>
  <si>
    <t>33.3.</t>
  </si>
  <si>
    <t>33.3.1</t>
  </si>
  <si>
    <t>REVESTIMENTO INTERNO, PAREDE - TEXTURA PIGMENTADA, AREA DESCOBERTA</t>
  </si>
  <si>
    <t>33.3.2</t>
  </si>
  <si>
    <t>33.3.3</t>
  </si>
  <si>
    <t>33.4.</t>
  </si>
  <si>
    <t>33.4.1</t>
  </si>
  <si>
    <t>33.4.2</t>
  </si>
  <si>
    <t>33.5.</t>
  </si>
  <si>
    <t>33.5.1</t>
  </si>
  <si>
    <t>33.5.2</t>
  </si>
  <si>
    <t>33.6.</t>
  </si>
  <si>
    <t>33.6.1</t>
  </si>
  <si>
    <t>33.6.2</t>
  </si>
  <si>
    <t>33.7.</t>
  </si>
  <si>
    <t>33.7.1</t>
  </si>
  <si>
    <t>33.7.2</t>
  </si>
  <si>
    <t>33.8.</t>
  </si>
  <si>
    <t>33.8.1</t>
  </si>
  <si>
    <t>33.8.2</t>
  </si>
  <si>
    <t>33.9.</t>
  </si>
  <si>
    <t>33.9.1</t>
  </si>
  <si>
    <t>33.9.2</t>
  </si>
  <si>
    <t>33.10.</t>
  </si>
  <si>
    <t>33.10.1</t>
  </si>
  <si>
    <t>33.10.2</t>
  </si>
  <si>
    <t>33.11.</t>
  </si>
  <si>
    <t>33.11.1</t>
  </si>
  <si>
    <t>33.11.2</t>
  </si>
  <si>
    <t>33.12.</t>
  </si>
  <si>
    <t>33.12.1</t>
  </si>
  <si>
    <t>33.12.2</t>
  </si>
  <si>
    <t>33.13.</t>
  </si>
  <si>
    <t>33.13.1</t>
  </si>
  <si>
    <t>33.13.2</t>
  </si>
  <si>
    <t>33.14.</t>
  </si>
  <si>
    <t>33.14.1</t>
  </si>
  <si>
    <t>33.14.2</t>
  </si>
  <si>
    <t>33.15.</t>
  </si>
  <si>
    <t>33.15.1</t>
  </si>
  <si>
    <t>33.15.2</t>
  </si>
  <si>
    <t>33.16.</t>
  </si>
  <si>
    <t>33.16.1</t>
  </si>
  <si>
    <t>33.16.2</t>
  </si>
  <si>
    <t>33.17.</t>
  </si>
  <si>
    <t>33.17.1</t>
  </si>
  <si>
    <t>33.17.2</t>
  </si>
  <si>
    <t>33.18.</t>
  </si>
  <si>
    <t>33.18.1</t>
  </si>
  <si>
    <t>33.18.2</t>
  </si>
  <si>
    <t>33.19.</t>
  </si>
  <si>
    <t>33.19.1</t>
  </si>
  <si>
    <t>33.19.2</t>
  </si>
  <si>
    <t>33.20.</t>
  </si>
  <si>
    <t>33.20.1</t>
  </si>
  <si>
    <t>33.20.2</t>
  </si>
  <si>
    <t>33.21.</t>
  </si>
  <si>
    <t>33.21.1</t>
  </si>
  <si>
    <t>33.22.</t>
  </si>
  <si>
    <t>33.22.1</t>
  </si>
  <si>
    <t>CAIAÇÃO</t>
  </si>
  <si>
    <t>Pintura em caiação, em parede, 1 demão</t>
  </si>
  <si>
    <t>Nos elevadores</t>
  </si>
  <si>
    <t>Textura acrílica pigmentada aplicação em paredes internas, 1 demão</t>
  </si>
  <si>
    <t>Textura acrílica aplicação rolada em paredes internas, 1 demão</t>
  </si>
  <si>
    <t>GUARDA CORPO METÁLICO, 100 cm</t>
  </si>
  <si>
    <t>GUARDA CORPO METÁLICO, 110 cm</t>
  </si>
  <si>
    <t>31.7.3</t>
  </si>
  <si>
    <t>31.7.4</t>
  </si>
  <si>
    <t>31.9.3</t>
  </si>
  <si>
    <t>31.9.4</t>
  </si>
  <si>
    <t>31.10.3</t>
  </si>
  <si>
    <t>31.11.3</t>
  </si>
  <si>
    <t>31.11.4</t>
  </si>
  <si>
    <t>31.12.3</t>
  </si>
  <si>
    <t>31.13.3</t>
  </si>
  <si>
    <t>31.13.4</t>
  </si>
  <si>
    <t>31.14.3</t>
  </si>
  <si>
    <t>31.15.3</t>
  </si>
  <si>
    <t>31.16.3</t>
  </si>
  <si>
    <t>31.16.4</t>
  </si>
  <si>
    <t>31.17.3</t>
  </si>
  <si>
    <t>31.18.3</t>
  </si>
  <si>
    <t>31.18.4</t>
  </si>
  <si>
    <t>31.19.3</t>
  </si>
  <si>
    <t>31.20.3</t>
  </si>
  <si>
    <t>31.20.4</t>
  </si>
  <si>
    <t>Guarda Corpo metálico (gradil) - fornecimento e instalação</t>
  </si>
  <si>
    <t>TEXTURA ROLADA EM TETO   - AC</t>
  </si>
  <si>
    <t>34.1.2</t>
  </si>
  <si>
    <t>MASSA EM TETO  - APA FUNC.</t>
  </si>
  <si>
    <t>34.1.3</t>
  </si>
  <si>
    <t>PINTURA EM TETO  - APA FUNC.</t>
  </si>
  <si>
    <t>34.1.4</t>
  </si>
  <si>
    <t>PINTURA EM TETO  - BICICLETARIO</t>
  </si>
  <si>
    <t>34.1.5</t>
  </si>
  <si>
    <t>MASSA EM TETO  - CPD</t>
  </si>
  <si>
    <t>34.1.6</t>
  </si>
  <si>
    <t>PINTURA EM TETO  - CPD</t>
  </si>
  <si>
    <t>34.1.7</t>
  </si>
  <si>
    <t>MASSA EM TETO  - DEPOSITO LIXO</t>
  </si>
  <si>
    <t>34.1.8</t>
  </si>
  <si>
    <t>PINTURA EM TETO  - DEPOSITO LIXO</t>
  </si>
  <si>
    <t>34.1.9</t>
  </si>
  <si>
    <t>MASSA EM TETO  - ESCADA</t>
  </si>
  <si>
    <t>34.1.10</t>
  </si>
  <si>
    <t>PINTURA EM TETO  - ESCADA</t>
  </si>
  <si>
    <t>34.1.11</t>
  </si>
  <si>
    <t>MASSA EM TETO  - HALL DE ENTRADA (TERREO)</t>
  </si>
  <si>
    <t>34.1.12</t>
  </si>
  <si>
    <t>PINTURA EM TETO  - HALL DE ENTRADA (TERREO)</t>
  </si>
  <si>
    <t>34.1.13</t>
  </si>
  <si>
    <t>MASSA EM TETO  - MEDIDORES</t>
  </si>
  <si>
    <t>34.1.14</t>
  </si>
  <si>
    <t>PINTURA EM TETO  - MEDIDORES</t>
  </si>
  <si>
    <t>34.1.15</t>
  </si>
  <si>
    <t>TEXTURA ROLADA EM TETO   - RESERVATÓRIO ESCOAMENTO</t>
  </si>
  <si>
    <t>34.1.16</t>
  </si>
  <si>
    <t>TEXTURA ROLADA EM TETO   - RESERVATÓRIO INFERIOR</t>
  </si>
  <si>
    <t>34.1.17</t>
  </si>
  <si>
    <t>TEXTURA ROLADA EM TETO   - RESERVATÓRIO REAPROV. PLUVIAL</t>
  </si>
  <si>
    <t>34.1.18</t>
  </si>
  <si>
    <t>MASSA EM TETO  - ROUPARIA</t>
  </si>
  <si>
    <t>34.1.19</t>
  </si>
  <si>
    <t>PINTURA EM TETO  - ROUPARIA</t>
  </si>
  <si>
    <t>34.1.20</t>
  </si>
  <si>
    <t>TEXTURA ROLADA EM TETO   - SALA PRESS.</t>
  </si>
  <si>
    <t>34.1.21</t>
  </si>
  <si>
    <t>MASSA EM TETO  - VEST. FUNC. TERREO</t>
  </si>
  <si>
    <t>34.1.22</t>
  </si>
  <si>
    <t>PINTURA EM TETO  - VEST. FUNC. TERREO</t>
  </si>
  <si>
    <t>MASSA EM TETO  - BAR</t>
  </si>
  <si>
    <t>34.2.2</t>
  </si>
  <si>
    <t>PINTURA EM TETO  - BAR</t>
  </si>
  <si>
    <t>34.2.3</t>
  </si>
  <si>
    <t>MASSA EM TETO  - CAIXAO PERDIDO (TERREO)</t>
  </si>
  <si>
    <t>34.2.4</t>
  </si>
  <si>
    <t>PINTURA EM TETO  - CAIXAO PERDIDO (TERREO)</t>
  </si>
  <si>
    <t>34.2.5</t>
  </si>
  <si>
    <t>MASSA EM TETO  - COPA</t>
  </si>
  <si>
    <t>34.2.6</t>
  </si>
  <si>
    <t>PINTURA EM TETO  - COPA</t>
  </si>
  <si>
    <t>34.2.7</t>
  </si>
  <si>
    <t>34.2.8</t>
  </si>
  <si>
    <t>34.2.9</t>
  </si>
  <si>
    <t>MASSA EM TETO  - GERADOR</t>
  </si>
  <si>
    <t>34.2.10</t>
  </si>
  <si>
    <t>PINTURA EM TETO  - GERADOR</t>
  </si>
  <si>
    <t>34.2.11</t>
  </si>
  <si>
    <t>34.2.12</t>
  </si>
  <si>
    <t>34.2.13</t>
  </si>
  <si>
    <t>MASSA EM TETO  - HALL SERVICO</t>
  </si>
  <si>
    <t>34.2.14</t>
  </si>
  <si>
    <t>PINTURA EM TETO  - HALL SERVICO</t>
  </si>
  <si>
    <t>34.2.15</t>
  </si>
  <si>
    <t>MASSA EM TETO  - LAV. COLETIVA</t>
  </si>
  <si>
    <t>34.2.16</t>
  </si>
  <si>
    <t>PINTURA EM TETO  - LAV. COLETIVA</t>
  </si>
  <si>
    <t>34.2.17</t>
  </si>
  <si>
    <t>MASSA EM TETO  - LOUNGE</t>
  </si>
  <si>
    <t>34.2.18</t>
  </si>
  <si>
    <t>PINTURA EM TETO  - LOUNGE</t>
  </si>
  <si>
    <t>34.2.19</t>
  </si>
  <si>
    <t>MASSA EM TETO  - SALA REUNIAO</t>
  </si>
  <si>
    <t>34.2.20</t>
  </si>
  <si>
    <t>PINTURA EM TETO  - SALA REUNIAO</t>
  </si>
  <si>
    <t>34.2.21</t>
  </si>
  <si>
    <t>MASSA EM TETO  - TERRACO</t>
  </si>
  <si>
    <t>34.2.22</t>
  </si>
  <si>
    <t>PINTURA EM TETO  - TERRACO</t>
  </si>
  <si>
    <t>34.2.23</t>
  </si>
  <si>
    <t>MASSA EM TETO  - TERRACO (TERREO)</t>
  </si>
  <si>
    <t>34.2.24</t>
  </si>
  <si>
    <t>PINTURA EM TETO  - TERRACO (TERREO)</t>
  </si>
  <si>
    <t>34.2.25</t>
  </si>
  <si>
    <t>MASSA EM TETO  - VENDING MACHINE</t>
  </si>
  <si>
    <t>34.2.26</t>
  </si>
  <si>
    <t>PINTURA EM TETO  - VENDING MACHINE</t>
  </si>
  <si>
    <t>34.2.27</t>
  </si>
  <si>
    <t>MASSA EM TETO  - WC PNE</t>
  </si>
  <si>
    <t>34.2.28</t>
  </si>
  <si>
    <t>PINTURA EM TETO  - WC PNE</t>
  </si>
  <si>
    <t>34.2.29</t>
  </si>
  <si>
    <t>MASSA EM TETO  - WC PNE (HALL TERREO)</t>
  </si>
  <si>
    <t>34.2.30</t>
  </si>
  <si>
    <t>PINTURA EM TETO  - WC PNE (HALL TERREO)</t>
  </si>
  <si>
    <t>MASSA EM TETO  - APA</t>
  </si>
  <si>
    <t>34.3.2</t>
  </si>
  <si>
    <t>PINTURA EM TETO  - APA</t>
  </si>
  <si>
    <t>34.3.3</t>
  </si>
  <si>
    <t>MASSA EM TETO  - AREA TECNICA (1º PAVTO)</t>
  </si>
  <si>
    <t>34.3.4</t>
  </si>
  <si>
    <t>PINTURA EM TETO  - AREA TECNICA (1º PAVTO)</t>
  </si>
  <si>
    <t>34.3.5</t>
  </si>
  <si>
    <t>MASSA EM TETO  - BANHO (DORM.)</t>
  </si>
  <si>
    <t>34.3.6</t>
  </si>
  <si>
    <t>PINTURA EM TETO  - BANHO (DORM.)</t>
  </si>
  <si>
    <t>34.3.7</t>
  </si>
  <si>
    <t>MASSA EM TETO  - DORM.</t>
  </si>
  <si>
    <t>34.3.8</t>
  </si>
  <si>
    <t>PINTURA EM TETO  - DORM.</t>
  </si>
  <si>
    <t>34.3.9</t>
  </si>
  <si>
    <t>34.3.10</t>
  </si>
  <si>
    <t>34.3.11</t>
  </si>
  <si>
    <t>MASSA EM TETO  - ESTAR / APA</t>
  </si>
  <si>
    <t>34.3.12</t>
  </si>
  <si>
    <t>PINTURA EM TETO  - ESTAR / APA</t>
  </si>
  <si>
    <t>34.3.13</t>
  </si>
  <si>
    <t>MASSA EM TETO  - HALL DO ELEVADOR</t>
  </si>
  <si>
    <t>34.3.14</t>
  </si>
  <si>
    <t>PINTURA EM TETO  - HALL DO ELEVADOR</t>
  </si>
  <si>
    <t>34.3.15</t>
  </si>
  <si>
    <t>MASSA EM TETO  - HALL ENTRE APARTAMENTOS</t>
  </si>
  <si>
    <t>34.3.16</t>
  </si>
  <si>
    <t>PINTURA EM TETO  - HALL ENTRE APARTAMENTOS</t>
  </si>
  <si>
    <t>34.3.17</t>
  </si>
  <si>
    <t>MASSA EM TETO  - LOJA (TERREO)</t>
  </si>
  <si>
    <t>34.3.18</t>
  </si>
  <si>
    <t>PINTURA EM TETO  - LOJA (TERREO)</t>
  </si>
  <si>
    <t>34.3.19</t>
  </si>
  <si>
    <t>34.3.20</t>
  </si>
  <si>
    <t>34.3.21</t>
  </si>
  <si>
    <t>MASSA EM TETO  - TERRACO DESCOBERTO</t>
  </si>
  <si>
    <t>34.3.22</t>
  </si>
  <si>
    <t>PINTURA EM TETO  - TERRACO DESCOBERTO</t>
  </si>
  <si>
    <t>34.3.23</t>
  </si>
  <si>
    <t>MASSA EM TETO  - WC PNE (MEZANINO)</t>
  </si>
  <si>
    <t>34.3.24</t>
  </si>
  <si>
    <t>PINTURA EM TETO  - WC PNE (MEZANINO)</t>
  </si>
  <si>
    <t>34.4.2</t>
  </si>
  <si>
    <t>34.4.3</t>
  </si>
  <si>
    <t>MASSA EM TETO  - BANHO (DORM. / APA)</t>
  </si>
  <si>
    <t>34.4.4</t>
  </si>
  <si>
    <t>PINTURA EM TETO  - BANHO (DORM. / APA)</t>
  </si>
  <si>
    <t>34.4.5</t>
  </si>
  <si>
    <t>34.4.6</t>
  </si>
  <si>
    <t>34.4.7</t>
  </si>
  <si>
    <t>MASSA EM TETO  - DORM. / APA</t>
  </si>
  <si>
    <t>34.4.8</t>
  </si>
  <si>
    <t>PINTURA EM TETO  - DORM. / APA</t>
  </si>
  <si>
    <t>34.4.9</t>
  </si>
  <si>
    <t>34.4.10</t>
  </si>
  <si>
    <t>34.4.11</t>
  </si>
  <si>
    <t>34.4.12</t>
  </si>
  <si>
    <t>34.4.13</t>
  </si>
  <si>
    <t>34.4.14</t>
  </si>
  <si>
    <t>34.4.15</t>
  </si>
  <si>
    <t>34.4.16</t>
  </si>
  <si>
    <t>34.5.2</t>
  </si>
  <si>
    <t>34.5.3</t>
  </si>
  <si>
    <t>34.5.4</t>
  </si>
  <si>
    <t>34.5.5</t>
  </si>
  <si>
    <t>34.5.6</t>
  </si>
  <si>
    <t>34.5.7</t>
  </si>
  <si>
    <t>34.5.8</t>
  </si>
  <si>
    <t>34.5.9</t>
  </si>
  <si>
    <t>34.5.10</t>
  </si>
  <si>
    <t>34.5.11</t>
  </si>
  <si>
    <t>MASSA EM TETO  - LAV. (ESTAR / APA)</t>
  </si>
  <si>
    <t>34.5.12</t>
  </si>
  <si>
    <t>PINTURA EM TETO  - LAV. (ESTAR / APA)</t>
  </si>
  <si>
    <t>34.5.13</t>
  </si>
  <si>
    <t>34.5.14</t>
  </si>
  <si>
    <t>34.6.</t>
  </si>
  <si>
    <t>34.6.1</t>
  </si>
  <si>
    <t>34.6.2</t>
  </si>
  <si>
    <t>34.6.3</t>
  </si>
  <si>
    <t>34.6.4</t>
  </si>
  <si>
    <t>34.6.5</t>
  </si>
  <si>
    <t>34.6.6</t>
  </si>
  <si>
    <t>34.6.7</t>
  </si>
  <si>
    <t>34.6.8</t>
  </si>
  <si>
    <t>34.6.9</t>
  </si>
  <si>
    <t>34.6.10</t>
  </si>
  <si>
    <t>34.6.11</t>
  </si>
  <si>
    <t>34.6.12</t>
  </si>
  <si>
    <t>34.6.13</t>
  </si>
  <si>
    <t>34.6.14</t>
  </si>
  <si>
    <t>34.7.</t>
  </si>
  <si>
    <t>34.7.1</t>
  </si>
  <si>
    <t>34.7.2</t>
  </si>
  <si>
    <t>34.7.3</t>
  </si>
  <si>
    <t>34.7.4</t>
  </si>
  <si>
    <t>34.7.5</t>
  </si>
  <si>
    <t>34.7.6</t>
  </si>
  <si>
    <t>34.7.7</t>
  </si>
  <si>
    <t>34.7.8</t>
  </si>
  <si>
    <t>34.7.9</t>
  </si>
  <si>
    <t>34.7.10</t>
  </si>
  <si>
    <t>34.7.11</t>
  </si>
  <si>
    <t>34.7.12</t>
  </si>
  <si>
    <t>34.7.13</t>
  </si>
  <si>
    <t>34.7.14</t>
  </si>
  <si>
    <t>34.8.</t>
  </si>
  <si>
    <t>34.8.1</t>
  </si>
  <si>
    <t>34.8.2</t>
  </si>
  <si>
    <t>34.8.3</t>
  </si>
  <si>
    <t>34.8.4</t>
  </si>
  <si>
    <t>34.8.5</t>
  </si>
  <si>
    <t>34.8.6</t>
  </si>
  <si>
    <t>34.8.7</t>
  </si>
  <si>
    <t>34.8.8</t>
  </si>
  <si>
    <t>34.8.9</t>
  </si>
  <si>
    <t>34.8.10</t>
  </si>
  <si>
    <t>34.8.11</t>
  </si>
  <si>
    <t>34.8.12</t>
  </si>
  <si>
    <t>34.8.13</t>
  </si>
  <si>
    <t>34.8.14</t>
  </si>
  <si>
    <t>34.9.</t>
  </si>
  <si>
    <t>34.9.1</t>
  </si>
  <si>
    <t>34.9.2</t>
  </si>
  <si>
    <t>34.9.3</t>
  </si>
  <si>
    <t>34.9.4</t>
  </si>
  <si>
    <t>34.9.5</t>
  </si>
  <si>
    <t>34.9.6</t>
  </si>
  <si>
    <t>34.9.7</t>
  </si>
  <si>
    <t>34.9.8</t>
  </si>
  <si>
    <t>34.9.9</t>
  </si>
  <si>
    <t>34.9.10</t>
  </si>
  <si>
    <t>34.9.11</t>
  </si>
  <si>
    <t>34.9.12</t>
  </si>
  <si>
    <t>34.9.13</t>
  </si>
  <si>
    <t>34.9.14</t>
  </si>
  <si>
    <t>34.10.</t>
  </si>
  <si>
    <t>34.10.1</t>
  </si>
  <si>
    <t>34.10.2</t>
  </si>
  <si>
    <t>34.10.3</t>
  </si>
  <si>
    <t>34.10.4</t>
  </si>
  <si>
    <t>34.10.5</t>
  </si>
  <si>
    <t>34.10.6</t>
  </si>
  <si>
    <t>34.10.7</t>
  </si>
  <si>
    <t>34.10.8</t>
  </si>
  <si>
    <t>34.10.9</t>
  </si>
  <si>
    <t>34.10.10</t>
  </si>
  <si>
    <t>34.10.11</t>
  </si>
  <si>
    <t>34.10.12</t>
  </si>
  <si>
    <t>34.10.13</t>
  </si>
  <si>
    <t>34.10.14</t>
  </si>
  <si>
    <t>34.11.</t>
  </si>
  <si>
    <t>34.11.1</t>
  </si>
  <si>
    <t>34.11.2</t>
  </si>
  <si>
    <t>34.11.3</t>
  </si>
  <si>
    <t>34.11.4</t>
  </si>
  <si>
    <t>34.11.5</t>
  </si>
  <si>
    <t>34.11.6</t>
  </si>
  <si>
    <t>34.11.7</t>
  </si>
  <si>
    <t>34.11.8</t>
  </si>
  <si>
    <t>34.11.9</t>
  </si>
  <si>
    <t>34.11.10</t>
  </si>
  <si>
    <t>34.11.11</t>
  </si>
  <si>
    <t>34.11.12</t>
  </si>
  <si>
    <t>34.11.13</t>
  </si>
  <si>
    <t>34.11.14</t>
  </si>
  <si>
    <t>34.12.</t>
  </si>
  <si>
    <t>34.12.1</t>
  </si>
  <si>
    <t>34.12.2</t>
  </si>
  <si>
    <t>34.12.3</t>
  </si>
  <si>
    <t>34.12.4</t>
  </si>
  <si>
    <t>34.12.5</t>
  </si>
  <si>
    <t>34.12.6</t>
  </si>
  <si>
    <t>34.12.7</t>
  </si>
  <si>
    <t>34.12.8</t>
  </si>
  <si>
    <t>34.12.9</t>
  </si>
  <si>
    <t>34.12.10</t>
  </si>
  <si>
    <t>34.12.11</t>
  </si>
  <si>
    <t>34.12.12</t>
  </si>
  <si>
    <t>34.12.13</t>
  </si>
  <si>
    <t>34.12.14</t>
  </si>
  <si>
    <t>34.13.</t>
  </si>
  <si>
    <t>34.13.1</t>
  </si>
  <si>
    <t>34.13.2</t>
  </si>
  <si>
    <t>34.13.3</t>
  </si>
  <si>
    <t>34.13.4</t>
  </si>
  <si>
    <t>34.13.5</t>
  </si>
  <si>
    <t>34.13.6</t>
  </si>
  <si>
    <t>34.13.7</t>
  </si>
  <si>
    <t>34.13.8</t>
  </si>
  <si>
    <t>34.13.9</t>
  </si>
  <si>
    <t>34.13.10</t>
  </si>
  <si>
    <t>34.13.11</t>
  </si>
  <si>
    <t>34.13.12</t>
  </si>
  <si>
    <t>34.13.13</t>
  </si>
  <si>
    <t>34.13.14</t>
  </si>
  <si>
    <t>34.14.</t>
  </si>
  <si>
    <t>34.14.1</t>
  </si>
  <si>
    <t>34.14.2</t>
  </si>
  <si>
    <t>34.14.3</t>
  </si>
  <si>
    <t>34.14.4</t>
  </si>
  <si>
    <t>34.14.5</t>
  </si>
  <si>
    <t>34.14.6</t>
  </si>
  <si>
    <t>34.14.7</t>
  </si>
  <si>
    <t>34.14.8</t>
  </si>
  <si>
    <t>34.14.9</t>
  </si>
  <si>
    <t>34.14.10</t>
  </si>
  <si>
    <t>34.14.11</t>
  </si>
  <si>
    <t>34.14.12</t>
  </si>
  <si>
    <t>34.15.</t>
  </si>
  <si>
    <t>34.15.1</t>
  </si>
  <si>
    <t>MASSA EM TETO  - COWORKING</t>
  </si>
  <si>
    <t>34.15.2</t>
  </si>
  <si>
    <t>PINTURA EM TETO  - COWORKING</t>
  </si>
  <si>
    <t>34.15.3</t>
  </si>
  <si>
    <t>34.15.4</t>
  </si>
  <si>
    <t>34.15.5</t>
  </si>
  <si>
    <t>MASSA EM TETO  - ESPACO GOURMET</t>
  </si>
  <si>
    <t>34.15.6</t>
  </si>
  <si>
    <t>PINTURA EM TETO  - ESPACO GOURMET</t>
  </si>
  <si>
    <t>34.15.7</t>
  </si>
  <si>
    <t>MASSA EM TETO  - FITNESS</t>
  </si>
  <si>
    <t>34.15.8</t>
  </si>
  <si>
    <t>PINTURA EM TETO  - FITNESS</t>
  </si>
  <si>
    <t>34.15.9</t>
  </si>
  <si>
    <t>34.15.10</t>
  </si>
  <si>
    <t>34.15.11</t>
  </si>
  <si>
    <t>34.15.12</t>
  </si>
  <si>
    <t>34.15.13</t>
  </si>
  <si>
    <t>MASSA EM TETO  - WC (HALL)</t>
  </si>
  <si>
    <t>34.15.14</t>
  </si>
  <si>
    <t>PINTURA EM TETO  - WC (HALL)</t>
  </si>
  <si>
    <t>34.16.</t>
  </si>
  <si>
    <t>34.16.1</t>
  </si>
  <si>
    <t>34.16.2</t>
  </si>
  <si>
    <t>34.16.3</t>
  </si>
  <si>
    <t>34.16.4</t>
  </si>
  <si>
    <t>34.16.5</t>
  </si>
  <si>
    <t>34.16.6</t>
  </si>
  <si>
    <t>34.16.7</t>
  </si>
  <si>
    <t>34.16.8</t>
  </si>
  <si>
    <t>34.16.9</t>
  </si>
  <si>
    <t>34.16.10</t>
  </si>
  <si>
    <t>34.16.11</t>
  </si>
  <si>
    <t>34.16.12</t>
  </si>
  <si>
    <t>34.16.13</t>
  </si>
  <si>
    <t>34.16.14</t>
  </si>
  <si>
    <t>34.16.15</t>
  </si>
  <si>
    <t>34.16.16</t>
  </si>
  <si>
    <t>34.17.</t>
  </si>
  <si>
    <t>34.17.1</t>
  </si>
  <si>
    <t>34.17.2</t>
  </si>
  <si>
    <t>34.17.3</t>
  </si>
  <si>
    <t>34.17.4</t>
  </si>
  <si>
    <t>34.17.5</t>
  </si>
  <si>
    <t>34.17.6</t>
  </si>
  <si>
    <t>34.17.7</t>
  </si>
  <si>
    <t>34.17.8</t>
  </si>
  <si>
    <t>34.17.9</t>
  </si>
  <si>
    <t>34.17.10</t>
  </si>
  <si>
    <t>34.17.11</t>
  </si>
  <si>
    <t>34.17.12</t>
  </si>
  <si>
    <t>34.17.13</t>
  </si>
  <si>
    <t>34.17.14</t>
  </si>
  <si>
    <t>34.18.</t>
  </si>
  <si>
    <t>34.18.1</t>
  </si>
  <si>
    <t>34.18.2</t>
  </si>
  <si>
    <t>34.18.3</t>
  </si>
  <si>
    <t>34.18.4</t>
  </si>
  <si>
    <t>34.18.5</t>
  </si>
  <si>
    <t>34.18.6</t>
  </si>
  <si>
    <t>34.18.7</t>
  </si>
  <si>
    <t>34.18.8</t>
  </si>
  <si>
    <t>34.18.9</t>
  </si>
  <si>
    <t>34.18.10</t>
  </si>
  <si>
    <t>34.18.11</t>
  </si>
  <si>
    <t>34.18.12</t>
  </si>
  <si>
    <t>34.18.13</t>
  </si>
  <si>
    <t>34.18.14</t>
  </si>
  <si>
    <t>34.18.15</t>
  </si>
  <si>
    <t>34.18.16</t>
  </si>
  <si>
    <t>34.19.</t>
  </si>
  <si>
    <t>34.19.1</t>
  </si>
  <si>
    <t>34.19.2</t>
  </si>
  <si>
    <t>34.19.3</t>
  </si>
  <si>
    <t>34.19.4</t>
  </si>
  <si>
    <t>34.19.5</t>
  </si>
  <si>
    <t>34.19.6</t>
  </si>
  <si>
    <t>34.19.7</t>
  </si>
  <si>
    <t>34.19.8</t>
  </si>
  <si>
    <t>34.19.9</t>
  </si>
  <si>
    <t>34.19.10</t>
  </si>
  <si>
    <t>34.19.11</t>
  </si>
  <si>
    <t>34.19.12</t>
  </si>
  <si>
    <t>34.19.13</t>
  </si>
  <si>
    <t>34.19.14</t>
  </si>
  <si>
    <t>34.20.</t>
  </si>
  <si>
    <t>34.20.1</t>
  </si>
  <si>
    <t>MASSA EM TETO  - ÁREA DE LAZER</t>
  </si>
  <si>
    <t>34.20.2</t>
  </si>
  <si>
    <t>PINTURA EM TETO  - ÁREA DE LAZER</t>
  </si>
  <si>
    <t>34.20.3</t>
  </si>
  <si>
    <t>34.20.4</t>
  </si>
  <si>
    <t>34.20.5</t>
  </si>
  <si>
    <t>34.20.6</t>
  </si>
  <si>
    <t>34.20.7</t>
  </si>
  <si>
    <t>MASSA EM TETO  - SPA</t>
  </si>
  <si>
    <t>34.20.8</t>
  </si>
  <si>
    <t>PINTURA EM TETO  - SPA</t>
  </si>
  <si>
    <t>34.20.9</t>
  </si>
  <si>
    <t>34.20.10</t>
  </si>
  <si>
    <t>34.21.</t>
  </si>
  <si>
    <t>34.21.1</t>
  </si>
  <si>
    <t>TEXTURA ROLADA EM TETO   - BARRILETE</t>
  </si>
  <si>
    <t>34.21.2</t>
  </si>
  <si>
    <t>TEXTURA ROLADA EM TETO   - CASA DE BOMBAS</t>
  </si>
  <si>
    <t>34.21.3</t>
  </si>
  <si>
    <t>34.21.4</t>
  </si>
  <si>
    <t>34.22.</t>
  </si>
  <si>
    <t>34.22.1</t>
  </si>
  <si>
    <t>TEXTURA ROLADA EM TETO   - ÁREA TÉCNICA (CAIXA D'ÁGUA)</t>
  </si>
  <si>
    <t>MASSA EM TETO</t>
  </si>
  <si>
    <t>TEXTURA ROLADA EM TETO</t>
  </si>
  <si>
    <t>PINTURA EM TETO</t>
  </si>
  <si>
    <t>Textura acrílica aplicação rolada em tetos, 1 demão</t>
  </si>
  <si>
    <t>Massa corrida em tetos</t>
  </si>
  <si>
    <t>Pintura Com Tinta Latex Acrilica em tetos, 3 Demaos (Somente tinta e fundo)</t>
  </si>
  <si>
    <t>Emboço Externo</t>
  </si>
  <si>
    <t>EMBOÇO ARGAMASSADO EXTERNO   -  FACHADA FRONTAL</t>
  </si>
  <si>
    <t>35.1.2</t>
  </si>
  <si>
    <t>EMBOÇO ARGAMASSADO PARA ESTRUTURA EXTERNO   -  FACHADA FRONTAL</t>
  </si>
  <si>
    <t>35.1.3</t>
  </si>
  <si>
    <t>EMBOÇO ARGAMASSADO EXTERNO   -  FACHADA LATERAL DIREITA</t>
  </si>
  <si>
    <t>35.1.4</t>
  </si>
  <si>
    <t>EMBOÇO ARGAMASSADO PARA ESTRUTURA EXTERNO   -  FACHADA LATERAL DIREITA</t>
  </si>
  <si>
    <t>35.1.5</t>
  </si>
  <si>
    <t>EMBOÇO ARGAMASSADO EXTERNO   -  FACHADA LATERAL ESQUERDA</t>
  </si>
  <si>
    <t>35.1.6</t>
  </si>
  <si>
    <t>EMBOÇO ARGAMASSADO PARA ESTRUTURA EXTERNO   -  FACHADA LATERAL ESQUERDA</t>
  </si>
  <si>
    <t>35.1.7</t>
  </si>
  <si>
    <t>EMBOÇO ARGAMASSADO EXTERNO   -  FACHADA POSTERIOR</t>
  </si>
  <si>
    <t>35.1.8</t>
  </si>
  <si>
    <t>EMBOÇO ARGAMASSADO PARA ESTRUTURA EXTERNO   -  FACHADA POSTERIOR</t>
  </si>
  <si>
    <t>35.2.2</t>
  </si>
  <si>
    <t>35.2.3</t>
  </si>
  <si>
    <t>35.2.4</t>
  </si>
  <si>
    <t>35.2.5</t>
  </si>
  <si>
    <t>35.2.6</t>
  </si>
  <si>
    <t>35.2.7</t>
  </si>
  <si>
    <t>35.2.8</t>
  </si>
  <si>
    <t>35.3.</t>
  </si>
  <si>
    <t>35.3.1</t>
  </si>
  <si>
    <t>35.3.2</t>
  </si>
  <si>
    <t>35.3.3</t>
  </si>
  <si>
    <t>35.3.4</t>
  </si>
  <si>
    <t>35.3.5</t>
  </si>
  <si>
    <t>35.3.6</t>
  </si>
  <si>
    <t>35.3.7</t>
  </si>
  <si>
    <t>35.3.8</t>
  </si>
  <si>
    <t>35.4.</t>
  </si>
  <si>
    <t>35.4.1</t>
  </si>
  <si>
    <t>35.4.2</t>
  </si>
  <si>
    <t>35.4.3</t>
  </si>
  <si>
    <t>35.4.4</t>
  </si>
  <si>
    <t>35.4.5</t>
  </si>
  <si>
    <t>35.4.6</t>
  </si>
  <si>
    <t>35.4.7</t>
  </si>
  <si>
    <t>35.4.8</t>
  </si>
  <si>
    <t>35.5.</t>
  </si>
  <si>
    <t>35.5.1</t>
  </si>
  <si>
    <t>35.5.2</t>
  </si>
  <si>
    <t>35.5.3</t>
  </si>
  <si>
    <t>35.5.4</t>
  </si>
  <si>
    <t>35.5.5</t>
  </si>
  <si>
    <t>35.5.6</t>
  </si>
  <si>
    <t>35.5.7</t>
  </si>
  <si>
    <t>35.5.8</t>
  </si>
  <si>
    <t>35.6.</t>
  </si>
  <si>
    <t>35.6.1</t>
  </si>
  <si>
    <t>35.6.2</t>
  </si>
  <si>
    <t>35.6.3</t>
  </si>
  <si>
    <t>35.6.4</t>
  </si>
  <si>
    <t>35.6.5</t>
  </si>
  <si>
    <t>35.6.6</t>
  </si>
  <si>
    <t>35.6.7</t>
  </si>
  <si>
    <t>35.6.8</t>
  </si>
  <si>
    <t>35.7.</t>
  </si>
  <si>
    <t>35.7.1</t>
  </si>
  <si>
    <t>35.7.2</t>
  </si>
  <si>
    <t>35.7.3</t>
  </si>
  <si>
    <t>35.7.4</t>
  </si>
  <si>
    <t>35.7.5</t>
  </si>
  <si>
    <t>35.7.6</t>
  </si>
  <si>
    <t>35.7.7</t>
  </si>
  <si>
    <t>35.7.8</t>
  </si>
  <si>
    <t>35.8.</t>
  </si>
  <si>
    <t>35.8.1</t>
  </si>
  <si>
    <t>35.8.2</t>
  </si>
  <si>
    <t>35.8.3</t>
  </si>
  <si>
    <t>35.8.4</t>
  </si>
  <si>
    <t>35.8.5</t>
  </si>
  <si>
    <t>35.8.6</t>
  </si>
  <si>
    <t>35.8.7</t>
  </si>
  <si>
    <t>35.8.8</t>
  </si>
  <si>
    <t>35.9.</t>
  </si>
  <si>
    <t>35.9.1</t>
  </si>
  <si>
    <t>35.9.2</t>
  </si>
  <si>
    <t>35.9.3</t>
  </si>
  <si>
    <t>35.9.4</t>
  </si>
  <si>
    <t>35.9.5</t>
  </si>
  <si>
    <t>35.9.6</t>
  </si>
  <si>
    <t>35.9.7</t>
  </si>
  <si>
    <t>35.9.8</t>
  </si>
  <si>
    <t>35.10.</t>
  </si>
  <si>
    <t>35.10.1</t>
  </si>
  <si>
    <t>35.10.2</t>
  </si>
  <si>
    <t>35.10.3</t>
  </si>
  <si>
    <t>35.10.4</t>
  </si>
  <si>
    <t>35.10.5</t>
  </si>
  <si>
    <t>35.10.6</t>
  </si>
  <si>
    <t>35.10.7</t>
  </si>
  <si>
    <t>35.10.8</t>
  </si>
  <si>
    <t>35.11.</t>
  </si>
  <si>
    <t>35.11.1</t>
  </si>
  <si>
    <t>35.11.2</t>
  </si>
  <si>
    <t>35.11.3</t>
  </si>
  <si>
    <t>35.11.4</t>
  </si>
  <si>
    <t>35.11.5</t>
  </si>
  <si>
    <t>35.11.6</t>
  </si>
  <si>
    <t>35.11.7</t>
  </si>
  <si>
    <t>35.11.8</t>
  </si>
  <si>
    <t>35.12.</t>
  </si>
  <si>
    <t>35.12.1</t>
  </si>
  <si>
    <t>35.12.2</t>
  </si>
  <si>
    <t>35.12.3</t>
  </si>
  <si>
    <t>35.12.4</t>
  </si>
  <si>
    <t>35.12.5</t>
  </si>
  <si>
    <t>35.12.6</t>
  </si>
  <si>
    <t>35.12.7</t>
  </si>
  <si>
    <t>35.12.8</t>
  </si>
  <si>
    <t>35.13.</t>
  </si>
  <si>
    <t>35.13.1</t>
  </si>
  <si>
    <t>35.13.2</t>
  </si>
  <si>
    <t>35.13.3</t>
  </si>
  <si>
    <t>35.13.4</t>
  </si>
  <si>
    <t>35.13.5</t>
  </si>
  <si>
    <t>35.13.6</t>
  </si>
  <si>
    <t>35.13.7</t>
  </si>
  <si>
    <t>35.13.8</t>
  </si>
  <si>
    <t>35.14.</t>
  </si>
  <si>
    <t>35.14.1</t>
  </si>
  <si>
    <t>35.14.2</t>
  </si>
  <si>
    <t>35.14.3</t>
  </si>
  <si>
    <t>35.14.4</t>
  </si>
  <si>
    <t>35.14.5</t>
  </si>
  <si>
    <t>35.14.6</t>
  </si>
  <si>
    <t>35.14.7</t>
  </si>
  <si>
    <t>35.14.8</t>
  </si>
  <si>
    <t>35.15.</t>
  </si>
  <si>
    <t>35.15.1</t>
  </si>
  <si>
    <t>35.15.2</t>
  </si>
  <si>
    <t>35.15.3</t>
  </si>
  <si>
    <t>35.15.4</t>
  </si>
  <si>
    <t>35.15.5</t>
  </si>
  <si>
    <t>35.15.6</t>
  </si>
  <si>
    <t>35.15.7</t>
  </si>
  <si>
    <t>35.15.8</t>
  </si>
  <si>
    <t>35.16.</t>
  </si>
  <si>
    <t>35.16.1</t>
  </si>
  <si>
    <t>35.16.2</t>
  </si>
  <si>
    <t>35.16.3</t>
  </si>
  <si>
    <t>35.16.4</t>
  </si>
  <si>
    <t>35.16.5</t>
  </si>
  <si>
    <t>35.16.6</t>
  </si>
  <si>
    <t>35.16.7</t>
  </si>
  <si>
    <t>35.16.8</t>
  </si>
  <si>
    <t>35.17.</t>
  </si>
  <si>
    <t>35.17.1</t>
  </si>
  <si>
    <t>35.17.2</t>
  </si>
  <si>
    <t>35.17.3</t>
  </si>
  <si>
    <t>35.17.4</t>
  </si>
  <si>
    <t>35.17.5</t>
  </si>
  <si>
    <t>35.17.6</t>
  </si>
  <si>
    <t>35.17.7</t>
  </si>
  <si>
    <t>35.17.8</t>
  </si>
  <si>
    <t>35.18.</t>
  </si>
  <si>
    <t>35.18.1</t>
  </si>
  <si>
    <t>35.18.2</t>
  </si>
  <si>
    <t>35.18.3</t>
  </si>
  <si>
    <t>35.18.4</t>
  </si>
  <si>
    <t>35.18.5</t>
  </si>
  <si>
    <t>35.18.6</t>
  </si>
  <si>
    <t>35.18.7</t>
  </si>
  <si>
    <t>35.18.8</t>
  </si>
  <si>
    <t>35.19.</t>
  </si>
  <si>
    <t>35.19.1</t>
  </si>
  <si>
    <t>35.19.2</t>
  </si>
  <si>
    <t>35.19.3</t>
  </si>
  <si>
    <t>35.19.4</t>
  </si>
  <si>
    <t>35.19.5</t>
  </si>
  <si>
    <t>35.19.6</t>
  </si>
  <si>
    <t>35.19.7</t>
  </si>
  <si>
    <t>35.19.8</t>
  </si>
  <si>
    <t>35.20.</t>
  </si>
  <si>
    <t>35.20.1</t>
  </si>
  <si>
    <t>35.20.2</t>
  </si>
  <si>
    <t>35.20.3</t>
  </si>
  <si>
    <t>35.20.4</t>
  </si>
  <si>
    <t>35.20.5</t>
  </si>
  <si>
    <t>35.20.6</t>
  </si>
  <si>
    <t>35.20.7</t>
  </si>
  <si>
    <t>35.20.8</t>
  </si>
  <si>
    <t>35.21.</t>
  </si>
  <si>
    <t>35.21.1</t>
  </si>
  <si>
    <t>35.21.2</t>
  </si>
  <si>
    <t>35.21.3</t>
  </si>
  <si>
    <t>35.21.4</t>
  </si>
  <si>
    <t>35.21.5</t>
  </si>
  <si>
    <t>35.21.6</t>
  </si>
  <si>
    <t>35.21.7</t>
  </si>
  <si>
    <t>35.21.8</t>
  </si>
  <si>
    <t>Massa unica para emboço externo em argamassa estabilizada, espessura de 2,5cm, com execução de taliscas</t>
  </si>
  <si>
    <t>CHAPISCO ARGAMASSADO EXTERNO   -  FACHADA FRONTAL</t>
  </si>
  <si>
    <t>CHAPISCO ARGAMASSADO PARA ESTRUTURA EXTERNO   -  FACHADA FRONTAL</t>
  </si>
  <si>
    <t>CHAPISCO ARGAMASSADO EXTERNO   -  FACHADA LATERAL DIREITA</t>
  </si>
  <si>
    <t>CHAPISCO ARGAMASSADO PARA ESTRUTURA EXTERNO   -  FACHADA LATERAL DIREITA</t>
  </si>
  <si>
    <t>CHAPISCO ARGAMASSADO EXTERNO   -  FACHADA LATERAL ESQUERDA</t>
  </si>
  <si>
    <t>CHAPISCO ARGAMASSADO PARA ESTRUTURA EXTERNO   -  FACHADA LATERAL ESQUERDA</t>
  </si>
  <si>
    <t>CHAPISCO ARGAMASSADO EXTERNO   -  FACHADA POSTERIOR</t>
  </si>
  <si>
    <t>CHAPISCO ARGAMASSADO PARA ESTRUTURA EXTERNO   -  FACHADA POSTERIOR</t>
  </si>
  <si>
    <t>Chapisco Externo</t>
  </si>
  <si>
    <t>36.1.1</t>
  </si>
  <si>
    <t>36.1.2</t>
  </si>
  <si>
    <t>36.1.3</t>
  </si>
  <si>
    <t>36.1.4</t>
  </si>
  <si>
    <t>36.1.5</t>
  </si>
  <si>
    <t>36.1.6</t>
  </si>
  <si>
    <t>36.1.7</t>
  </si>
  <si>
    <t>36.1.8</t>
  </si>
  <si>
    <t>36.2.1</t>
  </si>
  <si>
    <t>36.2.2</t>
  </si>
  <si>
    <t>36.2.3</t>
  </si>
  <si>
    <t>36.2.4</t>
  </si>
  <si>
    <t>36.2.5</t>
  </si>
  <si>
    <t>36.2.6</t>
  </si>
  <si>
    <t>36.2.7</t>
  </si>
  <si>
    <t>36.2.8</t>
  </si>
  <si>
    <t>36.3.1</t>
  </si>
  <si>
    <t>36.3.2</t>
  </si>
  <si>
    <t>36.3.3</t>
  </si>
  <si>
    <t>36.3.4</t>
  </si>
  <si>
    <t>36.3.5</t>
  </si>
  <si>
    <t>36.3.6</t>
  </si>
  <si>
    <t>36.3.7</t>
  </si>
  <si>
    <t>36.3.8</t>
  </si>
  <si>
    <t>36.4.1</t>
  </si>
  <si>
    <t>36.4.2</t>
  </si>
  <si>
    <t>36.4.3</t>
  </si>
  <si>
    <t>36.4.4</t>
  </si>
  <si>
    <t>36.4.5</t>
  </si>
  <si>
    <t>36.4.6</t>
  </si>
  <si>
    <t>36.4.7</t>
  </si>
  <si>
    <t>36.4.8</t>
  </si>
  <si>
    <t>36.5.1</t>
  </si>
  <si>
    <t>36.5.2</t>
  </si>
  <si>
    <t>36.5.3</t>
  </si>
  <si>
    <t>36.5.4</t>
  </si>
  <si>
    <t>36.5.5</t>
  </si>
  <si>
    <t>36.5.6</t>
  </si>
  <si>
    <t>36.5.7</t>
  </si>
  <si>
    <t>36.5.8</t>
  </si>
  <si>
    <t>36.6.1</t>
  </si>
  <si>
    <t>36.6.2</t>
  </si>
  <si>
    <t>36.6.3</t>
  </si>
  <si>
    <t>36.6.4</t>
  </si>
  <si>
    <t>36.6.5</t>
  </si>
  <si>
    <t>36.6.6</t>
  </si>
  <si>
    <t>36.6.7</t>
  </si>
  <si>
    <t>36.6.8</t>
  </si>
  <si>
    <t>36.7.</t>
  </si>
  <si>
    <t>36.7.1</t>
  </si>
  <si>
    <t>36.7.2</t>
  </si>
  <si>
    <t>36.7.3</t>
  </si>
  <si>
    <t>36.7.4</t>
  </si>
  <si>
    <t>36.7.5</t>
  </si>
  <si>
    <t>36.7.6</t>
  </si>
  <si>
    <t>36.7.7</t>
  </si>
  <si>
    <t>36.7.8</t>
  </si>
  <si>
    <t>36.8.</t>
  </si>
  <si>
    <t>36.8.1</t>
  </si>
  <si>
    <t>36.8.2</t>
  </si>
  <si>
    <t>36.8.3</t>
  </si>
  <si>
    <t>36.8.4</t>
  </si>
  <si>
    <t>36.8.5</t>
  </si>
  <si>
    <t>36.8.6</t>
  </si>
  <si>
    <t>36.8.7</t>
  </si>
  <si>
    <t>36.8.8</t>
  </si>
  <si>
    <t>36.9.</t>
  </si>
  <si>
    <t>36.9.1</t>
  </si>
  <si>
    <t>36.9.2</t>
  </si>
  <si>
    <t>36.9.3</t>
  </si>
  <si>
    <t>36.9.4</t>
  </si>
  <si>
    <t>36.9.5</t>
  </si>
  <si>
    <t>36.9.6</t>
  </si>
  <si>
    <t>36.9.7</t>
  </si>
  <si>
    <t>36.9.8</t>
  </si>
  <si>
    <t>36.10.</t>
  </si>
  <si>
    <t>36.10.1</t>
  </si>
  <si>
    <t>36.10.2</t>
  </si>
  <si>
    <t>36.10.3</t>
  </si>
  <si>
    <t>36.10.4</t>
  </si>
  <si>
    <t>36.10.5</t>
  </si>
  <si>
    <t>36.10.6</t>
  </si>
  <si>
    <t>36.10.7</t>
  </si>
  <si>
    <t>36.10.8</t>
  </si>
  <si>
    <t>36.11.</t>
  </si>
  <si>
    <t>36.11.1</t>
  </si>
  <si>
    <t>36.11.2</t>
  </si>
  <si>
    <t>36.11.3</t>
  </si>
  <si>
    <t>36.11.4</t>
  </si>
  <si>
    <t>36.11.5</t>
  </si>
  <si>
    <t>36.11.6</t>
  </si>
  <si>
    <t>36.11.7</t>
  </si>
  <si>
    <t>36.11.8</t>
  </si>
  <si>
    <t>36.12.</t>
  </si>
  <si>
    <t>36.12.1</t>
  </si>
  <si>
    <t>36.12.2</t>
  </si>
  <si>
    <t>36.12.3</t>
  </si>
  <si>
    <t>36.12.4</t>
  </si>
  <si>
    <t>36.12.5</t>
  </si>
  <si>
    <t>36.12.6</t>
  </si>
  <si>
    <t>36.12.7</t>
  </si>
  <si>
    <t>36.12.8</t>
  </si>
  <si>
    <t>36.13.</t>
  </si>
  <si>
    <t>36.13.1</t>
  </si>
  <si>
    <t>36.13.2</t>
  </si>
  <si>
    <t>36.13.3</t>
  </si>
  <si>
    <t>36.13.4</t>
  </si>
  <si>
    <t>36.13.5</t>
  </si>
  <si>
    <t>36.13.6</t>
  </si>
  <si>
    <t>36.13.7</t>
  </si>
  <si>
    <t>36.13.8</t>
  </si>
  <si>
    <t>36.14.</t>
  </si>
  <si>
    <t>36.14.1</t>
  </si>
  <si>
    <t>36.14.2</t>
  </si>
  <si>
    <t>36.14.3</t>
  </si>
  <si>
    <t>36.14.4</t>
  </si>
  <si>
    <t>36.14.5</t>
  </si>
  <si>
    <t>36.14.6</t>
  </si>
  <si>
    <t>36.14.7</t>
  </si>
  <si>
    <t>36.14.8</t>
  </si>
  <si>
    <t>36.15.</t>
  </si>
  <si>
    <t>36.15.1</t>
  </si>
  <si>
    <t>36.15.2</t>
  </si>
  <si>
    <t>36.15.3</t>
  </si>
  <si>
    <t>36.15.4</t>
  </si>
  <si>
    <t>36.15.5</t>
  </si>
  <si>
    <t>36.15.6</t>
  </si>
  <si>
    <t>36.15.7</t>
  </si>
  <si>
    <t>36.15.8</t>
  </si>
  <si>
    <t>36.16.</t>
  </si>
  <si>
    <t>36.16.1</t>
  </si>
  <si>
    <t>36.16.2</t>
  </si>
  <si>
    <t>36.16.3</t>
  </si>
  <si>
    <t>36.16.4</t>
  </si>
  <si>
    <t>36.16.5</t>
  </si>
  <si>
    <t>36.16.6</t>
  </si>
  <si>
    <t>36.16.7</t>
  </si>
  <si>
    <t>36.16.8</t>
  </si>
  <si>
    <t>36.17.</t>
  </si>
  <si>
    <t>36.17.1</t>
  </si>
  <si>
    <t>36.17.2</t>
  </si>
  <si>
    <t>36.17.3</t>
  </si>
  <si>
    <t>36.17.4</t>
  </si>
  <si>
    <t>36.17.5</t>
  </si>
  <si>
    <t>36.17.6</t>
  </si>
  <si>
    <t>36.17.7</t>
  </si>
  <si>
    <t>36.17.8</t>
  </si>
  <si>
    <t>36.18.</t>
  </si>
  <si>
    <t>36.18.1</t>
  </si>
  <si>
    <t>36.18.2</t>
  </si>
  <si>
    <t>36.18.3</t>
  </si>
  <si>
    <t>36.18.4</t>
  </si>
  <si>
    <t>36.18.5</t>
  </si>
  <si>
    <t>36.18.6</t>
  </si>
  <si>
    <t>36.18.7</t>
  </si>
  <si>
    <t>36.18.8</t>
  </si>
  <si>
    <t>36.19.</t>
  </si>
  <si>
    <t>36.19.1</t>
  </si>
  <si>
    <t>36.19.2</t>
  </si>
  <si>
    <t>36.19.3</t>
  </si>
  <si>
    <t>36.19.4</t>
  </si>
  <si>
    <t>36.19.5</t>
  </si>
  <si>
    <t>36.19.6</t>
  </si>
  <si>
    <t>36.19.7</t>
  </si>
  <si>
    <t>36.19.8</t>
  </si>
  <si>
    <t>36.20.</t>
  </si>
  <si>
    <t>36.20.1</t>
  </si>
  <si>
    <t>36.20.2</t>
  </si>
  <si>
    <t>36.20.3</t>
  </si>
  <si>
    <t>36.20.4</t>
  </si>
  <si>
    <t>36.20.5</t>
  </si>
  <si>
    <t>36.20.6</t>
  </si>
  <si>
    <t>36.20.7</t>
  </si>
  <si>
    <t>36.20.8</t>
  </si>
  <si>
    <t>36.21.</t>
  </si>
  <si>
    <t>36.21.1</t>
  </si>
  <si>
    <t>36.21.2</t>
  </si>
  <si>
    <t>36.21.3</t>
  </si>
  <si>
    <t>36.21.4</t>
  </si>
  <si>
    <t>36.21.5</t>
  </si>
  <si>
    <t>36.21.6</t>
  </si>
  <si>
    <t>36.21.7</t>
  </si>
  <si>
    <t>36.21.8</t>
  </si>
  <si>
    <t>37.</t>
  </si>
  <si>
    <t>Reboco Externo</t>
  </si>
  <si>
    <t>REBOCO ARGAMASSADO EXTERNO   -  FACHADA FRONTAL</t>
  </si>
  <si>
    <t>REBOCO ARGAMASSADO EXTERNO   -  FACHADA LATERAL DIREITA</t>
  </si>
  <si>
    <t>37.1.3</t>
  </si>
  <si>
    <t>REBOCO ARGAMASSADO EXTERNO   -  FACHADA LATERAL ESQUERDA</t>
  </si>
  <si>
    <t>37.1.4</t>
  </si>
  <si>
    <t>REBOCO ARGAMASSADO EXTERNO   -  FACHADA POSTERIOR</t>
  </si>
  <si>
    <t>37.2.2</t>
  </si>
  <si>
    <t>37.2.3</t>
  </si>
  <si>
    <t>37.2.4</t>
  </si>
  <si>
    <t>37.3.2</t>
  </si>
  <si>
    <t>37.3.3</t>
  </si>
  <si>
    <t>37.3.4</t>
  </si>
  <si>
    <t>37.4.2</t>
  </si>
  <si>
    <t>37.4.3</t>
  </si>
  <si>
    <t>37.4.4</t>
  </si>
  <si>
    <t>37.5.2</t>
  </si>
  <si>
    <t>37.5.3</t>
  </si>
  <si>
    <t>37.5.4</t>
  </si>
  <si>
    <t>37.6.2</t>
  </si>
  <si>
    <t>37.6.3</t>
  </si>
  <si>
    <t>37.6.4</t>
  </si>
  <si>
    <t>37.7.</t>
  </si>
  <si>
    <t>37.7.1</t>
  </si>
  <si>
    <t>37.7.2</t>
  </si>
  <si>
    <t>37.7.3</t>
  </si>
  <si>
    <t>37.7.4</t>
  </si>
  <si>
    <t>37.8.</t>
  </si>
  <si>
    <t>37.8.1</t>
  </si>
  <si>
    <t>37.8.2</t>
  </si>
  <si>
    <t>37.8.3</t>
  </si>
  <si>
    <t>37.8.4</t>
  </si>
  <si>
    <t>37.9.</t>
  </si>
  <si>
    <t>37.9.1</t>
  </si>
  <si>
    <t>37.9.2</t>
  </si>
  <si>
    <t>37.9.3</t>
  </si>
  <si>
    <t>37.9.4</t>
  </si>
  <si>
    <t>37.10.</t>
  </si>
  <si>
    <t>37.10.1</t>
  </si>
  <si>
    <t>37.10.2</t>
  </si>
  <si>
    <t>37.10.3</t>
  </si>
  <si>
    <t>37.10.4</t>
  </si>
  <si>
    <t>37.11.</t>
  </si>
  <si>
    <t>37.11.1</t>
  </si>
  <si>
    <t>37.11.2</t>
  </si>
  <si>
    <t>37.11.3</t>
  </si>
  <si>
    <t>37.11.4</t>
  </si>
  <si>
    <t>37.12.</t>
  </si>
  <si>
    <t>37.12.1</t>
  </si>
  <si>
    <t>37.12.2</t>
  </si>
  <si>
    <t>37.12.3</t>
  </si>
  <si>
    <t>37.12.4</t>
  </si>
  <si>
    <t>37.13.</t>
  </si>
  <si>
    <t>37.13.1</t>
  </si>
  <si>
    <t>37.13.2</t>
  </si>
  <si>
    <t>37.13.3</t>
  </si>
  <si>
    <t>37.13.4</t>
  </si>
  <si>
    <t>37.14.</t>
  </si>
  <si>
    <t>37.14.1</t>
  </si>
  <si>
    <t>37.14.2</t>
  </si>
  <si>
    <t>37.14.3</t>
  </si>
  <si>
    <t>37.14.4</t>
  </si>
  <si>
    <t>37.15.</t>
  </si>
  <si>
    <t>37.15.1</t>
  </si>
  <si>
    <t>37.15.2</t>
  </si>
  <si>
    <t>37.15.3</t>
  </si>
  <si>
    <t>37.15.4</t>
  </si>
  <si>
    <t>37.16.</t>
  </si>
  <si>
    <t>37.16.1</t>
  </si>
  <si>
    <t>37.16.2</t>
  </si>
  <si>
    <t>37.16.3</t>
  </si>
  <si>
    <t>37.16.4</t>
  </si>
  <si>
    <t>37.17.</t>
  </si>
  <si>
    <t>37.17.1</t>
  </si>
  <si>
    <t>37.17.2</t>
  </si>
  <si>
    <t>37.17.3</t>
  </si>
  <si>
    <t>37.17.4</t>
  </si>
  <si>
    <t>37.18.</t>
  </si>
  <si>
    <t>37.18.1</t>
  </si>
  <si>
    <t>37.18.2</t>
  </si>
  <si>
    <t>37.18.3</t>
  </si>
  <si>
    <t>37.18.4</t>
  </si>
  <si>
    <t>37.19.</t>
  </si>
  <si>
    <t>37.19.1</t>
  </si>
  <si>
    <t>37.19.2</t>
  </si>
  <si>
    <t>37.19.3</t>
  </si>
  <si>
    <t>37.19.4</t>
  </si>
  <si>
    <t>37.20.</t>
  </si>
  <si>
    <t>37.20.1</t>
  </si>
  <si>
    <t>37.20.2</t>
  </si>
  <si>
    <t>37.20.3</t>
  </si>
  <si>
    <t>37.20.4</t>
  </si>
  <si>
    <t>37.21.</t>
  </si>
  <si>
    <t>37.21.1</t>
  </si>
  <si>
    <t>37.21.2</t>
  </si>
  <si>
    <t>37.21.3</t>
  </si>
  <si>
    <t>37.21.4</t>
  </si>
  <si>
    <t>Revestimento interno argamassado em teto externo</t>
  </si>
  <si>
    <t>CHAPISCO ARGAMASSADO INTERNO EM TETO  - FACHADA FRONTAL</t>
  </si>
  <si>
    <t>38.1.2</t>
  </si>
  <si>
    <t>EMBOÇO INTERNO EM TETO  - FACHADA FRONTAL</t>
  </si>
  <si>
    <t>38.1.3</t>
  </si>
  <si>
    <t>REBOCO ARGAMASSADO INTERNO EM TETO  - FACHADA FRONTAL</t>
  </si>
  <si>
    <t>38.1.4</t>
  </si>
  <si>
    <t>CHAPISCO ARGAMASSADO INTERNO EM TETO  - FACHADA POSTERIOR</t>
  </si>
  <si>
    <t>38.1.5</t>
  </si>
  <si>
    <t>EMBOÇO INTERNO EM TETO  - FACHADA POSTERIOR</t>
  </si>
  <si>
    <t>38.1.6</t>
  </si>
  <si>
    <t>REBOCO ARGAMASSADO INTERNO EM TETO  - FACHADA POSTERIOR</t>
  </si>
  <si>
    <t>38.2.</t>
  </si>
  <si>
    <t>38.2.1</t>
  </si>
  <si>
    <t>38.2.2</t>
  </si>
  <si>
    <t>38.2.3</t>
  </si>
  <si>
    <t>38.2.4</t>
  </si>
  <si>
    <t>CHAPISCO ARGAMASSADO INTERNO EM TETO  - FACHADA LATERAL DIREITA</t>
  </si>
  <si>
    <t>38.2.5</t>
  </si>
  <si>
    <t>EMBOÇO INTERNO EM TETO  - FACHADA LATERAL DIREITA</t>
  </si>
  <si>
    <t>38.2.6</t>
  </si>
  <si>
    <t>REBOCO ARGAMASSADO INTERNO EM TETO  - FACHADA LATERAL DIREITA</t>
  </si>
  <si>
    <t>38.2.7</t>
  </si>
  <si>
    <t>CHAPISCO ARGAMASSADO INTERNO EM TETO  - FACHADA LATERAL ESQUERDA</t>
  </si>
  <si>
    <t>38.2.8</t>
  </si>
  <si>
    <t>EMBOÇO INTERNO EM TETO  - FACHADA LATERAL ESQUERDA</t>
  </si>
  <si>
    <t>38.2.9</t>
  </si>
  <si>
    <t>REBOCO ARGAMASSADO INTERNO EM TETO  - FACHADA LATERAL ESQUERDA</t>
  </si>
  <si>
    <t>38.3.</t>
  </si>
  <si>
    <t>38.3.1</t>
  </si>
  <si>
    <t>38.3.2</t>
  </si>
  <si>
    <t>38.3.3</t>
  </si>
  <si>
    <t>38.3.4</t>
  </si>
  <si>
    <t>38.3.5</t>
  </si>
  <si>
    <t>38.3.6</t>
  </si>
  <si>
    <t>38.3.7</t>
  </si>
  <si>
    <t>38.3.8</t>
  </si>
  <si>
    <t>38.3.9</t>
  </si>
  <si>
    <t>38.4.</t>
  </si>
  <si>
    <t>38.4.1</t>
  </si>
  <si>
    <t>38.4.2</t>
  </si>
  <si>
    <t>38.4.3</t>
  </si>
  <si>
    <t>38.4.4</t>
  </si>
  <si>
    <t>38.4.5</t>
  </si>
  <si>
    <t>38.4.6</t>
  </si>
  <si>
    <t>38.4.7</t>
  </si>
  <si>
    <t>38.4.8</t>
  </si>
  <si>
    <t>38.4.9</t>
  </si>
  <si>
    <t>38.5.</t>
  </si>
  <si>
    <t>38.5.1</t>
  </si>
  <si>
    <t>38.5.2</t>
  </si>
  <si>
    <t>38.5.3</t>
  </si>
  <si>
    <t>38.5.4</t>
  </si>
  <si>
    <t>38.5.5</t>
  </si>
  <si>
    <t>38.5.6</t>
  </si>
  <si>
    <t>38.5.7</t>
  </si>
  <si>
    <t>38.5.8</t>
  </si>
  <si>
    <t>38.5.9</t>
  </si>
  <si>
    <t>38.6.</t>
  </si>
  <si>
    <t>38.6.1</t>
  </si>
  <si>
    <t>38.6.2</t>
  </si>
  <si>
    <t>38.6.3</t>
  </si>
  <si>
    <t>38.6.4</t>
  </si>
  <si>
    <t>38.6.5</t>
  </si>
  <si>
    <t>38.6.6</t>
  </si>
  <si>
    <t>38.6.7</t>
  </si>
  <si>
    <t>38.6.8</t>
  </si>
  <si>
    <t>38.6.9</t>
  </si>
  <si>
    <t>38.7.</t>
  </si>
  <si>
    <t>38.7.1</t>
  </si>
  <si>
    <t>38.7.2</t>
  </si>
  <si>
    <t>38.7.3</t>
  </si>
  <si>
    <t>38.7.4</t>
  </si>
  <si>
    <t>38.7.5</t>
  </si>
  <si>
    <t>38.7.6</t>
  </si>
  <si>
    <t>38.7.7</t>
  </si>
  <si>
    <t>38.7.8</t>
  </si>
  <si>
    <t>38.7.9</t>
  </si>
  <si>
    <t>38.8.</t>
  </si>
  <si>
    <t>38.8.1</t>
  </si>
  <si>
    <t>38.8.2</t>
  </si>
  <si>
    <t>38.8.3</t>
  </si>
  <si>
    <t>38.8.4</t>
  </si>
  <si>
    <t>38.8.5</t>
  </si>
  <si>
    <t>38.8.6</t>
  </si>
  <si>
    <t>38.8.7</t>
  </si>
  <si>
    <t>38.8.8</t>
  </si>
  <si>
    <t>38.8.9</t>
  </si>
  <si>
    <t>38.9.</t>
  </si>
  <si>
    <t>38.9.1</t>
  </si>
  <si>
    <t>38.9.2</t>
  </si>
  <si>
    <t>38.9.3</t>
  </si>
  <si>
    <t>38.9.4</t>
  </si>
  <si>
    <t>38.9.5</t>
  </si>
  <si>
    <t>38.9.6</t>
  </si>
  <si>
    <t>38.9.7</t>
  </si>
  <si>
    <t>38.9.8</t>
  </si>
  <si>
    <t>38.9.9</t>
  </si>
  <si>
    <t>38.10.</t>
  </si>
  <si>
    <t>38.10.1</t>
  </si>
  <si>
    <t>38.10.2</t>
  </si>
  <si>
    <t>38.10.3</t>
  </si>
  <si>
    <t>38.10.4</t>
  </si>
  <si>
    <t>38.10.5</t>
  </si>
  <si>
    <t>38.10.6</t>
  </si>
  <si>
    <t>38.10.7</t>
  </si>
  <si>
    <t>38.10.8</t>
  </si>
  <si>
    <t>38.10.9</t>
  </si>
  <si>
    <t>38.11.</t>
  </si>
  <si>
    <t>38.11.1</t>
  </si>
  <si>
    <t>38.11.2</t>
  </si>
  <si>
    <t>38.11.3</t>
  </si>
  <si>
    <t>38.11.4</t>
  </si>
  <si>
    <t>38.11.5</t>
  </si>
  <si>
    <t>38.11.6</t>
  </si>
  <si>
    <t>38.11.7</t>
  </si>
  <si>
    <t>38.11.8</t>
  </si>
  <si>
    <t>38.11.9</t>
  </si>
  <si>
    <t>38.12.</t>
  </si>
  <si>
    <t>38.12.1</t>
  </si>
  <si>
    <t>38.12.2</t>
  </si>
  <si>
    <t>38.12.3</t>
  </si>
  <si>
    <t>38.12.4</t>
  </si>
  <si>
    <t>38.12.5</t>
  </si>
  <si>
    <t>38.12.6</t>
  </si>
  <si>
    <t>38.12.7</t>
  </si>
  <si>
    <t>38.12.8</t>
  </si>
  <si>
    <t>38.12.9</t>
  </si>
  <si>
    <t>38.13.</t>
  </si>
  <si>
    <t>38.13.1</t>
  </si>
  <si>
    <t>38.13.2</t>
  </si>
  <si>
    <t>38.13.3</t>
  </si>
  <si>
    <t>38.13.4</t>
  </si>
  <si>
    <t>38.13.5</t>
  </si>
  <si>
    <t>38.13.6</t>
  </si>
  <si>
    <t>38.13.7</t>
  </si>
  <si>
    <t>38.13.8</t>
  </si>
  <si>
    <t>38.13.9</t>
  </si>
  <si>
    <t>38.14.</t>
  </si>
  <si>
    <t>38.14.1</t>
  </si>
  <si>
    <t>38.14.2</t>
  </si>
  <si>
    <t>38.14.3</t>
  </si>
  <si>
    <t>38.14.4</t>
  </si>
  <si>
    <t>38.14.5</t>
  </si>
  <si>
    <t>38.14.6</t>
  </si>
  <si>
    <t>38.15.</t>
  </si>
  <si>
    <t>38.15.1</t>
  </si>
  <si>
    <t>38.15.2</t>
  </si>
  <si>
    <t>38.15.3</t>
  </si>
  <si>
    <t>38.16.</t>
  </si>
  <si>
    <t>38.16.1</t>
  </si>
  <si>
    <t>38.16.2</t>
  </si>
  <si>
    <t>38.16.3</t>
  </si>
  <si>
    <t>38.17.</t>
  </si>
  <si>
    <t>38.17.1</t>
  </si>
  <si>
    <t>38.17.2</t>
  </si>
  <si>
    <t>38.17.3</t>
  </si>
  <si>
    <t>38.18.</t>
  </si>
  <si>
    <t>38.18.1</t>
  </si>
  <si>
    <t>38.18.2</t>
  </si>
  <si>
    <t>38.18.3</t>
  </si>
  <si>
    <t>Estucamento Externo em parede</t>
  </si>
  <si>
    <t>CONCRETO APARENTE, SEM PINTURA</t>
  </si>
  <si>
    <t>CONCRETO APARENTE,</t>
  </si>
  <si>
    <t>39.3.2</t>
  </si>
  <si>
    <t>39.4.2</t>
  </si>
  <si>
    <t>39.5.2</t>
  </si>
  <si>
    <t>39.6.2</t>
  </si>
  <si>
    <t>39.7.</t>
  </si>
  <si>
    <t>39.7.1</t>
  </si>
  <si>
    <t>39.7.2</t>
  </si>
  <si>
    <t>39.8.</t>
  </si>
  <si>
    <t>39.8.1</t>
  </si>
  <si>
    <t>39.8.2</t>
  </si>
  <si>
    <t>39.9.</t>
  </si>
  <si>
    <t>39.9.1</t>
  </si>
  <si>
    <t>39.9.2</t>
  </si>
  <si>
    <t>39.10.</t>
  </si>
  <si>
    <t>39.10.1</t>
  </si>
  <si>
    <t>39.10.2</t>
  </si>
  <si>
    <t>39.11.</t>
  </si>
  <si>
    <t>39.11.1</t>
  </si>
  <si>
    <t>39.11.2</t>
  </si>
  <si>
    <t>39.12.</t>
  </si>
  <si>
    <t>39.12.1</t>
  </si>
  <si>
    <t>39.12.2</t>
  </si>
  <si>
    <t>39.13.</t>
  </si>
  <si>
    <t>39.13.1</t>
  </si>
  <si>
    <t>39.13.2</t>
  </si>
  <si>
    <t>39.14.</t>
  </si>
  <si>
    <t>39.14.1</t>
  </si>
  <si>
    <t>39.15.</t>
  </si>
  <si>
    <t>39.15.1</t>
  </si>
  <si>
    <t>39.16.</t>
  </si>
  <si>
    <t>39.16.1</t>
  </si>
  <si>
    <t>39.17.</t>
  </si>
  <si>
    <t>39.17.1</t>
  </si>
  <si>
    <t>39.18.</t>
  </si>
  <si>
    <t>39.18.1</t>
  </si>
  <si>
    <t>Estucamento externo de estrutura de concreto em pilares e vigas</t>
  </si>
  <si>
    <t>40.</t>
  </si>
  <si>
    <t>Sistema de pintura em teto externo</t>
  </si>
  <si>
    <t>40.1.</t>
  </si>
  <si>
    <t>40.1.1</t>
  </si>
  <si>
    <t>TEXTURA PIGMENTADA EM TETO  MASSA TEXTURIZADA ACRÍLICA IBRATIN PADRÃO GRANELLI 898A0L MANCHESTER CLARO - FACHADA FRONTAL</t>
  </si>
  <si>
    <t>40.1.2</t>
  </si>
  <si>
    <t>TEXTURA PIGMENTADA EM TETO  MASSA TEXTURIZADA ACRÍLICA IBRATIN PADRÃO GRANELLI 898A0L MANCHESTER CLARO - FACHADA POSTERIOR</t>
  </si>
  <si>
    <t>40.2.</t>
  </si>
  <si>
    <t>40.2.1</t>
  </si>
  <si>
    <t>TEXTURA PIGMENTADA EM TETO  MASSA TEXTURIZADA ACRÍLICA IBRATIN PADRÃO GRANELLI 898A0A MANCHESTER MÁXIMO - FACHADA FRONTAL</t>
  </si>
  <si>
    <t>40.2.2</t>
  </si>
  <si>
    <t>TEXTURA PIGMENTADA EM TETO  MASSA TEXTURIZADA ACRÍLICA IBRATIN PADRÃO GRANELLI 898A0A MANCHESTER MÁXIMO - FACHADA LATERAL DIREITA</t>
  </si>
  <si>
    <t>40.2.3</t>
  </si>
  <si>
    <t>TEXTURA PIGMENTADA EM TETO  MASSA TEXTURIZADA ACRÍLICA IBRATIN PADRÃO GRANELLI 898A0R MANCHESTER MÍNIMO - FACHADA LATERAL DIREITA</t>
  </si>
  <si>
    <t>40.2.4</t>
  </si>
  <si>
    <t>TEXTURA PIGMENTADA EM TETO  MASSA TEXTURIZADA ACRÍLICA IBRATIN PADRÃO GRANELLI 898A0A MANCHESTER MÁXIMO - FACHADA LATERAL ESQUERDA</t>
  </si>
  <si>
    <t>40.3.</t>
  </si>
  <si>
    <t>40.3.1</t>
  </si>
  <si>
    <t>40.3.2</t>
  </si>
  <si>
    <t>40.3.3</t>
  </si>
  <si>
    <t>40.4.</t>
  </si>
  <si>
    <t>40.4.1</t>
  </si>
  <si>
    <t>40.4.2</t>
  </si>
  <si>
    <t>40.4.3</t>
  </si>
  <si>
    <t>40.5.</t>
  </si>
  <si>
    <t>40.5.1</t>
  </si>
  <si>
    <t>40.5.2</t>
  </si>
  <si>
    <t>40.5.3</t>
  </si>
  <si>
    <t>40.6.</t>
  </si>
  <si>
    <t>40.6.1</t>
  </si>
  <si>
    <t>40.6.2</t>
  </si>
  <si>
    <t>40.6.3</t>
  </si>
  <si>
    <t>40.7.</t>
  </si>
  <si>
    <t>40.7.1</t>
  </si>
  <si>
    <t>40.7.2</t>
  </si>
  <si>
    <t>40.7.3</t>
  </si>
  <si>
    <t>40.8.</t>
  </si>
  <si>
    <t>40.8.1</t>
  </si>
  <si>
    <t>40.8.2</t>
  </si>
  <si>
    <t>40.8.3</t>
  </si>
  <si>
    <t>40.9.</t>
  </si>
  <si>
    <t>40.9.1</t>
  </si>
  <si>
    <t>40.9.2</t>
  </si>
  <si>
    <t>40.9.3</t>
  </si>
  <si>
    <t>40.10.</t>
  </si>
  <si>
    <t>40.10.1</t>
  </si>
  <si>
    <t>40.10.2</t>
  </si>
  <si>
    <t>40.10.3</t>
  </si>
  <si>
    <t>40.11.</t>
  </si>
  <si>
    <t>40.11.1</t>
  </si>
  <si>
    <t>40.11.2</t>
  </si>
  <si>
    <t>40.11.3</t>
  </si>
  <si>
    <t>40.12.</t>
  </si>
  <si>
    <t>40.12.1</t>
  </si>
  <si>
    <t>40.12.2</t>
  </si>
  <si>
    <t>40.12.3</t>
  </si>
  <si>
    <t>40.13.</t>
  </si>
  <si>
    <t>40.13.1</t>
  </si>
  <si>
    <t>40.13.2</t>
  </si>
  <si>
    <t>40.13.3</t>
  </si>
  <si>
    <t>40.14.</t>
  </si>
  <si>
    <t>40.14.1</t>
  </si>
  <si>
    <t>40.14.2</t>
  </si>
  <si>
    <t>TEXTURA PIGMENTADA EM TETO  MASSA TEXTURIZADA ACRÍLICA IBRATIN PADRÃO GRANELLI 898A0L MANCHESTER CLARO - FACHADA LATERAL ESQUERDA</t>
  </si>
  <si>
    <t>40.15.</t>
  </si>
  <si>
    <t>40.15.1</t>
  </si>
  <si>
    <t>40.16.</t>
  </si>
  <si>
    <t>40.16.1</t>
  </si>
  <si>
    <t>40.17.</t>
  </si>
  <si>
    <t>40.17.1</t>
  </si>
  <si>
    <t>40.18.</t>
  </si>
  <si>
    <t>40.18.1</t>
  </si>
  <si>
    <t>41.</t>
  </si>
  <si>
    <t>41.1.</t>
  </si>
  <si>
    <t>41.1.1</t>
  </si>
  <si>
    <t>REVESTIMENTO EXTERNO - TEXTURA PARA FACHADA, MASSA TEXTURIZADA ACRÍLICA IBRATIN PADRÃO GRANELLI 898A0A MANCHESTER MÁXIMO  -  FACHADA FRONTAL</t>
  </si>
  <si>
    <t>41.1.2</t>
  </si>
  <si>
    <t>REVESTIMENTO EXTERNO - TEXTURA PARA FACHADA, MASSA TEXTURIZADA ACRÍLICA IBRATIN PADRÃO GRANELLI 898A0L MANCHESTER CLARO  -  FACHADA FRONTAL</t>
  </si>
  <si>
    <t>41.1.3</t>
  </si>
  <si>
    <t>REVESTIMENTO EXTERNO - TEXTURA PARA FACHADA, MASSA TEXTURIZADA ACRÍLICA IBRATIN PADRÃO GRANELLI 898A0R MANCHESTER MÍNIMO  -  FACHADA FRONTAL</t>
  </si>
  <si>
    <t>41.1.4</t>
  </si>
  <si>
    <t>REVESTIMENTO EXTERNO - TEXTURA PARA FACHADA, MASSA TEXTURIZADA ACRÍLICA IBRATIN PADRÃO GRANELLI 898A0L MANCHESTER CLARO  -  FACHADA LATERAL DIREITA</t>
  </si>
  <si>
    <t>41.1.5</t>
  </si>
  <si>
    <t>REVESTIMENTO EXTERNO - TEXTURA PARA FACHADA, MASSA TEXTURIZADA ACRÍLICA IBRATIN PADRÃO GRANELLI 898A0R MANCHESTER MÍNIMO  -  FACHADA LATERAL DIREITA</t>
  </si>
  <si>
    <t>41.1.6</t>
  </si>
  <si>
    <t>REVESTIMENTO EXTERNO - TEXTURA PARA FACHADA, MASSA TEXTURIZADA ACRÍLICA IBRATIN PADRÃO GRANELLI 898A0L MANCHESTER CLARO  -  FACHADA LATERAL ESQUERDA</t>
  </si>
  <si>
    <t>41.1.7</t>
  </si>
  <si>
    <t>REVESTIMENTO EXTERNO - TEXTURA PARA FACHADA, MASSA TEXTURIZADA ACRÍLICA IBRATIN PADRÃO GRANELLI 898A0L MANCHESTER CLARO  -  FACHADA POSTERIOR</t>
  </si>
  <si>
    <t>41.1.8</t>
  </si>
  <si>
    <t>REVESTIMENTO EXTERNO - TEXTURA PARA FACHADA, MASSA TEXTURIZADA ACRÍLICA IBRATIN PADRÃO GRANELLI 898A0R MANCHESTER MÍNIMO  -  FACHADA POSTERIOR</t>
  </si>
  <si>
    <t>41.2.</t>
  </si>
  <si>
    <t>41.2.1</t>
  </si>
  <si>
    <t>41.2.2</t>
  </si>
  <si>
    <t>41.2.3</t>
  </si>
  <si>
    <t>41.2.4</t>
  </si>
  <si>
    <t>REVESTIMENTO EXTERNO - TEXTURA PARA FACHADA, MASSA TEXTURIZADA ACRÍLICA IBRATIN PADRÃO GRANELLI 898A0A MANCHESTER MÁXIMO  -  FACHADA LATERAL DIREITA</t>
  </si>
  <si>
    <t>41.2.5</t>
  </si>
  <si>
    <t>41.2.6</t>
  </si>
  <si>
    <t>41.2.7</t>
  </si>
  <si>
    <t>41.2.8</t>
  </si>
  <si>
    <t>REVESTIMENTO EXTERNO - TEXTURA PARA FACHADA, MASSA TEXTURIZADA ACRÍLICA IBRATIN PADRÃO GRANELLI 898A0A MANCHESTER MÁXIMO  -  FACHADA LATERAL ESQUERDA</t>
  </si>
  <si>
    <t>41.2.9</t>
  </si>
  <si>
    <t>41.2.10</t>
  </si>
  <si>
    <t>41.2.11</t>
  </si>
  <si>
    <t>REVESTIMENTO EXTERNO - TEXTURA PARA FACHADA, MASSA TEXTURIZADA ACRÍLICA IBRATIN PADRÃO GRANELLI 898A0R MANCHESTER MÍNIMO  -  FACHADA LATERAL ESQUERDA</t>
  </si>
  <si>
    <t>41.3.</t>
  </si>
  <si>
    <t>41.3.1</t>
  </si>
  <si>
    <t>41.3.2</t>
  </si>
  <si>
    <t>41.3.3</t>
  </si>
  <si>
    <t>41.3.4</t>
  </si>
  <si>
    <t>41.3.5</t>
  </si>
  <si>
    <t>41.3.6</t>
  </si>
  <si>
    <t>41.3.7</t>
  </si>
  <si>
    <t>41.3.8</t>
  </si>
  <si>
    <t>41.3.9</t>
  </si>
  <si>
    <t>41.3.10</t>
  </si>
  <si>
    <t>41.3.11</t>
  </si>
  <si>
    <t>41.4.</t>
  </si>
  <si>
    <t>41.4.1</t>
  </si>
  <si>
    <t>41.4.2</t>
  </si>
  <si>
    <t>41.4.3</t>
  </si>
  <si>
    <t>41.4.4</t>
  </si>
  <si>
    <t>41.4.5</t>
  </si>
  <si>
    <t>41.4.6</t>
  </si>
  <si>
    <t>41.4.7</t>
  </si>
  <si>
    <t>41.4.8</t>
  </si>
  <si>
    <t>41.4.9</t>
  </si>
  <si>
    <t>41.4.10</t>
  </si>
  <si>
    <t>41.4.11</t>
  </si>
  <si>
    <t>41.5.</t>
  </si>
  <si>
    <t>41.5.1</t>
  </si>
  <si>
    <t>41.5.2</t>
  </si>
  <si>
    <t>41.5.3</t>
  </si>
  <si>
    <t>41.5.4</t>
  </si>
  <si>
    <t>41.5.5</t>
  </si>
  <si>
    <t>41.5.6</t>
  </si>
  <si>
    <t>41.5.7</t>
  </si>
  <si>
    <t>41.5.8</t>
  </si>
  <si>
    <t>41.5.9</t>
  </si>
  <si>
    <t>41.5.10</t>
  </si>
  <si>
    <t>41.5.11</t>
  </si>
  <si>
    <t>41.6.</t>
  </si>
  <si>
    <t>41.6.1</t>
  </si>
  <si>
    <t>41.6.2</t>
  </si>
  <si>
    <t>41.6.3</t>
  </si>
  <si>
    <t>41.6.4</t>
  </si>
  <si>
    <t>41.6.5</t>
  </si>
  <si>
    <t>41.6.6</t>
  </si>
  <si>
    <t>41.6.7</t>
  </si>
  <si>
    <t>41.6.8</t>
  </si>
  <si>
    <t>41.6.9</t>
  </si>
  <si>
    <t>41.6.10</t>
  </si>
  <si>
    <t>41.6.11</t>
  </si>
  <si>
    <t>41.7.</t>
  </si>
  <si>
    <t>41.7.1</t>
  </si>
  <si>
    <t>41.7.2</t>
  </si>
  <si>
    <t>41.7.3</t>
  </si>
  <si>
    <t>41.7.4</t>
  </si>
  <si>
    <t>41.7.5</t>
  </si>
  <si>
    <t>41.7.6</t>
  </si>
  <si>
    <t>41.7.7</t>
  </si>
  <si>
    <t>41.7.8</t>
  </si>
  <si>
    <t>41.7.9</t>
  </si>
  <si>
    <t>41.7.10</t>
  </si>
  <si>
    <t>41.7.11</t>
  </si>
  <si>
    <t>41.8.</t>
  </si>
  <si>
    <t>41.8.1</t>
  </si>
  <si>
    <t>41.8.2</t>
  </si>
  <si>
    <t>41.8.3</t>
  </si>
  <si>
    <t>41.8.4</t>
  </si>
  <si>
    <t>41.8.5</t>
  </si>
  <si>
    <t>41.8.6</t>
  </si>
  <si>
    <t>41.8.7</t>
  </si>
  <si>
    <t>41.8.8</t>
  </si>
  <si>
    <t>41.8.9</t>
  </si>
  <si>
    <t>41.8.10</t>
  </si>
  <si>
    <t>41.8.11</t>
  </si>
  <si>
    <t>41.9.</t>
  </si>
  <si>
    <t>41.9.1</t>
  </si>
  <si>
    <t>41.9.2</t>
  </si>
  <si>
    <t>41.9.3</t>
  </si>
  <si>
    <t>41.9.4</t>
  </si>
  <si>
    <t>41.9.5</t>
  </si>
  <si>
    <t>41.9.6</t>
  </si>
  <si>
    <t>41.9.7</t>
  </si>
  <si>
    <t>41.9.8</t>
  </si>
  <si>
    <t>41.9.9</t>
  </si>
  <si>
    <t>41.9.10</t>
  </si>
  <si>
    <t>41.9.11</t>
  </si>
  <si>
    <t>41.10.</t>
  </si>
  <si>
    <t>41.10.1</t>
  </si>
  <si>
    <t>41.10.2</t>
  </si>
  <si>
    <t>41.10.3</t>
  </si>
  <si>
    <t>41.10.4</t>
  </si>
  <si>
    <t>41.10.5</t>
  </si>
  <si>
    <t>41.10.6</t>
  </si>
  <si>
    <t>41.10.7</t>
  </si>
  <si>
    <t>41.10.8</t>
  </si>
  <si>
    <t>41.10.9</t>
  </si>
  <si>
    <t>41.10.10</t>
  </si>
  <si>
    <t>41.10.11</t>
  </si>
  <si>
    <t>41.11.</t>
  </si>
  <si>
    <t>41.11.1</t>
  </si>
  <si>
    <t>41.11.2</t>
  </si>
  <si>
    <t>41.11.3</t>
  </si>
  <si>
    <t>41.11.4</t>
  </si>
  <si>
    <t>41.11.5</t>
  </si>
  <si>
    <t>41.11.6</t>
  </si>
  <si>
    <t>41.11.7</t>
  </si>
  <si>
    <t>41.11.8</t>
  </si>
  <si>
    <t>41.11.9</t>
  </si>
  <si>
    <t>41.11.10</t>
  </si>
  <si>
    <t>41.11.11</t>
  </si>
  <si>
    <t>41.12.</t>
  </si>
  <si>
    <t>41.12.1</t>
  </si>
  <si>
    <t>41.12.2</t>
  </si>
  <si>
    <t>41.12.3</t>
  </si>
  <si>
    <t>41.12.4</t>
  </si>
  <si>
    <t>41.12.5</t>
  </si>
  <si>
    <t>41.12.6</t>
  </si>
  <si>
    <t>41.12.7</t>
  </si>
  <si>
    <t>41.12.8</t>
  </si>
  <si>
    <t>41.12.9</t>
  </si>
  <si>
    <t>41.12.10</t>
  </si>
  <si>
    <t>41.12.11</t>
  </si>
  <si>
    <t>41.13.</t>
  </si>
  <si>
    <t>41.13.1</t>
  </si>
  <si>
    <t>41.13.2</t>
  </si>
  <si>
    <t>41.13.3</t>
  </si>
  <si>
    <t>41.13.4</t>
  </si>
  <si>
    <t>41.13.5</t>
  </si>
  <si>
    <t>41.13.6</t>
  </si>
  <si>
    <t>41.13.7</t>
  </si>
  <si>
    <t>41.13.8</t>
  </si>
  <si>
    <t>41.13.9</t>
  </si>
  <si>
    <t>41.13.10</t>
  </si>
  <si>
    <t>41.13.11</t>
  </si>
  <si>
    <t>41.14.</t>
  </si>
  <si>
    <t>41.14.1</t>
  </si>
  <si>
    <t>41.14.2</t>
  </si>
  <si>
    <t>41.14.3</t>
  </si>
  <si>
    <t>41.14.4</t>
  </si>
  <si>
    <t>41.14.5</t>
  </si>
  <si>
    <t>41.14.6</t>
  </si>
  <si>
    <t>41.14.7</t>
  </si>
  <si>
    <t>41.14.8</t>
  </si>
  <si>
    <t>41.14.9</t>
  </si>
  <si>
    <t>41.14.10</t>
  </si>
  <si>
    <t>41.15.</t>
  </si>
  <si>
    <t>41.15.1</t>
  </si>
  <si>
    <t>41.15.2</t>
  </si>
  <si>
    <t>41.15.3</t>
  </si>
  <si>
    <t>41.15.4</t>
  </si>
  <si>
    <t>41.15.5</t>
  </si>
  <si>
    <t>41.15.6</t>
  </si>
  <si>
    <t>41.15.7</t>
  </si>
  <si>
    <t>41.15.8</t>
  </si>
  <si>
    <t>41.15.9</t>
  </si>
  <si>
    <t>REVESTIMENTO EXTERNO - TEXTURA PARA FACHADA, MASSA TEXTURIZADA ACRÍLICA IBRATIN PADRÃO GRANELLI 898A0A MANCHESTER MÁXIMO  -  FACHADA POSTERIOR</t>
  </si>
  <si>
    <t>41.15.10</t>
  </si>
  <si>
    <t>41.15.11</t>
  </si>
  <si>
    <t>41.16.</t>
  </si>
  <si>
    <t>41.16.1</t>
  </si>
  <si>
    <t>41.16.2</t>
  </si>
  <si>
    <t>41.16.3</t>
  </si>
  <si>
    <t>41.16.4</t>
  </si>
  <si>
    <t>41.16.5</t>
  </si>
  <si>
    <t>41.16.6</t>
  </si>
  <si>
    <t>41.16.7</t>
  </si>
  <si>
    <t>41.16.8</t>
  </si>
  <si>
    <t>41.16.9</t>
  </si>
  <si>
    <t>41.16.10</t>
  </si>
  <si>
    <t>41.16.11</t>
  </si>
  <si>
    <t>41.17.</t>
  </si>
  <si>
    <t>41.17.1</t>
  </si>
  <si>
    <t>41.17.2</t>
  </si>
  <si>
    <t>41.17.3</t>
  </si>
  <si>
    <t>41.17.4</t>
  </si>
  <si>
    <t>41.17.5</t>
  </si>
  <si>
    <t>41.17.6</t>
  </si>
  <si>
    <t>41.17.7</t>
  </si>
  <si>
    <t>41.17.8</t>
  </si>
  <si>
    <t>41.17.9</t>
  </si>
  <si>
    <t>41.17.10</t>
  </si>
  <si>
    <t>41.17.11</t>
  </si>
  <si>
    <t>41.18.</t>
  </si>
  <si>
    <t>41.18.1</t>
  </si>
  <si>
    <t>41.18.2</t>
  </si>
  <si>
    <t>41.18.3</t>
  </si>
  <si>
    <t>41.18.4</t>
  </si>
  <si>
    <t>41.18.5</t>
  </si>
  <si>
    <t>41.18.6</t>
  </si>
  <si>
    <t>41.18.7</t>
  </si>
  <si>
    <t>41.18.8</t>
  </si>
  <si>
    <t>41.18.9</t>
  </si>
  <si>
    <t>41.18.10</t>
  </si>
  <si>
    <t>41.18.11</t>
  </si>
  <si>
    <t>41.18.12</t>
  </si>
  <si>
    <t>41.19.</t>
  </si>
  <si>
    <t>41.19.1</t>
  </si>
  <si>
    <t>41.19.2</t>
  </si>
  <si>
    <t>41.19.3</t>
  </si>
  <si>
    <t>41.19.4</t>
  </si>
  <si>
    <t>41.19.5</t>
  </si>
  <si>
    <t>41.19.6</t>
  </si>
  <si>
    <t>41.19.7</t>
  </si>
  <si>
    <t>41.19.8</t>
  </si>
  <si>
    <t>41.20.</t>
  </si>
  <si>
    <t>41.20.1</t>
  </si>
  <si>
    <t>41.20.2</t>
  </si>
  <si>
    <t>41.20.3</t>
  </si>
  <si>
    <t>41.20.4</t>
  </si>
  <si>
    <t>41.20.5</t>
  </si>
  <si>
    <t>41.20.6</t>
  </si>
  <si>
    <t>41.20.7</t>
  </si>
  <si>
    <t>41.21.</t>
  </si>
  <si>
    <t>41.21.1</t>
  </si>
  <si>
    <t>41.21.2</t>
  </si>
  <si>
    <t>41.21.3</t>
  </si>
  <si>
    <t>41.21.4</t>
  </si>
  <si>
    <t>41.21.5</t>
  </si>
  <si>
    <t>41.21.6</t>
  </si>
  <si>
    <t>41.21.7</t>
  </si>
  <si>
    <t>42.</t>
  </si>
  <si>
    <t>42.1.</t>
  </si>
  <si>
    <t>42.1.1</t>
  </si>
  <si>
    <t>REVESTIMENTO EXTERNO -  BRISES - REVESTIMENTO SUL METAIS SMB30, COR TABACO SM 7182,</t>
  </si>
  <si>
    <t>42.2.</t>
  </si>
  <si>
    <t>42.2.1</t>
  </si>
  <si>
    <t>42.3.</t>
  </si>
  <si>
    <t>42.3.1</t>
  </si>
  <si>
    <t>42.4.</t>
  </si>
  <si>
    <t>42.4.1</t>
  </si>
  <si>
    <t>42.4.2</t>
  </si>
  <si>
    <t>REVESTIMENTO EXTERNO -  GRADIL - REVESTIMENTO SUL METAIS SMB30, COR TABACO SM 7182,</t>
  </si>
  <si>
    <t>42.5.</t>
  </si>
  <si>
    <t>42.5.1</t>
  </si>
  <si>
    <t>42.6.</t>
  </si>
  <si>
    <t>42.6.1</t>
  </si>
  <si>
    <t>42.6.2</t>
  </si>
  <si>
    <t>42.7.</t>
  </si>
  <si>
    <t>42.7.1</t>
  </si>
  <si>
    <t>42.8.</t>
  </si>
  <si>
    <t>42.8.1</t>
  </si>
  <si>
    <t>42.8.2</t>
  </si>
  <si>
    <t>42.9.</t>
  </si>
  <si>
    <t>42.9.1</t>
  </si>
  <si>
    <t>42.10.</t>
  </si>
  <si>
    <t>42.10.1</t>
  </si>
  <si>
    <t>42.10.2</t>
  </si>
  <si>
    <t>42.11.</t>
  </si>
  <si>
    <t>42.11.1</t>
  </si>
  <si>
    <t>42.12.</t>
  </si>
  <si>
    <t>42.12.1</t>
  </si>
  <si>
    <t>42.12.2</t>
  </si>
  <si>
    <t>42.13.</t>
  </si>
  <si>
    <t>42.13.1</t>
  </si>
  <si>
    <t>42.14.</t>
  </si>
  <si>
    <t>42.14.1</t>
  </si>
  <si>
    <t>42.14.2</t>
  </si>
  <si>
    <t>REVESTIMENTO EXTERNO -  CHAPISCO + EMBOÇO E REBOCO + CERÂMICA,</t>
  </si>
  <si>
    <t>42.15.</t>
  </si>
  <si>
    <t>42.15.1</t>
  </si>
  <si>
    <t>42.15.2</t>
  </si>
  <si>
    <t>42.16.</t>
  </si>
  <si>
    <t>42.16.1</t>
  </si>
  <si>
    <t>42.17.</t>
  </si>
  <si>
    <t>42.17.1</t>
  </si>
  <si>
    <t>42.17.2</t>
  </si>
  <si>
    <t>42.18.</t>
  </si>
  <si>
    <t>42.18.1</t>
  </si>
  <si>
    <t>43.</t>
  </si>
  <si>
    <t>43.1.</t>
  </si>
  <si>
    <t>43.1.1</t>
  </si>
  <si>
    <t>PERGOLADO COB. DUP. SUP1:PERGOLADO COB. DUP. SUPPERGOLADO COB. DUP. SUP</t>
  </si>
  <si>
    <t>44.</t>
  </si>
  <si>
    <t>Calçadas e passeios</t>
  </si>
  <si>
    <t>44.1.</t>
  </si>
  <si>
    <t>44.1.1</t>
  </si>
  <si>
    <t>PISO - PISO INCLINADO (CALÇADA), PISO DRENANTE EXTERNO</t>
  </si>
  <si>
    <t>Sistema Gradil Sul Metais SMB30 (Cor Tabaco SM 7182)</t>
  </si>
  <si>
    <t>Sistema Brise Sul Metais SMB30 (Cor Tabaco SM 7182)</t>
  </si>
  <si>
    <t>Mão de obra estucamento externo de paredes</t>
  </si>
  <si>
    <t>Pavimentação em Piso drenante 45x45 cm</t>
  </si>
  <si>
    <t>APA Funcionários</t>
  </si>
  <si>
    <t>Cadeira Déco Premium Exclusiva Madeira Maciça - Amêndoa</t>
  </si>
  <si>
    <t>Cadeira PNE para ducha</t>
  </si>
  <si>
    <t>Depósito de lixo</t>
  </si>
  <si>
    <t>Rouparia</t>
  </si>
  <si>
    <t>Guarda-Roupa Modulado 2 Portas 4 Prateleiras 1 Cabideiro Branco Neo Madesa</t>
  </si>
  <si>
    <t>Rouparia 2</t>
  </si>
  <si>
    <t>Mesa Industrial Mdp Pé De Ferro 120x60 Pra Sala De Jantar GRUPO ADL</t>
  </si>
  <si>
    <t>Bicicletário</t>
  </si>
  <si>
    <t>Bicicletário de correr com pilar 3 mts 12 vagas - Altmayer</t>
  </si>
  <si>
    <t>Perfil De Led Slim Largo 24mm Embutir 1,5mt Com Led E Fonte Tecbell</t>
  </si>
  <si>
    <t>Vestiário funcionário (x2)</t>
  </si>
  <si>
    <t>TÉRREO</t>
  </si>
  <si>
    <t>Hall + Lounge - Térreo</t>
  </si>
  <si>
    <t>Sofá Seixos Full | Theodora Home</t>
  </si>
  <si>
    <t>Lustre com bastões tubos base 30x30 e 2m pé direito alto</t>
  </si>
  <si>
    <t>Prateleira Reta 180cm com Fita de LED TB185F</t>
  </si>
  <si>
    <t>Tapete Orgânico Nuvola Bean Bege</t>
  </si>
  <si>
    <t>Cortina Blackout Bege Jacquard - 10m x 2,50 - Valeriana | Dona Cortina</t>
  </si>
  <si>
    <t>Puffs / ottomans ovais</t>
  </si>
  <si>
    <t xml:space="preserve">Mesa Bistrô Vigo - Castanho </t>
  </si>
  <si>
    <t>Cadeira Pantalona</t>
  </si>
  <si>
    <t>Letra Caixa Pvc Expandido Iluminada Atrás Retroiluminado Divulg Gráfica</t>
  </si>
  <si>
    <t>Mesa de Canto para Sala Baixa SINGAPURA Dourada Vidro Mármore Calacata Bege</t>
  </si>
  <si>
    <t>Marsi Modern Chesterfield Boucle Tecido Sofá em Laranja | Resistente a Manchas &amp; Pet Friendly</t>
  </si>
  <si>
    <t>save energy Spot Embutir Par20 Duplo Branco Recuado</t>
  </si>
  <si>
    <t>Pendente LED Abbie 10W Branco Quente 3000K Preto - Nordecor</t>
  </si>
  <si>
    <t>Banco/sofá luxo amorfo curvo em couro sintético (peça longa central, tom terracota)</t>
  </si>
  <si>
    <t>Cadeira Plissada (A)</t>
  </si>
  <si>
    <t>COPA</t>
  </si>
  <si>
    <t>VESTIÁRIOS</t>
  </si>
  <si>
    <t>ROUPARIA MANUTENÇÃO</t>
  </si>
  <si>
    <t>LOBBY E LOUNGE BAR</t>
  </si>
  <si>
    <t>VENDING MACHINE</t>
  </si>
  <si>
    <t>LAVANDERIA</t>
  </si>
  <si>
    <t>LOCKERS</t>
  </si>
  <si>
    <t>WC TÉRREO</t>
  </si>
  <si>
    <t>GALLERIA ZEN</t>
  </si>
  <si>
    <t>GALLERIA GOURMET</t>
  </si>
  <si>
    <t>WC 13 PAV</t>
  </si>
  <si>
    <t>GALLERIA FITNESS</t>
  </si>
  <si>
    <t>PRAÇA OUTDOOR</t>
  </si>
  <si>
    <t>GALLERIA SPA</t>
  </si>
  <si>
    <t>PISCINA</t>
  </si>
  <si>
    <t>WC PISCINA</t>
  </si>
  <si>
    <t>LAVABO ACADEMIA</t>
  </si>
  <si>
    <t>PREVISÃO DE CUSTOS</t>
  </si>
  <si>
    <t>ORÇAMENTO EXECUTIVO</t>
  </si>
  <si>
    <t>REVESTIMENTOS</t>
  </si>
  <si>
    <t>MARMORARIA</t>
  </si>
  <si>
    <t>SERRALHERIA</t>
  </si>
  <si>
    <t>LOUÇAS, METAIS E CUBAS INOX</t>
  </si>
  <si>
    <t>VIDRAÇARIA</t>
  </si>
  <si>
    <t>ELETRODOMÉSTICOS</t>
  </si>
  <si>
    <t>EQIPAMENTOS ELETRONICOS</t>
  </si>
  <si>
    <t>EQUIPAMENTOS DE ACADEMIA</t>
  </si>
  <si>
    <t>CORTINAS E PERSIANAS</t>
  </si>
  <si>
    <t>ESTOFADOS</t>
  </si>
  <si>
    <t>MÓVEIS SOLTOS</t>
  </si>
  <si>
    <t>OBJETOS DE DECORAÇÃO</t>
  </si>
  <si>
    <t>TAPETES</t>
  </si>
  <si>
    <t>ENXOVAL, LIXEIRA</t>
  </si>
  <si>
    <t>PAISAGISMO</t>
  </si>
  <si>
    <t>BICICLETÁRIO</t>
  </si>
  <si>
    <t>ROUPA LIMPA</t>
  </si>
  <si>
    <t>GALLERIA TERRANZO</t>
  </si>
  <si>
    <t>MEETING ROOM</t>
  </si>
  <si>
    <t>GALLERIA OUTDOORS</t>
  </si>
  <si>
    <t>GALLERIA COWORKING</t>
  </si>
  <si>
    <t>WC INTERNO 18 PAV</t>
  </si>
  <si>
    <t>CIRCULAÇÕES TIPOS E LAZER</t>
  </si>
  <si>
    <t>DIFERENÇA</t>
  </si>
  <si>
    <t>Mesa de Jantar Redonda Haya</t>
  </si>
  <si>
    <t>ASTI mesa lateral A55 29x44 | Boobam</t>
  </si>
  <si>
    <t>Estofados de parede personalizados</t>
  </si>
  <si>
    <t>sofa de canto estofado embutido em marcenaria</t>
  </si>
  <si>
    <t>Kit Promocional: Linha Taças em Cristal Bohemia Sommelier para Vinho Tinto, Branco e Espumante (18 Taças)</t>
  </si>
  <si>
    <t xml:space="preserve">Kit de Coquetel Profissional com 26 Peças, Coqueteleira de 750 ml, </t>
  </si>
  <si>
    <t>Kit Promocional: Linha Bar Sommelier - Copos para Whisky + Copos Long Drink (12 Copos)</t>
  </si>
  <si>
    <t>Marmore bancada do bar</t>
  </si>
  <si>
    <t>Banqueta Bouman</t>
  </si>
  <si>
    <t>Lustre Vertical Figo Preto - 5 Globos Esfera</t>
  </si>
  <si>
    <t>Placa iluminada emblema do empreendimento</t>
  </si>
  <si>
    <t>Cadeira Dot All Black - Recepção</t>
  </si>
  <si>
    <t>Portaria - térreo</t>
  </si>
  <si>
    <t>WC Portaria</t>
  </si>
  <si>
    <t>Circulação elevadores - térreo</t>
  </si>
  <si>
    <t>Arandela Quality Cadre 1332 G9 Preto E Branco |</t>
  </si>
  <si>
    <t>Vending machine</t>
  </si>
  <si>
    <t>Marmoe da bancada - recepção</t>
  </si>
  <si>
    <t>Expositor Vertical Vrs13 Todo Preto 393L |</t>
  </si>
  <si>
    <t>Copa</t>
  </si>
  <si>
    <t>Nw - Snack - Snakky 06 - Refrigerada</t>
  </si>
  <si>
    <t>Lavanderia</t>
  </si>
  <si>
    <t>Plafon Led Quadrado Embutir 50 X 50cm 6000k 38w</t>
  </si>
  <si>
    <t>Produtos de limpeza e demais itens relacionados</t>
  </si>
  <si>
    <t>Lixeira de Aço Inox 5 Litros com Pedal Antiderrapante Balde Removível Alça para Transporte</t>
  </si>
  <si>
    <t>Poltrona Roll - Bege | Westwing</t>
  </si>
  <si>
    <t>Sala de serviço - Lockers</t>
  </si>
  <si>
    <t>Letra Caixa Pvc Expandido Iluminada Atrás Retroiluminado Gigante</t>
  </si>
  <si>
    <t>Caixa Organizadora Lar 180L Fechada Com Tampa Preta</t>
  </si>
  <si>
    <t>Sala de reunião</t>
  </si>
  <si>
    <t>Cadeira Giratória VK Ajuste de Altura e Relax Madeira Maciça Eucalipto Base com Rodízios Design by Vladimir Kagan</t>
  </si>
  <si>
    <t>Mesa Lyon Milão pés em Madeira Maciça cor Ebano 2200x1100/ 8 lugares</t>
  </si>
  <si>
    <t>Pendente Led Linear 3000k 18w Bivolt 100cm Alumínio Preto - Portofino Pd2263</t>
  </si>
  <si>
    <t>Poltrona Serrana | Boobam</t>
  </si>
  <si>
    <t xml:space="preserve">Pendente Filó Bronze Branco (D)11Cm (A)39Cm 1xG9 </t>
  </si>
  <si>
    <t>Luminária de Chão Piso Caju 154xØ30cm Bronze e Conhaq</t>
  </si>
  <si>
    <t xml:space="preserve">Kit 2 Luminárias Arandela Quadro Led 3000K </t>
  </si>
  <si>
    <t>Jardim - Térreo</t>
  </si>
  <si>
    <t>Sofa pucon</t>
  </si>
  <si>
    <t>Mesa de centro azul marinho</t>
  </si>
  <si>
    <t>Kit 8 Luminárias Jardim Pilze Nordecor - Lampdecor</t>
  </si>
  <si>
    <t>Poltrona Verona Tela - Lovato |</t>
  </si>
  <si>
    <t>Armadietto Lareiras</t>
  </si>
  <si>
    <t xml:space="preserve">Arandela Effekt 8W Stella Preto com 1 Facho Aberto </t>
  </si>
  <si>
    <t>Luminaria pendente led</t>
  </si>
  <si>
    <t>Impressora Multifuncional HP Deskjet Ink Advantage 2874 Colorida, Wi-Fi Scanner, USB.</t>
  </si>
  <si>
    <t>Nespresso - Cafeteira elétrica Essenza Mini Branca 220V</t>
  </si>
  <si>
    <t>riva Jogo Xícaras Cafe Riviera Com Colheres</t>
  </si>
  <si>
    <t>WC Hall - lazer</t>
  </si>
  <si>
    <t>WC PNE Hall - lazer (X2)</t>
  </si>
  <si>
    <t>Circulação elevadores - Lazer</t>
  </si>
  <si>
    <t>Arandela Point Slim 09x06x13cm Globo Ø06cm 1xg9</t>
  </si>
  <si>
    <t>Pendente Filó Tubo Bronze e Branco Metal e Vidro</t>
  </si>
  <si>
    <t>Banqueta Tolix Média</t>
  </si>
  <si>
    <t>MAJESTIC Cesto De Metal Preto Organizador Tipo Gaveta</t>
  </si>
  <si>
    <t>Galleria Gourmet</t>
  </si>
  <si>
    <t>Sofá Orgânico Pietra sem braços | Boobam</t>
  </si>
  <si>
    <t>Poltrona Rolos (Valca, Taupe)</t>
  </si>
  <si>
    <t>Tapete TM Quartzo 1 na Medida 1,50x2,00</t>
  </si>
  <si>
    <t>Banqueta Orla – MEZAS</t>
  </si>
  <si>
    <t xml:space="preserve">Pendente Bambu Preto Dourado (C)98Cm (L)23Cm 4Xg9 </t>
  </si>
  <si>
    <t>Coifa de Ilha Oster Inox Touch Control, 90cm, 220v, OCFA590</t>
  </si>
  <si>
    <t>Forno de Embutir Elétrico Fischer Fit Line 48L</t>
  </si>
  <si>
    <t>Micro-ondas Electrolux 31L cor Inox Espelhado com Painel</t>
  </si>
  <si>
    <t>Pendente LED Ailsa 3000K 7W Bivolt (D) 45cm x (A) 28cm</t>
  </si>
  <si>
    <t xml:space="preserve">Spot De Embutir LED Zosma Cilíndrico Retrátil 3000K 7W </t>
  </si>
  <si>
    <t>Faqueiro, Jogo de Talheres 84PCS, 410 Faqueiro Inox, Conjunto de Talheres de Aço Inoxidáve</t>
  </si>
  <si>
    <t>Oxford Aparelho De Jantar 20 Peças Ryo Maresia</t>
  </si>
  <si>
    <t>Mesa De Bar Em Madeira Cumarú Nascente</t>
  </si>
  <si>
    <t>Banqueta Alta Rolinho Bouclé Aço Preto</t>
  </si>
  <si>
    <t>Poltrona Babi : Folio</t>
  </si>
  <si>
    <t>Mesa de jantar Waldo (Madeira) | Boobam</t>
  </si>
  <si>
    <t>Banco sofá de madeira estofado</t>
  </si>
  <si>
    <t>Galleria Outdoor</t>
  </si>
  <si>
    <t>Coifa Box de Parede Para Churrasqueira</t>
  </si>
  <si>
    <t>Forno de Pizza à Lenha – Inox ou Pintado – Strongrill</t>
  </si>
  <si>
    <t>Bancada de marmore</t>
  </si>
  <si>
    <t xml:space="preserve">Banqueta Corda Náutica em Alumínio Summer </t>
  </si>
  <si>
    <t>Mesa de bebida champangneira</t>
  </si>
  <si>
    <t xml:space="preserve">Varal de Luzes Cordão Festão 15 Metros Soquete E27 Bivolt </t>
  </si>
  <si>
    <t>Mesa Tabuleiro Ripada 220cm | Estilo para Varandas</t>
  </si>
  <si>
    <t>Sofa 03 E 04 Lugares Canto 2,70mt Terracota Com Chaise Long Red</t>
  </si>
  <si>
    <t>Cadeira Madri | Lovato | Móveis Para Área Externa</t>
  </si>
  <si>
    <t>Ombrelone Lateral com LED 3X3</t>
  </si>
  <si>
    <t>MESA DE CENTRO 83 CM X 79 CM ORGANIQUÊ</t>
  </si>
  <si>
    <t xml:space="preserve">Poste De Luz Garten Externo 200xØ12cm Acrílico E Alumínio - Germany Blumenau Iluminação </t>
  </si>
  <si>
    <t>Luminaria Balizador Lançamento 50cm Externo</t>
  </si>
  <si>
    <t>Galleria Fitness</t>
  </si>
  <si>
    <t>Esteira Profissional Movement RT 2500 LED (linha comercial)</t>
  </si>
  <si>
    <t>Bicicleta Ergométrica Vertical Movement VX1000</t>
  </si>
  <si>
    <t>Bicicleta Spinning Movement Oxigênio 600</t>
  </si>
  <si>
    <t>Crossover / Estação Dupla Movement Fusion 2</t>
  </si>
  <si>
    <t>Máquina Peitoral / Voador Movement Excellence Pec Fly/Rear Delt</t>
  </si>
  <si>
    <t>Supino Reto Profissional Movement Excellence Bench Flat</t>
  </si>
  <si>
    <t>Supino Inclinado Movement Excellence Incline Bench</t>
  </si>
  <si>
    <t>Banco Regulável Movement Adjustable Bench Pro</t>
  </si>
  <si>
    <t>Banco Scott (Bíceps)** Movement Excellence</t>
  </si>
  <si>
    <t>Halteres Sextavados (2kg a 30kg) Nees Fitness / Reebok (jogo completo)</t>
  </si>
  <si>
    <t>Suporte para Halteres 2 Andares Movement Rack 2T</t>
  </si>
  <si>
    <t>Bola Suíça / Acessórios Liveup / Vollo Sports</t>
  </si>
  <si>
    <t>Colchonetes Premium Vollo Pro EVA 120x60cm</t>
  </si>
  <si>
    <t>Suporte vertical para anilhas (com rodízios) Modelo: Movement Rack Vertical 10 Discos Pro ou Nees Fitness Vertical Plate Tree</t>
  </si>
  <si>
    <t>Kit Anilhas e Barras para Musculação (157,5 kg)</t>
  </si>
  <si>
    <t>Banco Estofado – Espera Lovato Sofá Madri (Couro ecológico)</t>
  </si>
  <si>
    <t>Espelhos 2,20m x 1,80m</t>
  </si>
  <si>
    <t>Plafon Lisse 56x85mm Par 16 50W - ELETROMIG</t>
  </si>
  <si>
    <t>Painel LED decorativo “LET’S RUN”</t>
  </si>
  <si>
    <t>Suporte TV, monitor 10 A 55 - Para teto inclinado</t>
  </si>
  <si>
    <t>Smith Machine Profissional Movement Smith Machine F5 / E3 Line (Linha Profissional de Condomínio)</t>
  </si>
  <si>
    <t>Espaldar Funcional | Equipamentos Line Fitness</t>
  </si>
  <si>
    <t>Purificador de Água Consul CPB34AS</t>
  </si>
  <si>
    <t>Jogo 6 Copos 200ml para Suco Água e Refrigerante Nadir Figueiredo em Vidro Transparente</t>
  </si>
  <si>
    <t>Sapateira para Quarto 18 Pares Melissa</t>
  </si>
  <si>
    <t>Coworking</t>
  </si>
  <si>
    <t>LAZER - 13</t>
  </si>
  <si>
    <t>Lustre PLANETAS Pendente Éris - LED 3500K</t>
  </si>
  <si>
    <t>Mesa de Reunião Escritório 4 Lugares Sintra Preto</t>
  </si>
  <si>
    <t>Placa keep going</t>
  </si>
  <si>
    <t xml:space="preserve">mesa lateral orgânica em madeira brisa - Ondo </t>
  </si>
  <si>
    <t xml:space="preserve">Poste Balizador 50cm Com Led Luminária De Jardim </t>
  </si>
  <si>
    <t xml:space="preserve">Poltronas Em Corda Náutica E Alumínio Área Externa </t>
  </si>
  <si>
    <t xml:space="preserve">Mesa Lateral Quadrada com Tampo de Vidro Roma Off </t>
  </si>
  <si>
    <t>Sofá Living 2 Lugares com Pés de Ferro Almofadas Soltas</t>
  </si>
  <si>
    <t>Pergolado de madeira</t>
  </si>
  <si>
    <t>PAV 14</t>
  </si>
  <si>
    <t>Circulação elevadores - Pav 14</t>
  </si>
  <si>
    <t>ARANDELA MOSSA PRETO (L)10CM (C)10CM</t>
  </si>
  <si>
    <t>Poltrona Citrino - Poltrona Para Área Externa, Corda Náutica</t>
  </si>
  <si>
    <t xml:space="preserve">Elevon Mesa redonda resistente ao clima, 44,5 cm, </t>
  </si>
  <si>
    <t>Spa Playazo G Albacete - carrapeta</t>
  </si>
  <si>
    <t>Galleria Outdoor - Pav 14</t>
  </si>
  <si>
    <t>LAZER - 18</t>
  </si>
  <si>
    <t>WC PNE Hall - Lazer 18 (X2)</t>
  </si>
  <si>
    <t>PAV 3</t>
  </si>
  <si>
    <t>Circulação elevadores - Pav 3</t>
  </si>
  <si>
    <t>Galleria Zen - Pav 3</t>
  </si>
  <si>
    <t>Arandela Luminária Sindora Dcb03147 60cm Metal Silicon</t>
  </si>
  <si>
    <t>Circulação elevadores - subsolo</t>
  </si>
  <si>
    <t>Fonte Vietnamita Cerâmica Importada Viena Moss Green</t>
  </si>
  <si>
    <t>SOFÁ IKAL | sergiojmatos</t>
  </si>
  <si>
    <t xml:space="preserve">Sofá em "L" Alumínio Bruto - Tecido Duna cru - Abinoski </t>
  </si>
  <si>
    <t>Mesa Lateral para Jardim Madeira Maciça Taj</t>
  </si>
  <si>
    <t>Sofá Em Corda Náutica Girona 2 Lugares</t>
  </si>
  <si>
    <t>Rede Descanso De Casal Mais Base De Madeira-jardim Conjunto Merco</t>
  </si>
  <si>
    <t>Circulação elevadores - Lazer 18</t>
  </si>
  <si>
    <t>Garveetech Escada reta removível de 3 degraus,</t>
  </si>
  <si>
    <t>Maca Spa Multifuncional - Cedro 65 x 75 x 195cm</t>
  </si>
  <si>
    <t>Poltrona Yara</t>
  </si>
  <si>
    <t>Centro de mesa - Laureiro moveis</t>
  </si>
  <si>
    <t>Tapete para Yoga em EVA Muvin Light - Tamanho 180cm x 50cm x 0,4cm</t>
  </si>
  <si>
    <t>Tapete Para Quarto,sala,escritório 2,00 X 3,00 Pelo Macio Antiderrapante (Bege)</t>
  </si>
  <si>
    <t>Piscina - Pav 18</t>
  </si>
  <si>
    <t xml:space="preserve">Poltrona Nacional Alumínio Cor Azul Tela Cor Azul Marinho </t>
  </si>
  <si>
    <t>Espreguiçadeira Para Área Piscina Alumínio Preto Lisboa</t>
  </si>
  <si>
    <t>TIPOS (X14)</t>
  </si>
  <si>
    <t>Circulação elevadores - Tipos (x14)</t>
  </si>
  <si>
    <t>SUBSOLO + TÉRREO</t>
  </si>
  <si>
    <t>3 PAV</t>
  </si>
  <si>
    <t>13 PAV</t>
  </si>
  <si>
    <t>14 PAV</t>
  </si>
  <si>
    <t xml:space="preserve">18 PAV </t>
  </si>
  <si>
    <t>TODOS OS 20 PAV</t>
  </si>
  <si>
    <t>DEPÓSITO</t>
  </si>
  <si>
    <t>PORTARIA</t>
  </si>
  <si>
    <t>Revestimento de Piso Porcelanato Acetinado Mirage, Placa 90x90cm</t>
  </si>
  <si>
    <t>Revestimento de Piso Porcelanato preto e branco, Placa 90x90cm</t>
  </si>
  <si>
    <t>Forro Mdf</t>
  </si>
  <si>
    <t>Revestimento de Mdf em parede</t>
  </si>
  <si>
    <t>Pintura Com Tinta Latex Acrilica em Paredes Internas, 3 Demaos (Somente tinta e fundo) - Azul</t>
  </si>
  <si>
    <t>Revestimento externo de porcelanato villagers 82x141,5 retificado externo</t>
  </si>
  <si>
    <t>Revestimento em piso de porcelanato hexagonal azul</t>
  </si>
  <si>
    <t>Revestimento em parede de porcelanato hexagonal azul</t>
  </si>
  <si>
    <t>Pintura Com Tinta Latex Acrilica emteto Internas, 3 Demaos (Somente tinta e fundo) - Azul</t>
  </si>
  <si>
    <t>Pintura Com Tinta Latex Acrilica em Paredes Internas, 3 Demaos (Somente tinta e fundo) - laranja</t>
  </si>
  <si>
    <t>Pintura Com Tinta Latex Acrilica emteto Internas, 3 Demaos (Somente tinta e fundo) - laranja</t>
  </si>
  <si>
    <t>Revestimento de Piso Porcelanato externo granilhado, 76x76cm, simples</t>
  </si>
  <si>
    <t>Revestimento de Piso Porcelanato externo ceres plus pisoforte, 76x76cm, simples</t>
  </si>
  <si>
    <t>Revestimento de Piso emborrachado imitando madeira</t>
  </si>
  <si>
    <t>Pintura Com Tinta Latex Acrilica em Paredes Internas, 3 Demaos (Somente tinta e fundo) - cinza concreto queimado</t>
  </si>
  <si>
    <t>Revestimento de Parede Porcelanato Acetinado Mirage, Placa 90x90cm</t>
  </si>
  <si>
    <t>Revestimento de Piso de granito itaunas</t>
  </si>
  <si>
    <t>Revestimento em Pastilha vítrea decorada, padrão customizado, placa 30x30 cm</t>
  </si>
  <si>
    <t>Pintura Com Tinta Latex Acrilica em tetos Internas, 3 Demaos (Somente tinta e fundo) - Azul</t>
  </si>
  <si>
    <t>Revestimento em Porcelanato amadeirado 19x117cm para Parede, rejunte cimentício, aplicação em áreas comuns internas</t>
  </si>
  <si>
    <t>Pintura Com Tinta Latex Acrilica em Paredes Internas, 3 Demaos (Somente tinta e fundo) - Marrom</t>
  </si>
  <si>
    <t>Vestiário funcionário 2</t>
  </si>
  <si>
    <t>Vestiário funcionário 1</t>
  </si>
  <si>
    <t>Revestimento de parede em Porcelanato Eliane Silex 90x90</t>
  </si>
  <si>
    <t>Revestimento de piso em Porcelanato Eliane Silex 90x90</t>
  </si>
  <si>
    <t xml:space="preserve">Revestimento de parede em Cerâmica Tradição 23x23cm Lepri </t>
  </si>
  <si>
    <t>WC PNE Hall - Térreo (x2)</t>
  </si>
  <si>
    <t>WC PNE Hall - Térreo 1</t>
  </si>
  <si>
    <t>WC PNE Hall - Térreo 2</t>
  </si>
  <si>
    <t>Revestimento de Parede Porcelanato Portobello – Coleção “Graphite Retro Geo”</t>
  </si>
  <si>
    <t>Pintura Com Tinta Latex Acrilica em teto Internas, 3 Demaos (Somente tinta e fundo) - Azul</t>
  </si>
  <si>
    <t>Pintura Com Tinta Latex Acrilica em Paredes Internas, 3 Demaos (Somente tinta e fundo) - Areia</t>
  </si>
  <si>
    <t>Pintura Com Tinta Latex Acrilica em teto Internas, 3 Demaos (Somente tinta e fundo) - Areia</t>
  </si>
  <si>
    <t>Revestimento de Parede Porcelanato Eliane Revestimentos – Linha Lumina Areia 20x20</t>
  </si>
  <si>
    <t>Revestimento de piso Matiz Agave MT 30x90 - Eliane Revestimentos</t>
  </si>
  <si>
    <t>Teto Forro Knauf Cleaneo A1 (gesso acústico perfurado)</t>
  </si>
  <si>
    <t>WC PNE Hall - lazer 1</t>
  </si>
  <si>
    <t>WC PNE Hall - lazer academia</t>
  </si>
  <si>
    <t>Revestimento em Parede Azulejo Milos - Vila Sintra Azulejos</t>
  </si>
  <si>
    <t>Pintura Com Tinta Latex Acrilica emteto Internas, 3 Demaos (Somente tinta e fundo) - verde claro</t>
  </si>
  <si>
    <t>Revestimento de parede em Cerâmica Tradição 23x23cm Verde claro</t>
  </si>
  <si>
    <t>Pintura Com Tinta Latex Acrilica em parede Internas, 3 Demaos (Somente tinta e fundo) - verde claro</t>
  </si>
  <si>
    <t>Revestimento de parede em Cerâmica esmaltada listras</t>
  </si>
  <si>
    <t>WC PNE Hall - Lazer 18</t>
  </si>
  <si>
    <t>WC PNE Hall - Lazer 18 piscina</t>
  </si>
  <si>
    <t>Revestimento em Parede de porcelanato hexagonal branco</t>
  </si>
  <si>
    <t>Revestimento em Parede de Azulejo JK Solid | Estúdio Mosaico</t>
  </si>
  <si>
    <t>Acabamentos especiais em ambiente comuns</t>
  </si>
  <si>
    <t>WashTower™ AI DD™ Máquina que Lava e Seca 17kg, 220V - Aço Escovado - WK17VS6A | LG BR</t>
  </si>
  <si>
    <t>M44A + M44AE2 - Manta asfáltica tipo IV, 4 mm + manta asfáltica tipo IV, 4 mm + banho de asfalto oxidado + membrana de polímero acrílico com cimento e fibras para combater eflorescência</t>
  </si>
  <si>
    <t>Massa unica para reboco interno em argamassa estabilizada, espessura de 0,5cm, com execução desempenado fino</t>
  </si>
  <si>
    <t>Corrimão Metálico Duplo - fornecimento e instalação</t>
  </si>
  <si>
    <t>Corrimão Metálico</t>
  </si>
  <si>
    <t>Pergolado sem pilares sustentação - metálico</t>
  </si>
  <si>
    <t>CUB/SP R8-N</t>
  </si>
  <si>
    <t>Massa unica para reboco externo em argamassa estabilizada, espessura de 0,5cm, com execução desempenado fino</t>
  </si>
  <si>
    <t>Pergolados</t>
  </si>
  <si>
    <t>Esquadrias de Alumínio do duplex - fornecimento e instalação</t>
  </si>
  <si>
    <t>Linha supreme 25mm</t>
  </si>
  <si>
    <t>Esquadrias de Alumínio, linha 25 supreme - fornecimento e instalação</t>
  </si>
  <si>
    <t>Alvenaria de vedação de Bloco concreto corta-fogo de 09x19x39cm, com argamassa estabilizada</t>
  </si>
  <si>
    <t>Alvenaria de vedação de Bloco concreto corta-fogo de 14x19x39cm, com argamassa estabilizada</t>
  </si>
  <si>
    <t>Alvenaria de vedação de Bloco concreto corta-fogo com densidade acustica reforçada de 14x19x39cm, com argamassa estabilizada</t>
  </si>
  <si>
    <t>Alvenaria de vedação de Bloco concreto corta-fogo de 19x19x39cm, com argamassa estabilizada</t>
  </si>
  <si>
    <t>Da marca oterprem, conforme projeto acustico r03</t>
  </si>
  <si>
    <t>Manta acústica “SoundSoft Ondulada” da Aubicon esp. 17/8mm”</t>
  </si>
  <si>
    <t>Manta acústica “SoundSoft laje zero” da Aubicon com polimero acrilico aderido da Baucryl</t>
  </si>
  <si>
    <t>molhado</t>
  </si>
  <si>
    <t>Tratamento acustico da sylomer da getzner esp. 50mm</t>
  </si>
  <si>
    <t>Considerado o lazer externo do 3 pav, e lazer interno e externo do 13 pav + academia + spa + deck da piscina - conforme o projeto de acustica disponibilizado</t>
  </si>
  <si>
    <t>Piso do duplex do 3, 5, 7, 11 e 16 pav - conforme o projeto de acustica disponibilizado</t>
  </si>
  <si>
    <t>Areas molhadas da piscona e do spa - conforme o projeto de acustica disponibilizado</t>
  </si>
  <si>
    <t>Parede Com Sistema Em Chapas De Gesso Para Drywall, Uso Interno, Montante 70mm, Com Uma Face Resistente a Umidade(RU/70) - com tratamento de junta</t>
  </si>
  <si>
    <t>CONSIDERAREI ESTUCAMENTO</t>
  </si>
  <si>
    <t>REVESTIMENTO EXTERNO - TEXTURA PARA FACHADA, REVESTIMENTO FACHADA ESTRUTURA - COR 01 - MARROM  -  MASSA TEXTURIZADA ACRÍLICA IBRATIN PADRÃO GRANELLI 898A0A MANCHESTER MÁXIMO  -  FACHADA FRONTAL</t>
  </si>
  <si>
    <t>REVESTIMENTO EXTERNO - TEXTURA PARA FACHADA, REVESTIMENTO FACHADA PAREDE - COR 01 - MARROM  -  MASSA TEXTURIZADA ACRÍLICA IBRATIN PADRÃO GRANELLI 898A0A MANCHESTER MÁXIMO  -  FACHADA FRONTAL</t>
  </si>
  <si>
    <t>REVESTIMENTO EXTERNO - TEXTURA PARA FACHADA , MASSA TEXTURIZADA ACRÍLICA IBRATIN PADRÃO GRANELLI 898A0L MANCHESTER CLARO - FACHADA FRONTAL</t>
  </si>
  <si>
    <t>REVESTIMENTO EXTERNO - TEXTURA PARA FACHADA, REVESTIMENTO FACHADA ESTRUTURA - COR 02 - BEGE CLARO  -  MASSA TEXTURIZADA ACRÍLICA IBRATIN PADRÃO GRANELLI 898A0L MANCHESTER CLARO  -  FACHADA FRONTAL</t>
  </si>
  <si>
    <t>REVESTIMENTO EXTERNO - TEXTURA PARA FACHADA, REVESTIMENTO FACHADA PAREDE - COR 02 - BEGE CLARO  -  MASSA TEXTURIZADA ACRÍLICA IBRATIN PADRÃO GRANELLI 898A0L MANCHESTER CLARO  -  FACHADA FRONTAL</t>
  </si>
  <si>
    <t>REVESTIMENTO EXTERNO - TEXTURA PARA FACHADA, REVESTIMENTO FACHADA ESTRUTURA - COR 03 - BEGE ESCURO  -  MASSA TEXTURIZADA ACRÍLICA IBRATIN PADRÃO GRANELLI 898A0R MANCHESTER MÍNIMO  -  FACHADA FRONTAL</t>
  </si>
  <si>
    <t>REVESTIMENTO EXTERNO - TEXTURA PARA FACHADA, REVESTIMENTO FACHADA PAREDE - COR 03 - BEGE ESCURO  -  MASSA TEXTURIZADA ACRÍLICA IBRATIN PADRÃO GRANELLI 898A0R MANCHESTER MÍNIMO  -  FACHADA FRONTAL</t>
  </si>
  <si>
    <t>REVESTIMENTO EXTERNO - TEXTURA PARA FACHADA, REVESTIMENTO FACHADA ESTRUTURA - COR 02 - BEGE CLARO  -  MASSA TEXTURIZADA ACRÍLICA IBRATIN PADRÃO GRANELLI 898A0L MANCHESTER CLARO  -  FACHADA LATERAL DIREITA</t>
  </si>
  <si>
    <t>41.1.9</t>
  </si>
  <si>
    <t>REVESTIMENTO EXTERNO - TEXTURA PARA FACHADA, REVESTIMENTO FACHADA ESTRUTURA - COR 03 - BEGE ESCURO  -  MASSA TEXTURIZADA ACRÍLICA IBRATIN PADRÃO GRANELLI 898A0R MANCHESTER MÍNIMO  -  FACHADA LATERAL DIREITA</t>
  </si>
  <si>
    <t>41.1.10</t>
  </si>
  <si>
    <t>REVESTIMENTO EXTERNO - TEXTURA PARA FACHADA, REVESTIMENTO FACHADA PAREDE - COR 03 - BEGE ESCURO  -  MASSA TEXTURIZADA ACRÍLICA IBRATIN PADRÃO GRANELLI 898A0R MANCHESTER MÍNIMO  -  FACHADA LATERAL DIREITA</t>
  </si>
  <si>
    <t>41.1.11</t>
  </si>
  <si>
    <t>REVESTIMENTO EXTERNO - TEXTURA PARA FACHADA, REVESTIMENTO FACHADA ESTRUTURA - COR 02 - BEGE CLARO  -  MASSA TEXTURIZADA ACRÍLICA IBRATIN PADRÃO GRANELLI 898A0L MANCHESTER CLARO  -  FACHADA LATERAL ESQUERDA</t>
  </si>
  <si>
    <t>41.1.12</t>
  </si>
  <si>
    <t>REVESTIMENTO EXTERNO - TEXTURA PARA FACHADA, REVESTIMENTO FACHADA PAREDE - COR 02 - BEGE CLARO  -  MASSA TEXTURIZADA ACRÍLICA IBRATIN PADRÃO GRANELLI 898A0L MANCHESTER CLARO  -  FACHADA LATERAL ESQUERDA</t>
  </si>
  <si>
    <t>41.1.13</t>
  </si>
  <si>
    <t>REVESTIMENTO EXTERNO - TEXTURA PARA FACHADA, REVESTIMENTO FACHADA ESTRUTURA - COR 02 - BEGE CLARO  -  MASSA TEXTURIZADA ACRÍLICA IBRATIN PADRÃO GRANELLI 898A0L MANCHESTER CLARO  -  FACHADA POSTERIOR</t>
  </si>
  <si>
    <t>41.1.14</t>
  </si>
  <si>
    <t>REVESTIMENTO EXTERNO - TEXTURA PARA FACHADA, REVESTIMENTO FACHADA PAREDE - COR 02 - BEGE CLARO  -  MASSA TEXTURIZADA ACRÍLICA IBRATIN PADRÃO GRANELLI 898A0L MANCHESTER CLARO  -  FACHADA POSTERIOR</t>
  </si>
  <si>
    <t>41.1.15</t>
  </si>
  <si>
    <t>REVESTIMENTO EXTERNO - TEXTURA PARA FACHADA, REVESTIMENTO FACHADA ESTRUTURA - COR 03 - BEGE ESCURO  -  MASSA TEXTURIZADA ACRÍLICA IBRATIN PADRÃO GRANELLI 898A0R MANCHESTER MÍNIMO  -  FACHADA POSTERIOR</t>
  </si>
  <si>
    <t>41.1.16</t>
  </si>
  <si>
    <t>REVESTIMENTO EXTERNO - TEXTURA PARA FACHADA, REVESTIMENTO FACHADA PAREDE - COR 03 - BEGE ESCURO  -  MASSA TEXTURIZADA ACRÍLICA IBRATIN PADRÃO GRANELLI 898A0R MANCHESTER MÍNIMO  -  FACHADA POSTERIOR</t>
  </si>
  <si>
    <t>REVESTIMENTO EXTERNO - TEXTURA PARA FACHADA , MASSA TEXTURIZADA ACRÍLICA IBRATIN PADRÃO GRANELLI 898A0A MANCHESTER MÁXIMO - FACHADA FRONTAL</t>
  </si>
  <si>
    <t>REVESTIMENTO EXTERNO - TEXTURA PARA FACHADA , MASSA TEXTURIZADA ACRÍLICA IBRATIN PADRÃO GRANELLI 898A0R MANCHESTER MÍNIMO - FACHADA FRONTAL</t>
  </si>
  <si>
    <t>REVESTIMENTO EXTERNO - TEXTURA PARA FACHADA , MASSA TEXTURIZADA ACRÍLICA IBRATIN PADRÃO GRANELLI 898A0A MANCHESTER MÁXIMO - FACHADA LATERAL DIREITA</t>
  </si>
  <si>
    <t>REVESTIMENTO EXTERNO - TEXTURA PARA FACHADA, REVESTIMENTO FACHADA ESTRUTURA - COR 01 - MARROM  -  MASSA TEXTURIZADA ACRÍLICA IBRATIN PADRÃO GRANELLI 898A0A MANCHESTER MÁXIMO  -  FACHADA LATERAL DIREITA</t>
  </si>
  <si>
    <t>41.2.12</t>
  </si>
  <si>
    <t>41.2.13</t>
  </si>
  <si>
    <t>REVESTIMENTO EXTERNO - TEXTURA PARA FACHADA, REVESTIMENTO FACHADA PAREDE - COR 02 - BEGE CLARO  -  MASSA TEXTURIZADA ACRÍLICA IBRATIN PADRÃO GRANELLI 898A0L MANCHESTER CLARO  -  FACHADA LATERAL DIREITA</t>
  </si>
  <si>
    <t>41.2.14</t>
  </si>
  <si>
    <t>REVESTIMENTO EXTERNO - TEXTURA PARA FACHADA , MASSA TEXTURIZADA ACRÍLICA IBRATIN PADRÃO GRANELLI 898A0R MANCHESTER MÍNIMO - FACHADA LATERAL DIREITA</t>
  </si>
  <si>
    <t>41.2.15</t>
  </si>
  <si>
    <t>REVESTIMENTO EXTERNO - TEXTURA PARA FACHADA, REVESTIMENTO FACHADA DRYWALL - COR 03 - BEGE ESCURO  -  MASSA TEXTURIZADA ACRÍLICA IBRATIN PADRÃO GRANELLI 898A0R MANCHESTER MÍNIMO  -  FACHADA LATERAL DIREITA</t>
  </si>
  <si>
    <t>41.2.16</t>
  </si>
  <si>
    <t>41.2.17</t>
  </si>
  <si>
    <t>41.2.18</t>
  </si>
  <si>
    <t>REVESTIMENTO EXTERNO - TEXTURA PARA FACHADA , MASSA TEXTURIZADA ACRÍLICA IBRATIN PADRÃO GRANELLI 898A0A MANCHESTER MÁXIMO - FACHADA LATERAL ESQUERDA</t>
  </si>
  <si>
    <t>41.2.19</t>
  </si>
  <si>
    <t>REVESTIMENTO EXTERNO - TEXTURA PARA FACHADA, REVESTIMENTO FACHADA ESTRUTURA - COR 01 - MARROM  -  MASSA TEXTURIZADA ACRÍLICA IBRATIN PADRÃO GRANELLI 898A0A MANCHESTER MÁXIMO  -  FACHADA LATERAL ESQUERDA</t>
  </si>
  <si>
    <t>41.2.20</t>
  </si>
  <si>
    <t>41.2.21</t>
  </si>
  <si>
    <t>41.2.22</t>
  </si>
  <si>
    <t>REVESTIMENTO EXTERNO - TEXTURA PARA FACHADA , MASSA TEXTURIZADA ACRÍLICA IBRATIN PADRÃO GRANELLI 898A0R MANCHESTER MÍNIMO - FACHADA LATERAL ESQUERDA</t>
  </si>
  <si>
    <t>41.2.23</t>
  </si>
  <si>
    <t>REVESTIMENTO EXTERNO - TEXTURA PARA FACHADA, REVESTIMENTO FACHADA DRYWALL - COR 03 - BEGE ESCURO  -  MASSA TEXTURIZADA ACRÍLICA IBRATIN PADRÃO GRANELLI 898A0R MANCHESTER MÍNIMO  -  FACHADA LATERAL ESQUERDA</t>
  </si>
  <si>
    <t>41.2.24</t>
  </si>
  <si>
    <t>REVESTIMENTO EXTERNO - TEXTURA PARA FACHADA, REVESTIMENTO FACHADA ESTRUTURA - COR 03 - BEGE ESCURO  -  MASSA TEXTURIZADA ACRÍLICA IBRATIN PADRÃO GRANELLI 898A0R MANCHESTER MÍNIMO  -  FACHADA LATERAL ESQUERDA</t>
  </si>
  <si>
    <t>41.2.25</t>
  </si>
  <si>
    <t>REVESTIMENTO EXTERNO - TEXTURA PARA FACHADA, REVESTIMENTO FACHADA PAREDE - COR 03 - BEGE ESCURO  -  MASSA TEXTURIZADA ACRÍLICA IBRATIN PADRÃO GRANELLI 898A0R MANCHESTER MÍNIMO  -  FACHADA LATERAL ESQUERDA</t>
  </si>
  <si>
    <t>41.2.26</t>
  </si>
  <si>
    <t>41.2.27</t>
  </si>
  <si>
    <t>41.2.28</t>
  </si>
  <si>
    <t>REVESTIMENTO EXTERNO - TEXTURA PARA FACHADA, REVESTIMENTO FACHADA DRYWALL - COR 03 - BEGE ESCURO  -  MASSA TEXTURIZADA ACRÍLICA IBRATIN PADRÃO GRANELLI 898A0R MANCHESTER MÍNIMO  -  FACHADA POSTERIOR</t>
  </si>
  <si>
    <t>41.2.29</t>
  </si>
  <si>
    <t>41.2.30</t>
  </si>
  <si>
    <t>REVESTIMENTO EXTERNO - TEXTURA PARA FACHADA, REVESTIMENTO FACHADA DRYWALL - COR 02 - BEGE CLARO  -  MASSA TEXTURIZADA ACRÍLICA IBRATIN PADRÃO GRANELLI 898A0L MANCHESTER CLARO  -  FACHADA FRONTAL</t>
  </si>
  <si>
    <t>REVESTIMENTO EXTERNO - TEXTURA PARA FACHADA, REVESTIMENTO FACHADA DRYWALL - COR 03 - BEGE ESCURO  -  MASSA TEXTURIZADA ACRÍLICA IBRATIN PADRÃO GRANELLI 898A0R MANCHESTER MÍNIMO  -  FACHADA FRONTAL</t>
  </si>
  <si>
    <t>41.3.12</t>
  </si>
  <si>
    <t>41.3.13</t>
  </si>
  <si>
    <t>41.3.14</t>
  </si>
  <si>
    <t>41.3.15</t>
  </si>
  <si>
    <t>41.3.16</t>
  </si>
  <si>
    <t>41.3.17</t>
  </si>
  <si>
    <t>41.3.18</t>
  </si>
  <si>
    <t>41.3.19</t>
  </si>
  <si>
    <t>41.3.20</t>
  </si>
  <si>
    <t>41.3.21</t>
  </si>
  <si>
    <t>REVESTIMENTO EXTERNO - TEXTURA PARA FACHADA, REVESTIMENTO FACHADA DRYWALL - COR 02 - BEGE CLARO  -  MASSA TEXTURIZADA ACRÍLICA IBRATIN PADRÃO GRANELLI 898A0L MANCHESTER CLARO  -  FACHADA LATERAL ESQUERDA</t>
  </si>
  <si>
    <t>41.3.22</t>
  </si>
  <si>
    <t>41.3.23</t>
  </si>
  <si>
    <t>41.3.24</t>
  </si>
  <si>
    <t>41.3.25</t>
  </si>
  <si>
    <t>41.3.26</t>
  </si>
  <si>
    <t>41.3.27</t>
  </si>
  <si>
    <t>41.3.28</t>
  </si>
  <si>
    <t>41.3.29</t>
  </si>
  <si>
    <t>41.3.30</t>
  </si>
  <si>
    <t>41.3.31</t>
  </si>
  <si>
    <t>41.3.32</t>
  </si>
  <si>
    <t>41.4.12</t>
  </si>
  <si>
    <t>41.4.13</t>
  </si>
  <si>
    <t>41.4.14</t>
  </si>
  <si>
    <t>41.4.15</t>
  </si>
  <si>
    <t>41.4.16</t>
  </si>
  <si>
    <t>41.4.17</t>
  </si>
  <si>
    <t>41.4.18</t>
  </si>
  <si>
    <t>41.4.19</t>
  </si>
  <si>
    <t>41.4.20</t>
  </si>
  <si>
    <t>41.4.21</t>
  </si>
  <si>
    <t>41.4.22</t>
  </si>
  <si>
    <t>41.4.23</t>
  </si>
  <si>
    <t>41.4.24</t>
  </si>
  <si>
    <t>41.4.25</t>
  </si>
  <si>
    <t>41.4.26</t>
  </si>
  <si>
    <t>41.4.27</t>
  </si>
  <si>
    <t>41.4.28</t>
  </si>
  <si>
    <t>41.4.29</t>
  </si>
  <si>
    <t>41.5.12</t>
  </si>
  <si>
    <t>41.5.13</t>
  </si>
  <si>
    <t>41.5.14</t>
  </si>
  <si>
    <t>41.5.15</t>
  </si>
  <si>
    <t>41.5.16</t>
  </si>
  <si>
    <t>41.5.17</t>
  </si>
  <si>
    <t>41.5.18</t>
  </si>
  <si>
    <t>41.5.19</t>
  </si>
  <si>
    <t>41.5.20</t>
  </si>
  <si>
    <t>41.5.21</t>
  </si>
  <si>
    <t>41.5.22</t>
  </si>
  <si>
    <t>41.5.23</t>
  </si>
  <si>
    <t>41.5.24</t>
  </si>
  <si>
    <t>41.5.25</t>
  </si>
  <si>
    <t>41.5.26</t>
  </si>
  <si>
    <t>41.5.27</t>
  </si>
  <si>
    <t>41.5.28</t>
  </si>
  <si>
    <t>41.5.29</t>
  </si>
  <si>
    <t>41.6.12</t>
  </si>
  <si>
    <t>41.6.13</t>
  </si>
  <si>
    <t>41.6.14</t>
  </si>
  <si>
    <t>41.6.15</t>
  </si>
  <si>
    <t>41.6.16</t>
  </si>
  <si>
    <t>41.6.17</t>
  </si>
  <si>
    <t>41.6.18</t>
  </si>
  <si>
    <t>41.6.19</t>
  </si>
  <si>
    <t>41.6.20</t>
  </si>
  <si>
    <t>41.6.21</t>
  </si>
  <si>
    <t>41.6.22</t>
  </si>
  <si>
    <t>41.6.23</t>
  </si>
  <si>
    <t>41.6.24</t>
  </si>
  <si>
    <t>41.6.25</t>
  </si>
  <si>
    <t>41.6.26</t>
  </si>
  <si>
    <t>41.6.27</t>
  </si>
  <si>
    <t>41.6.28</t>
  </si>
  <si>
    <t>41.6.29</t>
  </si>
  <si>
    <t>41.7.12</t>
  </si>
  <si>
    <t>41.7.13</t>
  </si>
  <si>
    <t>41.7.14</t>
  </si>
  <si>
    <t>41.7.15</t>
  </si>
  <si>
    <t>41.7.16</t>
  </si>
  <si>
    <t>41.7.17</t>
  </si>
  <si>
    <t>41.7.18</t>
  </si>
  <si>
    <t>41.7.19</t>
  </si>
  <si>
    <t>41.7.20</t>
  </si>
  <si>
    <t>41.7.21</t>
  </si>
  <si>
    <t>41.7.22</t>
  </si>
  <si>
    <t>41.7.23</t>
  </si>
  <si>
    <t>41.7.24</t>
  </si>
  <si>
    <t>41.7.25</t>
  </si>
  <si>
    <t>41.7.26</t>
  </si>
  <si>
    <t>41.7.27</t>
  </si>
  <si>
    <t>41.7.28</t>
  </si>
  <si>
    <t>41.7.29</t>
  </si>
  <si>
    <t>41.8.12</t>
  </si>
  <si>
    <t>41.8.13</t>
  </si>
  <si>
    <t>41.8.14</t>
  </si>
  <si>
    <t>41.8.15</t>
  </si>
  <si>
    <t>41.8.16</t>
  </si>
  <si>
    <t>41.8.17</t>
  </si>
  <si>
    <t>41.8.18</t>
  </si>
  <si>
    <t>41.8.19</t>
  </si>
  <si>
    <t>41.8.20</t>
  </si>
  <si>
    <t>41.8.21</t>
  </si>
  <si>
    <t>41.8.22</t>
  </si>
  <si>
    <t>41.8.23</t>
  </si>
  <si>
    <t>41.8.24</t>
  </si>
  <si>
    <t>41.8.25</t>
  </si>
  <si>
    <t>41.8.26</t>
  </si>
  <si>
    <t>41.8.27</t>
  </si>
  <si>
    <t>41.8.28</t>
  </si>
  <si>
    <t>41.8.29</t>
  </si>
  <si>
    <t>41.9.12</t>
  </si>
  <si>
    <t>41.9.13</t>
  </si>
  <si>
    <t>41.9.14</t>
  </si>
  <si>
    <t>41.9.15</t>
  </si>
  <si>
    <t>41.9.16</t>
  </si>
  <si>
    <t>41.9.17</t>
  </si>
  <si>
    <t>41.9.18</t>
  </si>
  <si>
    <t>41.9.19</t>
  </si>
  <si>
    <t>41.9.20</t>
  </si>
  <si>
    <t>41.9.21</t>
  </si>
  <si>
    <t>41.9.22</t>
  </si>
  <si>
    <t>41.9.23</t>
  </si>
  <si>
    <t>41.9.24</t>
  </si>
  <si>
    <t>41.9.25</t>
  </si>
  <si>
    <t>41.9.26</t>
  </si>
  <si>
    <t>41.9.27</t>
  </si>
  <si>
    <t>41.9.28</t>
  </si>
  <si>
    <t>41.9.29</t>
  </si>
  <si>
    <t>41.10.12</t>
  </si>
  <si>
    <t>41.10.13</t>
  </si>
  <si>
    <t>41.10.14</t>
  </si>
  <si>
    <t>41.10.15</t>
  </si>
  <si>
    <t>41.10.16</t>
  </si>
  <si>
    <t>41.10.17</t>
  </si>
  <si>
    <t>41.10.18</t>
  </si>
  <si>
    <t>41.10.19</t>
  </si>
  <si>
    <t>41.10.20</t>
  </si>
  <si>
    <t>41.10.21</t>
  </si>
  <si>
    <t>41.10.22</t>
  </si>
  <si>
    <t>41.10.23</t>
  </si>
  <si>
    <t>41.10.24</t>
  </si>
  <si>
    <t>41.10.25</t>
  </si>
  <si>
    <t>41.10.26</t>
  </si>
  <si>
    <t>41.10.27</t>
  </si>
  <si>
    <t>41.10.28</t>
  </si>
  <si>
    <t>41.10.29</t>
  </si>
  <si>
    <t>41.11.12</t>
  </si>
  <si>
    <t>41.11.13</t>
  </si>
  <si>
    <t>41.11.14</t>
  </si>
  <si>
    <t>41.11.15</t>
  </si>
  <si>
    <t>41.11.16</t>
  </si>
  <si>
    <t>41.11.17</t>
  </si>
  <si>
    <t>41.11.18</t>
  </si>
  <si>
    <t>41.11.19</t>
  </si>
  <si>
    <t>41.11.20</t>
  </si>
  <si>
    <t>41.11.21</t>
  </si>
  <si>
    <t>41.11.22</t>
  </si>
  <si>
    <t>41.11.23</t>
  </si>
  <si>
    <t>41.11.24</t>
  </si>
  <si>
    <t>41.11.25</t>
  </si>
  <si>
    <t>41.11.26</t>
  </si>
  <si>
    <t>41.11.27</t>
  </si>
  <si>
    <t>41.11.28</t>
  </si>
  <si>
    <t>41.11.29</t>
  </si>
  <si>
    <t>41.12.12</t>
  </si>
  <si>
    <t>41.12.13</t>
  </si>
  <si>
    <t>41.12.14</t>
  </si>
  <si>
    <t>41.12.15</t>
  </si>
  <si>
    <t>41.12.16</t>
  </si>
  <si>
    <t>41.12.17</t>
  </si>
  <si>
    <t>41.12.18</t>
  </si>
  <si>
    <t>41.12.19</t>
  </si>
  <si>
    <t>41.12.20</t>
  </si>
  <si>
    <t>41.12.21</t>
  </si>
  <si>
    <t>41.12.22</t>
  </si>
  <si>
    <t>41.12.23</t>
  </si>
  <si>
    <t>41.12.24</t>
  </si>
  <si>
    <t>41.12.25</t>
  </si>
  <si>
    <t>41.12.26</t>
  </si>
  <si>
    <t>41.12.27</t>
  </si>
  <si>
    <t>41.12.28</t>
  </si>
  <si>
    <t>41.12.29</t>
  </si>
  <si>
    <t>41.13.12</t>
  </si>
  <si>
    <t>41.13.13</t>
  </si>
  <si>
    <t>41.13.14</t>
  </si>
  <si>
    <t>41.13.15</t>
  </si>
  <si>
    <t>41.13.16</t>
  </si>
  <si>
    <t>41.13.17</t>
  </si>
  <si>
    <t>41.13.18</t>
  </si>
  <si>
    <t>41.13.19</t>
  </si>
  <si>
    <t>41.13.20</t>
  </si>
  <si>
    <t>41.13.21</t>
  </si>
  <si>
    <t>41.13.22</t>
  </si>
  <si>
    <t>41.13.23</t>
  </si>
  <si>
    <t>41.13.24</t>
  </si>
  <si>
    <t>41.13.25</t>
  </si>
  <si>
    <t>41.13.26</t>
  </si>
  <si>
    <t>41.13.27</t>
  </si>
  <si>
    <t>41.13.28</t>
  </si>
  <si>
    <t>41.13.29</t>
  </si>
  <si>
    <t>41.14.11</t>
  </si>
  <si>
    <t>41.14.12</t>
  </si>
  <si>
    <t>41.14.13</t>
  </si>
  <si>
    <t>41.14.14</t>
  </si>
  <si>
    <t>41.14.15</t>
  </si>
  <si>
    <t>41.14.16</t>
  </si>
  <si>
    <t>41.14.17</t>
  </si>
  <si>
    <t>41.14.18</t>
  </si>
  <si>
    <t>REVESTIMENTO EXTERNO - TEXTURA PARA FACHADA , MASSA TEXTURIZADA ACRÍLICA IBRATIN PADRÃO GRANELLI 898A0L MANCHESTER CLARO - FACHADA POSTERIOR</t>
  </si>
  <si>
    <t>41.14.19</t>
  </si>
  <si>
    <t>41.14.20</t>
  </si>
  <si>
    <t>41.14.21</t>
  </si>
  <si>
    <t>41.14.22</t>
  </si>
  <si>
    <t>41.15.12</t>
  </si>
  <si>
    <t>41.15.13</t>
  </si>
  <si>
    <t>41.15.14</t>
  </si>
  <si>
    <t>41.15.15</t>
  </si>
  <si>
    <t>41.15.16</t>
  </si>
  <si>
    <t>41.15.17</t>
  </si>
  <si>
    <t>REVESTIMENTO EXTERNO - TEXTURA PARA FACHADA, REVESTIMENTO FACHADA ESTRUTURA - COR 01 - MARROM  -  MASSA TEXTURIZADA ACRÍLICA IBRATIN PADRÃO GRANELLI 898A0A MANCHESTER MÁXIMO  -  FACHADA POSTERIOR</t>
  </si>
  <si>
    <t>41.15.18</t>
  </si>
  <si>
    <t>41.15.19</t>
  </si>
  <si>
    <t>41.15.20</t>
  </si>
  <si>
    <t>REVESTIMENTO EXTERNO - TEXTURA PARA FACHADA , MASSA TEXTURIZADA ACRÍLICA IBRATIN PADRÃO GRANELLI 898A0R MANCHESTER MÍNIMO - FACHADA POSTERIOR</t>
  </si>
  <si>
    <t>41.15.21</t>
  </si>
  <si>
    <t>41.15.22</t>
  </si>
  <si>
    <t>41.16.12</t>
  </si>
  <si>
    <t>41.16.13</t>
  </si>
  <si>
    <t>41.16.14</t>
  </si>
  <si>
    <t>41.16.15</t>
  </si>
  <si>
    <t>41.16.16</t>
  </si>
  <si>
    <t>41.16.17</t>
  </si>
  <si>
    <t>41.16.18</t>
  </si>
  <si>
    <t>41.16.19</t>
  </si>
  <si>
    <t>41.16.20</t>
  </si>
  <si>
    <t>41.16.21</t>
  </si>
  <si>
    <t>REVESTIMENTO EXTERNO - TEXTURA PARA FACHADA, REVESTIMENTO FACHADA DRYWALL - COR 02 - BEGE CLARO  -  MASSA TEXTURIZADA ACRÍLICA IBRATIN PADRÃO GRANELLI 898A0L MANCHESTER CLARO  -  FACHADA POSTERIOR</t>
  </si>
  <si>
    <t>41.16.22</t>
  </si>
  <si>
    <t>41.16.23</t>
  </si>
  <si>
    <t>41.16.24</t>
  </si>
  <si>
    <t>41.16.25</t>
  </si>
  <si>
    <t>41.16.26</t>
  </si>
  <si>
    <t>41.17.12</t>
  </si>
  <si>
    <t>41.17.13</t>
  </si>
  <si>
    <t>41.17.14</t>
  </si>
  <si>
    <t>41.17.15</t>
  </si>
  <si>
    <t>41.17.16</t>
  </si>
  <si>
    <t>41.17.17</t>
  </si>
  <si>
    <t>41.17.18</t>
  </si>
  <si>
    <t>41.17.19</t>
  </si>
  <si>
    <t>41.17.20</t>
  </si>
  <si>
    <t>41.17.21</t>
  </si>
  <si>
    <t>41.17.22</t>
  </si>
  <si>
    <t>41.17.23</t>
  </si>
  <si>
    <t>41.17.24</t>
  </si>
  <si>
    <t>41.17.25</t>
  </si>
  <si>
    <t>41.17.26</t>
  </si>
  <si>
    <t>41.18.13</t>
  </si>
  <si>
    <t>41.18.14</t>
  </si>
  <si>
    <t>41.18.15</t>
  </si>
  <si>
    <t>41.18.16</t>
  </si>
  <si>
    <t>41.18.17</t>
  </si>
  <si>
    <t>41.18.18</t>
  </si>
  <si>
    <t>41.18.19</t>
  </si>
  <si>
    <t>41.18.20</t>
  </si>
  <si>
    <t>41.18.21</t>
  </si>
  <si>
    <t>41.18.22</t>
  </si>
  <si>
    <t>41.18.23</t>
  </si>
  <si>
    <t>41.18.24</t>
  </si>
  <si>
    <t>41.18.25</t>
  </si>
  <si>
    <t>41.18.26</t>
  </si>
  <si>
    <t>41.18.27</t>
  </si>
  <si>
    <t>REVESTIMENTO EXTERNO - TEXTURA PARA FACHADA , MASSA TEXTURIZADA ACRÍLICA IBRATIN PADRÃO GRANELLI 898A0L MANCHESTER CLARO - FACHADA LATERAL DIREITA</t>
  </si>
  <si>
    <t>41.19.9</t>
  </si>
  <si>
    <t>41.19.10</t>
  </si>
  <si>
    <t>41.19.11</t>
  </si>
  <si>
    <t>41.19.12</t>
  </si>
  <si>
    <t>41.19.13</t>
  </si>
  <si>
    <t>41.19.14</t>
  </si>
  <si>
    <t>41.19.15</t>
  </si>
  <si>
    <t>41.19.16</t>
  </si>
  <si>
    <t>41.19.17</t>
  </si>
  <si>
    <t>41.20.8</t>
  </si>
  <si>
    <t>41.20.9</t>
  </si>
  <si>
    <t>41.20.10</t>
  </si>
  <si>
    <t>41.20.11</t>
  </si>
  <si>
    <t>41.20.12</t>
  </si>
  <si>
    <t>41.20.13</t>
  </si>
  <si>
    <t>41.20.14</t>
  </si>
  <si>
    <t>41.21.8</t>
  </si>
  <si>
    <t>41.21.9</t>
  </si>
  <si>
    <t>41.21.10</t>
  </si>
  <si>
    <t>41.21.11</t>
  </si>
  <si>
    <t>41.21.12</t>
  </si>
  <si>
    <t>41.21.13</t>
  </si>
  <si>
    <t>41.21.14</t>
  </si>
  <si>
    <t>MAX</t>
  </si>
  <si>
    <t>CLARO</t>
  </si>
  <si>
    <t>MINI</t>
  </si>
  <si>
    <t>MARROM</t>
  </si>
  <si>
    <t>BEGE CLARO</t>
  </si>
  <si>
    <t>BEGE ESCURO</t>
  </si>
  <si>
    <t>Cor bege escuro</t>
  </si>
  <si>
    <t>Cor bege claro</t>
  </si>
  <si>
    <t>Cor marrom</t>
  </si>
  <si>
    <t>Massa texturizada pigmentada acrilica Granelli Manchester Mínimo, cor bege escuro, em Paredes Externas, 1 Demaos</t>
  </si>
  <si>
    <t>Massa texturizada pigmentada acrilica Granelli Manchester, cor marrom, Máximo em Paredes Externas, 1 Demaos</t>
  </si>
  <si>
    <t>Massa texturizada pigmentada acrilica Granelli Manchester Claro, corbege claro, em Paredes Externas, 1 Demaos</t>
  </si>
  <si>
    <t>controle solar fs45(neutral 55 4mm + pvb 0,38mm + incolor 4mm - cai) e de vidro laminado incolor com controle solar fs60(neutral 70 oc 4mm + pvb 0,38mm + incolor 4mm )</t>
  </si>
  <si>
    <t>Marmore bancada da cozinha</t>
  </si>
  <si>
    <t>Marmore bancada</t>
  </si>
  <si>
    <t>Marmore bancada cozinha + a da ilha embutida</t>
  </si>
  <si>
    <t>Esta incluso na etapa de mobiliario</t>
  </si>
  <si>
    <t>02.001.003</t>
  </si>
  <si>
    <t>02.001.004</t>
  </si>
  <si>
    <t>02.001.005</t>
  </si>
  <si>
    <t>02.001.008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</si>
</sst>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_);_(&quot;R$&quot;* \(#,##0\);_(&quot;R$&quot;* &quot;-&quot;_);_(@_)"/>
    <numFmt numFmtId="165" formatCode="_(* #,##0_);_(* \(#,##0\);_(* &quot;-&quot;_);_(@_)"/>
    <numFmt numFmtId="166" formatCode="_(&quot;R$&quot;* #,##0.00_);_(&quot;R$&quot;* \(#,##0.00\);_(&quot;R$&quot;* &quot;-&quot;??_);_(@_)"/>
    <numFmt numFmtId="167" formatCode="_(* #,##0.00_);_(* \(#,##0.00\);_(* &quot;-&quot;??_);_(@_)"/>
    <numFmt numFmtId="168" formatCode="dd/mm/yy;@"/>
    <numFmt numFmtId="169" formatCode="#.##000"/>
    <numFmt numFmtId="170" formatCode="#.##0,"/>
    <numFmt numFmtId="171" formatCode="\$#,#00"/>
    <numFmt numFmtId="172" formatCode="\$#,"/>
    <numFmt numFmtId="173" formatCode="#,#00"/>
    <numFmt numFmtId="174" formatCode="%#,#00"/>
    <numFmt numFmtId="175" formatCode="_([$€-2]* #,##0.00_);_([$€-2]* \(#,##0.00\);_([$€-2]* &quot;-&quot;??_)"/>
    <numFmt numFmtId="176" formatCode="#,"/>
    <numFmt numFmtId="177" formatCode="#,##0.0000"/>
    <numFmt numFmtId="178" formatCode="General_)"/>
    <numFmt numFmtId="179" formatCode="_(&quot;R$ &quot;* #,##0.00_);_(&quot;R$ &quot;* \(#,##0.00\);_(&quot;R$ &quot;* &quot;-&quot;??_);_(@_)"/>
    <numFmt numFmtId="180" formatCode="_-* #,##0.00_-;\-* #,##0.00_-;_-* &quot;-&quot;??_-;_-@"/>
    <numFmt numFmtId="181" formatCode="_(* #,##0_);_(* \(#,##0\);_(* &quot;-&quot;??_);_(@_)"/>
    <numFmt numFmtId="182" formatCode="_-* #,##0.00_-;\-* #,##0.00_-;_-* \-??_-;_-@_-"/>
    <numFmt numFmtId="183" formatCode="0#"/>
    <numFmt numFmtId="184" formatCode="00#"/>
    <numFmt numFmtId="185" formatCode="[$-416]mmm\-yy;@"/>
    <numFmt numFmtId="186" formatCode="dd/mm/yy"/>
    <numFmt numFmtId="187" formatCode="_-&quot;R$&quot;\ * #,##0.00_-;\-&quot;R$&quot;\ * #,##0.00_-;_-&quot;R$&quot;\ * &quot;-&quot;??_-;_-@"/>
    <numFmt numFmtId="188" formatCode="0.000%"/>
  </numFmts>
  <fonts count="15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Swis721 Lt BT"/>
      <family val="2"/>
    </font>
    <font>
      <sz val="1"/>
      <color indexed="18"/>
      <name val="Courier"/>
      <family val="3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8"/>
      <name val="Trebuchet MS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MS Sans Serif"/>
      <family val="2"/>
    </font>
    <font>
      <sz val="14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 tint="-0.249977111117893"/>
      <name val="Arial"/>
      <family val="2"/>
    </font>
    <font>
      <b/>
      <sz val="9.5"/>
      <name val="Calibri"/>
      <family val="2"/>
      <scheme val="minor"/>
    </font>
    <font>
      <sz val="9.5"/>
      <name val="Calibri"/>
      <family val="2"/>
      <scheme val="minor"/>
    </font>
    <font>
      <sz val="9.5"/>
      <color theme="0" tint="-0.249977111117893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8"/>
      <color theme="0" tint="-0.499984740745262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121212"/>
      <name val="Poppins"/>
    </font>
    <font>
      <b/>
      <sz val="8"/>
      <color theme="0"/>
      <name val="Poppins"/>
    </font>
    <font>
      <sz val="10"/>
      <name val="Courier New"/>
      <family val="3"/>
    </font>
    <font>
      <sz val="8"/>
      <color rgb="FF121212"/>
      <name val="Poppins"/>
    </font>
    <font>
      <sz val="8"/>
      <color rgb="FF121212"/>
      <name val="Calibri"/>
      <family val="2"/>
      <scheme val="minor"/>
    </font>
    <font>
      <i/>
      <sz val="8"/>
      <color rgb="FF12121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indexed="8"/>
      <name val="Arial"/>
      <family val="2"/>
    </font>
    <font>
      <sz val="10"/>
      <color indexed="8"/>
      <name val="MS Sans Serif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8"/>
      <color theme="0"/>
      <name val="Poppins"/>
    </font>
    <font>
      <sz val="10"/>
      <color theme="0"/>
      <name val="Calibri"/>
      <family val="2"/>
      <scheme val="minor"/>
    </font>
    <font>
      <sz val="10"/>
      <color rgb="FF1212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Calibri"/>
      <family val="2"/>
    </font>
    <font>
      <b/>
      <sz val="8"/>
      <name val="Poppins"/>
    </font>
    <font>
      <sz val="10"/>
      <color rgb="FF000000"/>
      <name val="Times New Roman"/>
      <family val="1"/>
    </font>
    <font>
      <b/>
      <sz val="10"/>
      <color theme="0"/>
      <name val="Arial"/>
      <family val="2"/>
    </font>
    <font>
      <b/>
      <sz val="8"/>
      <color rgb="FFFF0000"/>
      <name val="Calibri"/>
      <family val="2"/>
      <scheme val="minor"/>
    </font>
    <font>
      <b/>
      <sz val="14"/>
      <color rgb="FF121212"/>
      <name val="Poppins"/>
    </font>
    <font>
      <sz val="14"/>
      <color rgb="FF121212"/>
      <name val="Poppins"/>
    </font>
    <font>
      <sz val="5"/>
      <color theme="1"/>
      <name val="Arial Narrow"/>
      <family val="2"/>
    </font>
    <font>
      <sz val="5"/>
      <color theme="1"/>
      <name val="Roboto"/>
    </font>
    <font>
      <b/>
      <sz val="5"/>
      <color rgb="FF121212"/>
      <name val="Roboto"/>
    </font>
    <font>
      <sz val="10"/>
      <color theme="1"/>
      <name val="Roboto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1E4E79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9"/>
      <color theme="1"/>
      <name val="Calibri"/>
      <family val="2"/>
    </font>
    <font>
      <sz val="11"/>
      <name val="Calibri"/>
      <family val="2"/>
    </font>
    <font>
      <sz val="1"/>
      <color theme="1"/>
      <name val="Calibri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sz val="10"/>
      <color theme="1"/>
      <name val="Arial"/>
      <family val="2"/>
    </font>
    <font>
      <sz val="1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2"/>
      <name val="Arial"/>
      <family val="2"/>
    </font>
    <font>
      <sz val="2"/>
      <name val="Calibri"/>
      <family val="2"/>
      <scheme val="minor"/>
    </font>
    <font>
      <sz val="11"/>
      <color theme="1"/>
      <name val="Calibri"/>
      <scheme val="minor"/>
    </font>
    <font>
      <sz val="10"/>
      <color rgb="FF000000"/>
      <name val="Calibri"/>
      <scheme val="minor"/>
    </font>
    <font>
      <sz val="10"/>
      <color theme="0"/>
      <name val="Arial"/>
      <family val="2"/>
    </font>
    <font>
      <sz val="8"/>
      <name val="Arial"/>
    </font>
    <font>
      <b/>
      <sz val="14"/>
      <color theme="3" tint="0.39997558519241921"/>
      <name val="Arial"/>
      <family val="2"/>
    </font>
    <font>
      <b/>
      <sz val="14"/>
      <color rgb="FF00B050"/>
      <name val="Arial"/>
      <family val="2"/>
    </font>
    <font>
      <b/>
      <sz val="14"/>
      <color theme="9" tint="-0.249977111117893"/>
      <name val="Arial"/>
      <family val="2"/>
    </font>
    <font>
      <sz val="10"/>
      <color rgb="FF7030A0"/>
      <name val="Arial"/>
      <family val="2"/>
    </font>
    <font>
      <sz val="10"/>
      <color rgb="FF1851D6"/>
      <name val="Arial"/>
      <family val="2"/>
    </font>
    <font>
      <sz val="2"/>
      <color theme="0" tint="-0.249977111117893"/>
      <name val="Arial"/>
      <family val="2"/>
    </font>
    <font>
      <sz val="2"/>
      <color theme="0" tint="-0.249977111117893"/>
      <name val="Calibri"/>
      <family val="2"/>
      <scheme val="minor"/>
    </font>
    <font>
      <sz val="12"/>
      <color theme="1"/>
      <name val="Arial Narrow"/>
      <family val="2"/>
    </font>
    <font>
      <sz val="10"/>
      <color rgb="FF00990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rgb="FF1851D6"/>
        <bgColor indexed="64"/>
      </patternFill>
    </fill>
    <fill>
      <patternFill patternType="solid">
        <fgColor rgb="FFF438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rgb="FFDCDCDC"/>
      </patternFill>
    </fill>
    <fill>
      <patternFill patternType="solid">
        <fgColor theme="0" tint="-9.9978637043366805E-2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FFD965"/>
      </patternFill>
    </fill>
    <fill>
      <patternFill patternType="solid">
        <fgColor theme="2" tint="-0.14999847407452621"/>
        <bgColor rgb="FF255AE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989DD0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rgb="FFAAA1B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09900"/>
        <bgColor indexed="64"/>
      </patternFill>
    </fill>
    <fill>
      <patternFill patternType="solid">
        <fgColor theme="0" tint="-0.14999847407452621"/>
        <bgColor rgb="FFA5A5A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571078"/>
        <bgColor indexed="64"/>
      </patternFill>
    </fill>
  </fills>
  <borders count="18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/>
      <top/>
      <bottom/>
      <diagonal/>
    </border>
    <border>
      <left/>
      <right style="thin">
        <color rgb="FF29292F"/>
      </right>
      <top/>
      <bottom/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rgb="FF29292F"/>
      </right>
      <top/>
      <bottom style="thin">
        <color rgb="FF29292F"/>
      </bottom>
      <diagonal/>
    </border>
    <border>
      <left/>
      <right/>
      <top/>
      <bottom style="thin">
        <color rgb="FF29292F"/>
      </bottom>
      <diagonal/>
    </border>
    <border>
      <left/>
      <right/>
      <top style="thin">
        <color rgb="FF29292F"/>
      </top>
      <bottom style="thin">
        <color indexed="64"/>
      </bottom>
      <diagonal/>
    </border>
    <border>
      <left style="thin">
        <color indexed="64"/>
      </left>
      <right style="thin">
        <color rgb="FF29292F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29292F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/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29292F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9292F"/>
      </left>
      <right/>
      <top style="thin">
        <color indexed="64"/>
      </top>
      <bottom style="thin">
        <color rgb="FF29292F"/>
      </bottom>
      <diagonal/>
    </border>
    <border>
      <left/>
      <right/>
      <top style="thin">
        <color indexed="64"/>
      </top>
      <bottom style="thin">
        <color rgb="FF29292F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29292F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29292F"/>
      </right>
      <top/>
      <bottom/>
      <diagonal/>
    </border>
    <border>
      <left style="thin">
        <color indexed="64"/>
      </left>
      <right style="thin">
        <color rgb="FF29292F"/>
      </right>
      <top/>
      <bottom style="thin">
        <color rgb="FF29292F"/>
      </bottom>
      <diagonal/>
    </border>
    <border>
      <left/>
      <right style="thin">
        <color indexed="64"/>
      </right>
      <top/>
      <bottom style="thin">
        <color rgb="FF29292F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/>
      <diagonal/>
    </border>
    <border>
      <left style="thin">
        <color indexed="64"/>
      </left>
      <right/>
      <top style="hair">
        <color rgb="FF000000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rgb="FF000000"/>
      </right>
      <top style="thin">
        <color rgb="FF29292F"/>
      </top>
      <bottom style="thin">
        <color rgb="FF29292F"/>
      </bottom>
      <diagonal/>
    </border>
    <border>
      <left/>
      <right style="thin">
        <color rgb="FF000000"/>
      </right>
      <top style="thin">
        <color rgb="FF29292F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indexed="64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/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/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/>
      <top style="medium">
        <color indexed="64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indexed="64"/>
      </left>
      <right style="hair">
        <color rgb="FF000000"/>
      </right>
      <top/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/>
      <bottom style="thin">
        <color theme="0" tint="-0.499984740745262"/>
      </bottom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indexed="64"/>
      </right>
      <top/>
      <bottom style="thin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double">
        <color rgb="FF000000"/>
      </bottom>
      <diagonal/>
    </border>
  </borders>
  <cellStyleXfs count="360">
    <xf numFmtId="0" fontId="0" fillId="0" borderId="0" applyNumberFormat="0" applyFont="0" applyFill="0" applyBorder="0" applyAlignment="0" applyProtection="0"/>
    <xf numFmtId="169" fontId="54" fillId="0" borderId="0">
      <protection locked="0"/>
    </xf>
    <xf numFmtId="170" fontId="54" fillId="0" borderId="0">
      <protection locked="0"/>
    </xf>
    <xf numFmtId="171" fontId="54" fillId="0" borderId="0">
      <protection locked="0"/>
    </xf>
    <xf numFmtId="172" fontId="54" fillId="0" borderId="0">
      <protection locked="0"/>
    </xf>
    <xf numFmtId="0" fontId="54" fillId="0" borderId="0">
      <protection locked="0"/>
    </xf>
    <xf numFmtId="175" fontId="47" fillId="0" borderId="0" applyFont="0" applyFill="0" applyBorder="0" applyAlignment="0" applyProtection="0"/>
    <xf numFmtId="173" fontId="54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49" fillId="0" borderId="0" applyNumberFormat="0" applyFont="0" applyFill="0" applyBorder="0" applyAlignment="0" applyProtection="0"/>
    <xf numFmtId="0" fontId="47" fillId="0" borderId="0"/>
    <xf numFmtId="0" fontId="58" fillId="0" borderId="0"/>
    <xf numFmtId="0" fontId="53" fillId="0" borderId="0"/>
    <xf numFmtId="39" fontId="52" fillId="0" borderId="0"/>
    <xf numFmtId="0" fontId="47" fillId="0" borderId="0" applyNumberFormat="0" applyFont="0" applyFill="0" applyBorder="0" applyAlignment="0" applyProtection="0"/>
    <xf numFmtId="0" fontId="57" fillId="0" borderId="0"/>
    <xf numFmtId="0" fontId="47" fillId="0" borderId="0"/>
    <xf numFmtId="0" fontId="60" fillId="0" borderId="0"/>
    <xf numFmtId="174" fontId="54" fillId="0" borderId="0">
      <protection locked="0"/>
    </xf>
    <xf numFmtId="9" fontId="47" fillId="0" borderId="0" applyNumberFormat="0" applyFont="0" applyFill="0" applyBorder="0" applyAlignment="0" applyProtection="0"/>
    <xf numFmtId="176" fontId="59" fillId="0" borderId="0">
      <protection locked="0"/>
    </xf>
    <xf numFmtId="167" fontId="47" fillId="0" borderId="0" applyNumberFormat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9" fillId="0" borderId="0" applyNumberFormat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NumberFormat="0" applyFont="0" applyFill="0" applyBorder="0" applyAlignment="0" applyProtection="0"/>
    <xf numFmtId="167" fontId="56" fillId="0" borderId="0" applyNumberFormat="0" applyFont="0" applyFill="0" applyBorder="0" applyAlignment="0" applyProtection="0"/>
    <xf numFmtId="167" fontId="57" fillId="0" borderId="0" applyFont="0" applyFill="0" applyBorder="0" applyAlignment="0" applyProtection="0"/>
    <xf numFmtId="0" fontId="46" fillId="0" borderId="0"/>
    <xf numFmtId="0" fontId="64" fillId="0" borderId="0" applyNumberFormat="0" applyFont="0" applyBorder="0" applyAlignment="0"/>
    <xf numFmtId="0" fontId="47" fillId="0" borderId="0"/>
    <xf numFmtId="0" fontId="65" fillId="0" borderId="25" applyNumberFormat="0" applyFont="0" applyBorder="0" applyAlignment="0"/>
    <xf numFmtId="0" fontId="45" fillId="0" borderId="0"/>
    <xf numFmtId="0" fontId="66" fillId="0" borderId="0"/>
    <xf numFmtId="167" fontId="66" fillId="0" borderId="0" applyFont="0" applyFill="0" applyBorder="0" applyAlignment="0" applyProtection="0"/>
    <xf numFmtId="0" fontId="68" fillId="0" borderId="0"/>
    <xf numFmtId="167" fontId="68" fillId="0" borderId="0" applyFont="0" applyFill="0" applyBorder="0" applyAlignment="0" applyProtection="0"/>
    <xf numFmtId="0" fontId="51" fillId="0" borderId="0"/>
    <xf numFmtId="167" fontId="51" fillId="0" borderId="0" applyFont="0" applyFill="0" applyBorder="0" applyAlignment="0" applyProtection="0"/>
    <xf numFmtId="0" fontId="67" fillId="0" borderId="0"/>
    <xf numFmtId="167" fontId="68" fillId="0" borderId="0" applyFont="0" applyFill="0" applyBorder="0" applyAlignment="0" applyProtection="0"/>
    <xf numFmtId="167" fontId="66" fillId="0" borderId="0" applyFont="0" applyFill="0" applyBorder="0" applyAlignment="0" applyProtection="0"/>
    <xf numFmtId="0" fontId="46" fillId="0" borderId="0"/>
    <xf numFmtId="167" fontId="46" fillId="0" borderId="0" applyFont="0" applyFill="0" applyBorder="0" applyAlignment="0" applyProtection="0"/>
    <xf numFmtId="0" fontId="46" fillId="0" borderId="0" applyNumberFormat="0" applyFont="0" applyFill="0" applyBorder="0" applyAlignment="0" applyProtection="0"/>
    <xf numFmtId="167" fontId="46" fillId="0" borderId="0" applyNumberFormat="0" applyFont="0" applyFill="0" applyBorder="0" applyAlignment="0" applyProtection="0"/>
    <xf numFmtId="0" fontId="46" fillId="0" borderId="0"/>
    <xf numFmtId="167" fontId="46" fillId="0" borderId="0" applyFont="0" applyFill="0" applyBorder="0" applyAlignment="0" applyProtection="0"/>
    <xf numFmtId="0" fontId="46" fillId="0" borderId="0"/>
    <xf numFmtId="9" fontId="66" fillId="0" borderId="0" applyFont="0" applyFill="0" applyBorder="0" applyAlignment="0" applyProtection="0"/>
    <xf numFmtId="0" fontId="72" fillId="0" borderId="0"/>
    <xf numFmtId="167" fontId="46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51" fillId="0" borderId="0"/>
    <xf numFmtId="0" fontId="46" fillId="0" borderId="0"/>
    <xf numFmtId="0" fontId="74" fillId="0" borderId="0"/>
    <xf numFmtId="0" fontId="44" fillId="0" borderId="0"/>
    <xf numFmtId="0" fontId="46" fillId="0" borderId="0" applyNumberFormat="0" applyFont="0" applyFill="0" applyBorder="0" applyAlignment="0" applyProtection="0"/>
    <xf numFmtId="0" fontId="46" fillId="0" borderId="0" applyNumberFormat="0" applyFont="0" applyFill="0" applyBorder="0" applyAlignment="0" applyProtection="0"/>
    <xf numFmtId="0" fontId="43" fillId="0" borderId="0"/>
    <xf numFmtId="167" fontId="43" fillId="0" borderId="0" applyFont="0" applyFill="0" applyBorder="0" applyAlignment="0" applyProtection="0"/>
    <xf numFmtId="0" fontId="42" fillId="0" borderId="0"/>
    <xf numFmtId="0" fontId="41" fillId="0" borderId="0"/>
    <xf numFmtId="167" fontId="41" fillId="0" borderId="0" applyFont="0" applyFill="0" applyBorder="0" applyAlignment="0" applyProtection="0"/>
    <xf numFmtId="0" fontId="40" fillId="0" borderId="0"/>
    <xf numFmtId="167" fontId="40" fillId="0" borderId="0" applyFont="0" applyFill="0" applyBorder="0" applyAlignment="0" applyProtection="0"/>
    <xf numFmtId="0" fontId="40" fillId="0" borderId="0"/>
    <xf numFmtId="0" fontId="39" fillId="0" borderId="0"/>
    <xf numFmtId="167" fontId="39" fillId="0" borderId="0" applyFont="0" applyFill="0" applyBorder="0" applyAlignment="0" applyProtection="0"/>
    <xf numFmtId="0" fontId="51" fillId="0" borderId="0"/>
    <xf numFmtId="178" fontId="46" fillId="0" borderId="0"/>
    <xf numFmtId="167" fontId="51" fillId="0" borderId="0" applyFont="0" applyFill="0" applyBorder="0" applyAlignment="0" applyProtection="0"/>
    <xf numFmtId="9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75" fontId="46" fillId="0" borderId="0" applyFont="0" applyFill="0" applyBorder="0" applyAlignment="0" applyProtection="0"/>
    <xf numFmtId="0" fontId="46" fillId="0" borderId="0"/>
    <xf numFmtId="0" fontId="38" fillId="0" borderId="0"/>
    <xf numFmtId="9" fontId="46" fillId="0" borderId="0" applyNumberFormat="0" applyFont="0" applyFill="0" applyBorder="0" applyAlignment="0" applyProtection="0"/>
    <xf numFmtId="167" fontId="46" fillId="0" borderId="0" applyNumberFormat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NumberFormat="0" applyFont="0" applyFill="0" applyBorder="0" applyAlignment="0" applyProtection="0"/>
    <xf numFmtId="167" fontId="46" fillId="0" borderId="0" applyNumberFormat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NumberFormat="0" applyFont="0" applyFill="0" applyBorder="0" applyAlignment="0" applyProtection="0"/>
    <xf numFmtId="167" fontId="46" fillId="0" borderId="0" applyNumberFormat="0" applyFont="0" applyFill="0" applyBorder="0" applyAlignment="0" applyProtection="0"/>
    <xf numFmtId="167" fontId="46" fillId="0" borderId="0" applyFont="0" applyFill="0" applyBorder="0" applyAlignment="0" applyProtection="0"/>
    <xf numFmtId="0" fontId="46" fillId="0" borderId="0"/>
    <xf numFmtId="0" fontId="38" fillId="0" borderId="0"/>
    <xf numFmtId="167" fontId="66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NumberFormat="0" applyFont="0" applyFill="0" applyBorder="0" applyAlignment="0" applyProtection="0"/>
    <xf numFmtId="167" fontId="46" fillId="0" borderId="0" applyFont="0" applyFill="0" applyBorder="0" applyAlignment="0" applyProtection="0"/>
    <xf numFmtId="0" fontId="46" fillId="0" borderId="0"/>
    <xf numFmtId="167" fontId="46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46" fillId="0" borderId="0"/>
    <xf numFmtId="0" fontId="38" fillId="0" borderId="0"/>
    <xf numFmtId="9" fontId="46" fillId="0" borderId="0" applyFont="0" applyFill="0" applyBorder="0" applyAlignment="0" applyProtection="0"/>
    <xf numFmtId="0" fontId="38" fillId="0" borderId="0"/>
    <xf numFmtId="167" fontId="38" fillId="0" borderId="0" applyFont="0" applyFill="0" applyBorder="0" applyAlignment="0" applyProtection="0"/>
    <xf numFmtId="0" fontId="38" fillId="0" borderId="0"/>
    <xf numFmtId="0" fontId="38" fillId="0" borderId="0"/>
    <xf numFmtId="167" fontId="38" fillId="0" borderId="0" applyFont="0" applyFill="0" applyBorder="0" applyAlignment="0" applyProtection="0"/>
    <xf numFmtId="0" fontId="38" fillId="0" borderId="0"/>
    <xf numFmtId="167" fontId="38" fillId="0" borderId="0" applyFont="0" applyFill="0" applyBorder="0" applyAlignment="0" applyProtection="0"/>
    <xf numFmtId="0" fontId="38" fillId="0" borderId="0"/>
    <xf numFmtId="0" fontId="38" fillId="0" borderId="0"/>
    <xf numFmtId="167" fontId="38" fillId="0" borderId="0" applyFont="0" applyFill="0" applyBorder="0" applyAlignment="0" applyProtection="0"/>
    <xf numFmtId="167" fontId="51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167" fontId="37" fillId="0" borderId="0" applyFont="0" applyFill="0" applyBorder="0" applyAlignment="0" applyProtection="0"/>
    <xf numFmtId="0" fontId="37" fillId="0" borderId="0"/>
    <xf numFmtId="0" fontId="37" fillId="0" borderId="0"/>
    <xf numFmtId="167" fontId="37" fillId="0" borderId="0" applyFont="0" applyFill="0" applyBorder="0" applyAlignment="0" applyProtection="0"/>
    <xf numFmtId="0" fontId="37" fillId="0" borderId="0"/>
    <xf numFmtId="167" fontId="37" fillId="0" borderId="0" applyFont="0" applyFill="0" applyBorder="0" applyAlignment="0" applyProtection="0"/>
    <xf numFmtId="0" fontId="37" fillId="0" borderId="0"/>
    <xf numFmtId="0" fontId="37" fillId="0" borderId="0"/>
    <xf numFmtId="167" fontId="37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0" fontId="37" fillId="0" borderId="0"/>
    <xf numFmtId="167" fontId="46" fillId="0" borderId="0" applyNumberFormat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NumberFormat="0" applyFont="0" applyFill="0" applyBorder="0" applyAlignment="0" applyProtection="0"/>
    <xf numFmtId="167" fontId="46" fillId="0" borderId="0" applyNumberFormat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NumberFormat="0" applyFont="0" applyFill="0" applyBorder="0" applyAlignment="0" applyProtection="0"/>
    <xf numFmtId="167" fontId="46" fillId="0" borderId="0" applyNumberFormat="0" applyFont="0" applyFill="0" applyBorder="0" applyAlignment="0" applyProtection="0"/>
    <xf numFmtId="167" fontId="46" fillId="0" borderId="0" applyFont="0" applyFill="0" applyBorder="0" applyAlignment="0" applyProtection="0"/>
    <xf numFmtId="0" fontId="37" fillId="0" borderId="0"/>
    <xf numFmtId="167" fontId="66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NumberFormat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37" fillId="0" borderId="0"/>
    <xf numFmtId="0" fontId="37" fillId="0" borderId="0"/>
    <xf numFmtId="167" fontId="37" fillId="0" borderId="0" applyFont="0" applyFill="0" applyBorder="0" applyAlignment="0" applyProtection="0"/>
    <xf numFmtId="0" fontId="37" fillId="0" borderId="0"/>
    <xf numFmtId="0" fontId="37" fillId="0" borderId="0"/>
    <xf numFmtId="167" fontId="37" fillId="0" borderId="0" applyFont="0" applyFill="0" applyBorder="0" applyAlignment="0" applyProtection="0"/>
    <xf numFmtId="0" fontId="37" fillId="0" borderId="0"/>
    <xf numFmtId="167" fontId="37" fillId="0" borderId="0" applyFont="0" applyFill="0" applyBorder="0" applyAlignment="0" applyProtection="0"/>
    <xf numFmtId="0" fontId="37" fillId="0" borderId="0"/>
    <xf numFmtId="0" fontId="37" fillId="0" borderId="0"/>
    <xf numFmtId="167" fontId="37" fillId="0" borderId="0" applyFont="0" applyFill="0" applyBorder="0" applyAlignment="0" applyProtection="0"/>
    <xf numFmtId="167" fontId="51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51" fillId="0" borderId="0"/>
    <xf numFmtId="167" fontId="46" fillId="0" borderId="0" applyFont="0" applyFill="0" applyBorder="0" applyAlignment="0" applyProtection="0"/>
    <xf numFmtId="167" fontId="46" fillId="0" borderId="0" applyNumberFormat="0" applyFont="0" applyFill="0" applyBorder="0" applyAlignment="0" applyProtection="0"/>
    <xf numFmtId="9" fontId="46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46" fillId="0" borderId="0" applyNumberFormat="0" applyFont="0" applyFill="0" applyBorder="0" applyAlignment="0" applyProtection="0"/>
    <xf numFmtId="0" fontId="66" fillId="0" borderId="0"/>
    <xf numFmtId="167" fontId="66" fillId="0" borderId="0" applyFont="0" applyFill="0" applyBorder="0" applyAlignment="0" applyProtection="0"/>
    <xf numFmtId="0" fontId="46" fillId="0" borderId="0"/>
    <xf numFmtId="0" fontId="36" fillId="0" borderId="0"/>
    <xf numFmtId="9" fontId="89" fillId="0" borderId="0" applyFont="0" applyFill="0" applyBorder="0" applyAlignment="0" applyProtection="0"/>
    <xf numFmtId="167" fontId="89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70" fillId="0" borderId="0"/>
    <xf numFmtId="179" fontId="89" fillId="0" borderId="0" applyFont="0" applyFill="0" applyBorder="0" applyAlignment="0" applyProtection="0"/>
    <xf numFmtId="0" fontId="92" fillId="0" borderId="0" applyNumberFormat="0" applyFill="0" applyBorder="0" applyAlignment="0" applyProtection="0"/>
    <xf numFmtId="0" fontId="94" fillId="0" borderId="0"/>
    <xf numFmtId="182" fontId="94" fillId="0" borderId="0" applyBorder="0" applyProtection="0"/>
    <xf numFmtId="9" fontId="46" fillId="0" borderId="0"/>
    <xf numFmtId="0" fontId="35" fillId="0" borderId="0"/>
    <xf numFmtId="0" fontId="34" fillId="0" borderId="0"/>
    <xf numFmtId="167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0" fontId="33" fillId="0" borderId="0"/>
    <xf numFmtId="0" fontId="33" fillId="0" borderId="0"/>
    <xf numFmtId="167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0" fontId="32" fillId="0" borderId="0"/>
    <xf numFmtId="167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1" fillId="0" borderId="0"/>
    <xf numFmtId="166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31" fillId="0" borderId="0"/>
    <xf numFmtId="0" fontId="30" fillId="0" borderId="0"/>
    <xf numFmtId="43" fontId="97" fillId="0" borderId="0" applyFont="0" applyFill="0" applyBorder="0" applyAlignment="0" applyProtection="0"/>
    <xf numFmtId="178" fontId="97" fillId="0" borderId="0"/>
    <xf numFmtId="0" fontId="29" fillId="0" borderId="0"/>
    <xf numFmtId="44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46" fillId="0" borderId="0"/>
    <xf numFmtId="43" fontId="28" fillId="0" borderId="0" applyFont="0" applyFill="0" applyBorder="0" applyAlignment="0" applyProtection="0"/>
    <xf numFmtId="44" fontId="46" fillId="0" borderId="0" applyFont="0" applyFill="0" applyBorder="0" applyAlignment="0" applyProtection="0"/>
    <xf numFmtId="44" fontId="28" fillId="0" borderId="0" applyFont="0" applyFill="0" applyBorder="0" applyAlignment="0" applyProtection="0"/>
    <xf numFmtId="43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27" fillId="0" borderId="0"/>
    <xf numFmtId="0" fontId="27" fillId="0" borderId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167" fontId="103" fillId="0" borderId="0" applyFont="0" applyFill="0" applyBorder="0" applyAlignment="0" applyProtection="0"/>
    <xf numFmtId="44" fontId="104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25" fillId="0" borderId="0"/>
    <xf numFmtId="0" fontId="24" fillId="0" borderId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46" fillId="0" borderId="0"/>
    <xf numFmtId="0" fontId="106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92" fillId="0" borderId="0" applyNumberForma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0" fillId="0" borderId="0"/>
    <xf numFmtId="167" fontId="20" fillId="0" borderId="0" applyFont="0" applyFill="0" applyBorder="0" applyAlignment="0" applyProtection="0"/>
    <xf numFmtId="0" fontId="111" fillId="0" borderId="0"/>
    <xf numFmtId="44" fontId="11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46" fillId="0" borderId="0" applyFont="0" applyFill="0" applyBorder="0" applyAlignment="0" applyProtection="0"/>
    <xf numFmtId="0" fontId="115" fillId="0" borderId="0"/>
    <xf numFmtId="0" fontId="18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7" fillId="0" borderId="0"/>
    <xf numFmtId="0" fontId="16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5" fillId="0" borderId="0"/>
    <xf numFmtId="0" fontId="15" fillId="0" borderId="0"/>
    <xf numFmtId="167" fontId="15" fillId="0" borderId="0" applyFont="0" applyFill="0" applyBorder="0" applyAlignment="0" applyProtection="0"/>
    <xf numFmtId="0" fontId="14" fillId="0" borderId="0"/>
    <xf numFmtId="0" fontId="138" fillId="0" borderId="0"/>
    <xf numFmtId="43" fontId="13" fillId="0" borderId="0" applyFont="0" applyFill="0" applyBorder="0" applyAlignment="0" applyProtection="0"/>
    <xf numFmtId="0" fontId="13" fillId="0" borderId="0"/>
    <xf numFmtId="44" fontId="140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41" fillId="0" borderId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140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" fillId="0" borderId="0"/>
    <xf numFmtId="0" fontId="144" fillId="0" borderId="0"/>
    <xf numFmtId="0" fontId="4" fillId="0" borderId="0"/>
    <xf numFmtId="0" fontId="145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552">
    <xf numFmtId="0" fontId="0" fillId="0" borderId="0" xfId="0" applyNumberFormat="1" applyFont="1" applyFill="1" applyBorder="1" applyAlignment="1"/>
    <xf numFmtId="0" fontId="51" fillId="2" borderId="0" xfId="40" applyFont="1" applyFill="1" applyAlignment="1">
      <alignment vertical="center"/>
    </xf>
    <xf numFmtId="49" fontId="46" fillId="0" borderId="3" xfId="51" applyNumberFormat="1" applyFont="1" applyBorder="1"/>
    <xf numFmtId="0" fontId="46" fillId="0" borderId="3" xfId="51" applyFont="1" applyBorder="1"/>
    <xf numFmtId="0" fontId="46" fillId="0" borderId="0" xfId="51" applyNumberFormat="1" applyFont="1" applyFill="1" applyBorder="1" applyAlignment="1"/>
    <xf numFmtId="0" fontId="46" fillId="0" borderId="0" xfId="51" applyNumberFormat="1" applyFont="1" applyFill="1" applyBorder="1" applyAlignment="1">
      <alignment vertical="center"/>
    </xf>
    <xf numFmtId="0" fontId="46" fillId="0" borderId="0" xfId="51" applyNumberFormat="1" applyFont="1" applyFill="1" applyBorder="1" applyAlignment="1">
      <alignment horizontal="center"/>
    </xf>
    <xf numFmtId="0" fontId="51" fillId="0" borderId="0" xfId="51" applyNumberFormat="1" applyFont="1" applyFill="1" applyBorder="1" applyAlignment="1">
      <alignment vertical="center"/>
    </xf>
    <xf numFmtId="0" fontId="61" fillId="0" borderId="0" xfId="44" applyFont="1" applyAlignment="1">
      <alignment vertical="center"/>
    </xf>
    <xf numFmtId="17" fontId="78" fillId="0" borderId="0" xfId="44" applyNumberFormat="1" applyFont="1" applyAlignment="1">
      <alignment horizontal="left" vertical="center"/>
    </xf>
    <xf numFmtId="0" fontId="78" fillId="0" borderId="0" xfId="44" applyFont="1"/>
    <xf numFmtId="0" fontId="76" fillId="0" borderId="0" xfId="44" applyFont="1" applyAlignment="1">
      <alignment vertical="center"/>
    </xf>
    <xf numFmtId="0" fontId="51" fillId="0" borderId="0" xfId="51" applyNumberFormat="1" applyFont="1" applyFill="1" applyBorder="1" applyAlignment="1">
      <alignment horizontal="center" vertical="center"/>
    </xf>
    <xf numFmtId="0" fontId="50" fillId="0" borderId="0" xfId="51" applyNumberFormat="1" applyFont="1" applyFill="1" applyBorder="1" applyAlignment="1">
      <alignment horizontal="center" vertical="center"/>
    </xf>
    <xf numFmtId="49" fontId="51" fillId="0" borderId="0" xfId="51" applyNumberFormat="1" applyFont="1" applyFill="1" applyBorder="1" applyAlignment="1">
      <alignment vertical="center"/>
    </xf>
    <xf numFmtId="0" fontId="46" fillId="0" borderId="24" xfId="51" applyNumberFormat="1" applyFont="1" applyFill="1" applyBorder="1" applyAlignment="1">
      <alignment vertical="center"/>
    </xf>
    <xf numFmtId="0" fontId="46" fillId="0" borderId="19" xfId="51" applyNumberFormat="1" applyFont="1" applyFill="1" applyBorder="1" applyAlignment="1">
      <alignment vertical="center"/>
    </xf>
    <xf numFmtId="0" fontId="46" fillId="0" borderId="0" xfId="51" applyFont="1" applyBorder="1" applyAlignment="1">
      <alignment horizontal="center"/>
    </xf>
    <xf numFmtId="0" fontId="83" fillId="0" borderId="0" xfId="51" applyNumberFormat="1" applyFont="1" applyFill="1" applyBorder="1" applyAlignment="1">
      <alignment horizontal="center" vertical="center"/>
    </xf>
    <xf numFmtId="0" fontId="46" fillId="0" borderId="3" xfId="51" applyFont="1" applyBorder="1" applyAlignment="1">
      <alignment horizontal="center" vertical="center"/>
    </xf>
    <xf numFmtId="0" fontId="46" fillId="0" borderId="20" xfId="51" applyNumberFormat="1" applyFont="1" applyFill="1" applyBorder="1" applyAlignment="1">
      <alignment vertical="center"/>
    </xf>
    <xf numFmtId="0" fontId="46" fillId="0" borderId="22" xfId="51" applyNumberFormat="1" applyFont="1" applyFill="1" applyBorder="1" applyAlignment="1">
      <alignment vertical="center"/>
    </xf>
    <xf numFmtId="0" fontId="46" fillId="0" borderId="16" xfId="51" applyNumberFormat="1" applyFont="1" applyFill="1" applyBorder="1" applyAlignment="1">
      <alignment vertical="center"/>
    </xf>
    <xf numFmtId="0" fontId="61" fillId="0" borderId="0" xfId="51" applyNumberFormat="1" applyFont="1" applyFill="1" applyBorder="1" applyAlignment="1">
      <alignment vertical="center"/>
    </xf>
    <xf numFmtId="0" fontId="61" fillId="0" borderId="0" xfId="51" applyNumberFormat="1" applyFont="1" applyFill="1" applyBorder="1" applyAlignment="1">
      <alignment horizontal="center" vertical="center"/>
    </xf>
    <xf numFmtId="0" fontId="63" fillId="0" borderId="0" xfId="51" applyNumberFormat="1" applyFont="1" applyFill="1" applyBorder="1" applyAlignment="1">
      <alignment vertical="center"/>
    </xf>
    <xf numFmtId="0" fontId="63" fillId="0" borderId="0" xfId="51" applyNumberFormat="1" applyFont="1" applyFill="1" applyBorder="1" applyAlignment="1">
      <alignment horizontal="center" vertical="center"/>
    </xf>
    <xf numFmtId="0" fontId="69" fillId="0" borderId="6" xfId="51" applyFont="1" applyBorder="1" applyAlignment="1">
      <alignment vertical="center"/>
    </xf>
    <xf numFmtId="0" fontId="69" fillId="0" borderId="16" xfId="51" applyFont="1" applyBorder="1" applyAlignment="1">
      <alignment vertical="center"/>
    </xf>
    <xf numFmtId="0" fontId="78" fillId="3" borderId="27" xfId="40" applyFont="1" applyFill="1" applyBorder="1" applyAlignment="1">
      <alignment vertical="center"/>
    </xf>
    <xf numFmtId="4" fontId="75" fillId="3" borderId="27" xfId="40" applyNumberFormat="1" applyFont="1" applyFill="1" applyBorder="1" applyAlignment="1">
      <alignment vertical="center"/>
    </xf>
    <xf numFmtId="0" fontId="75" fillId="0" borderId="0" xfId="44" applyFont="1" applyAlignment="1">
      <alignment vertical="center"/>
    </xf>
    <xf numFmtId="0" fontId="78" fillId="0" borderId="0" xfId="44" applyFont="1" applyAlignment="1">
      <alignment vertical="center"/>
    </xf>
    <xf numFmtId="0" fontId="85" fillId="0" borderId="0" xfId="44" applyFont="1"/>
    <xf numFmtId="0" fontId="86" fillId="0" borderId="0" xfId="51" applyNumberFormat="1" applyFont="1" applyFill="1" applyBorder="1" applyAlignment="1">
      <alignment horizontal="center" vertical="center"/>
    </xf>
    <xf numFmtId="0" fontId="85" fillId="0" borderId="0" xfId="44" applyFont="1" applyAlignment="1">
      <alignment vertical="center"/>
    </xf>
    <xf numFmtId="4" fontId="78" fillId="3" borderId="26" xfId="48" applyNumberFormat="1" applyFont="1" applyFill="1" applyBorder="1" applyAlignment="1">
      <alignment vertical="center"/>
    </xf>
    <xf numFmtId="4" fontId="78" fillId="2" borderId="26" xfId="48" applyNumberFormat="1" applyFont="1" applyFill="1" applyBorder="1" applyAlignment="1">
      <alignment vertical="center" wrapText="1"/>
    </xf>
    <xf numFmtId="4" fontId="78" fillId="0" borderId="26" xfId="48" applyNumberFormat="1" applyFont="1" applyFill="1" applyBorder="1" applyAlignment="1">
      <alignment vertical="center" wrapText="1"/>
    </xf>
    <xf numFmtId="4" fontId="78" fillId="3" borderId="27" xfId="40" applyNumberFormat="1" applyFont="1" applyFill="1" applyBorder="1" applyAlignment="1">
      <alignment vertical="center"/>
    </xf>
    <xf numFmtId="0" fontId="81" fillId="7" borderId="1" xfId="40" applyFont="1" applyFill="1" applyBorder="1" applyAlignment="1">
      <alignment horizontal="center" vertical="center"/>
    </xf>
    <xf numFmtId="49" fontId="77" fillId="7" borderId="7" xfId="51" applyNumberFormat="1" applyFont="1" applyFill="1" applyBorder="1" applyAlignment="1">
      <alignment horizontal="center" vertical="center" wrapText="1"/>
    </xf>
    <xf numFmtId="49" fontId="81" fillId="7" borderId="7" xfId="51" applyNumberFormat="1" applyFont="1" applyFill="1" applyBorder="1" applyAlignment="1">
      <alignment horizontal="center" vertical="center" wrapText="1"/>
    </xf>
    <xf numFmtId="0" fontId="46" fillId="0" borderId="6" xfId="51" applyNumberFormat="1" applyFont="1" applyFill="1" applyBorder="1" applyAlignment="1">
      <alignment vertical="center"/>
    </xf>
    <xf numFmtId="0" fontId="61" fillId="0" borderId="33" xfId="44" applyFont="1" applyBorder="1" applyAlignment="1">
      <alignment vertical="center"/>
    </xf>
    <xf numFmtId="0" fontId="80" fillId="0" borderId="35" xfId="44" applyFont="1" applyBorder="1" applyAlignment="1">
      <alignment vertical="center"/>
    </xf>
    <xf numFmtId="0" fontId="80" fillId="0" borderId="36" xfId="44" applyFont="1" applyBorder="1" applyAlignment="1">
      <alignment vertical="center"/>
    </xf>
    <xf numFmtId="0" fontId="61" fillId="0" borderId="37" xfId="44" applyFont="1" applyBorder="1" applyAlignment="1">
      <alignment vertical="center"/>
    </xf>
    <xf numFmtId="0" fontId="61" fillId="0" borderId="38" xfId="44" applyFont="1" applyBorder="1" applyAlignment="1">
      <alignment vertical="center"/>
    </xf>
    <xf numFmtId="177" fontId="61" fillId="0" borderId="39" xfId="79" applyNumberFormat="1" applyFont="1" applyBorder="1" applyAlignment="1">
      <alignment horizontal="left" vertical="center"/>
    </xf>
    <xf numFmtId="14" fontId="61" fillId="0" borderId="40" xfId="44" applyNumberFormat="1" applyFont="1" applyBorder="1" applyAlignment="1">
      <alignment horizontal="left" vertical="center"/>
    </xf>
    <xf numFmtId="0" fontId="62" fillId="0" borderId="32" xfId="44" applyFont="1" applyBorder="1" applyAlignment="1">
      <alignment vertical="center"/>
    </xf>
    <xf numFmtId="168" fontId="85" fillId="0" borderId="42" xfId="50" quotePrefix="1" applyNumberFormat="1" applyFont="1" applyFill="1" applyBorder="1" applyAlignment="1">
      <alignment horizontal="left" vertical="center"/>
    </xf>
    <xf numFmtId="0" fontId="71" fillId="0" borderId="6" xfId="51" applyFont="1" applyBorder="1" applyAlignment="1">
      <alignment horizontal="center" vertical="center"/>
    </xf>
    <xf numFmtId="0" fontId="71" fillId="0" borderId="16" xfId="51" applyFont="1" applyBorder="1" applyAlignment="1">
      <alignment horizontal="center" vertical="center"/>
    </xf>
    <xf numFmtId="0" fontId="84" fillId="0" borderId="0" xfId="44" applyFont="1"/>
    <xf numFmtId="0" fontId="81" fillId="7" borderId="9" xfId="51" applyNumberFormat="1" applyFont="1" applyFill="1" applyBorder="1" applyAlignment="1">
      <alignment horizontal="center" vertical="center" wrapText="1"/>
    </xf>
    <xf numFmtId="0" fontId="75" fillId="0" borderId="8" xfId="44" applyFont="1" applyBorder="1" applyAlignment="1">
      <alignment vertical="center"/>
    </xf>
    <xf numFmtId="168" fontId="75" fillId="0" borderId="21" xfId="50" quotePrefix="1" applyNumberFormat="1" applyFont="1" applyFill="1" applyBorder="1" applyAlignment="1">
      <alignment horizontal="left" vertical="center"/>
    </xf>
    <xf numFmtId="2" fontId="81" fillId="7" borderId="20" xfId="51" applyNumberFormat="1" applyFont="1" applyFill="1" applyBorder="1" applyAlignment="1">
      <alignment horizontal="center" vertical="center" wrapText="1"/>
    </xf>
    <xf numFmtId="0" fontId="46" fillId="0" borderId="3" xfId="51" applyFont="1" applyBorder="1" applyAlignment="1">
      <alignment horizontal="right"/>
    </xf>
    <xf numFmtId="0" fontId="69" fillId="0" borderId="6" xfId="51" applyFont="1" applyBorder="1" applyAlignment="1">
      <alignment horizontal="right" vertical="center"/>
    </xf>
    <xf numFmtId="0" fontId="69" fillId="0" borderId="16" xfId="51" applyFont="1" applyBorder="1" applyAlignment="1">
      <alignment horizontal="right" vertical="center"/>
    </xf>
    <xf numFmtId="0" fontId="85" fillId="0" borderId="0" xfId="44" applyFont="1" applyAlignment="1">
      <alignment horizontal="right"/>
    </xf>
    <xf numFmtId="0" fontId="85" fillId="0" borderId="0" xfId="44" applyFont="1" applyAlignment="1">
      <alignment horizontal="right" vertical="center"/>
    </xf>
    <xf numFmtId="168" fontId="75" fillId="0" borderId="8" xfId="50" quotePrefix="1" applyNumberFormat="1" applyFont="1" applyFill="1" applyBorder="1" applyAlignment="1">
      <alignment horizontal="left" vertical="center"/>
    </xf>
    <xf numFmtId="17" fontId="85" fillId="0" borderId="0" xfId="44" applyNumberFormat="1" applyFont="1" applyAlignment="1">
      <alignment horizontal="left" vertical="center"/>
    </xf>
    <xf numFmtId="17" fontId="78" fillId="0" borderId="0" xfId="44" applyNumberFormat="1" applyFont="1" applyAlignment="1">
      <alignment vertical="center"/>
    </xf>
    <xf numFmtId="168" fontId="78" fillId="0" borderId="21" xfId="50" quotePrefix="1" applyNumberFormat="1" applyFont="1" applyFill="1" applyBorder="1" applyAlignment="1">
      <alignment horizontal="left" vertical="center"/>
    </xf>
    <xf numFmtId="168" fontId="75" fillId="0" borderId="0" xfId="50" quotePrefix="1" applyNumberFormat="1" applyFont="1" applyFill="1" applyBorder="1" applyAlignment="1">
      <alignment horizontal="left" vertical="center"/>
    </xf>
    <xf numFmtId="49" fontId="77" fillId="7" borderId="7" xfId="51" applyNumberFormat="1" applyFont="1" applyFill="1" applyBorder="1" applyAlignment="1">
      <alignment horizontal="center" vertical="center"/>
    </xf>
    <xf numFmtId="49" fontId="63" fillId="0" borderId="28" xfId="51" applyNumberFormat="1" applyFont="1" applyFill="1" applyBorder="1" applyAlignment="1">
      <alignment horizontal="left" vertical="center" wrapText="1"/>
    </xf>
    <xf numFmtId="49" fontId="63" fillId="0" borderId="29" xfId="51" applyNumberFormat="1" applyFont="1" applyFill="1" applyBorder="1" applyAlignment="1">
      <alignment horizontal="left" vertical="center"/>
    </xf>
    <xf numFmtId="49" fontId="63" fillId="0" borderId="29" xfId="51" quotePrefix="1" applyNumberFormat="1" applyFont="1" applyFill="1" applyBorder="1" applyAlignment="1">
      <alignment horizontal="left" vertical="center" wrapText="1"/>
    </xf>
    <xf numFmtId="0" fontId="63" fillId="0" borderId="29" xfId="51" applyNumberFormat="1" applyFont="1" applyFill="1" applyBorder="1" applyAlignment="1">
      <alignment vertical="center"/>
    </xf>
    <xf numFmtId="0" fontId="63" fillId="0" borderId="29" xfId="51" applyNumberFormat="1" applyFont="1" applyFill="1" applyBorder="1" applyAlignment="1">
      <alignment horizontal="center" vertical="center" wrapText="1"/>
    </xf>
    <xf numFmtId="4" fontId="63" fillId="0" borderId="30" xfId="51" applyNumberFormat="1" applyFont="1" applyFill="1" applyBorder="1" applyAlignment="1">
      <alignment horizontal="center" vertical="center" wrapText="1"/>
    </xf>
    <xf numFmtId="0" fontId="81" fillId="7" borderId="8" xfId="40" applyFont="1" applyFill="1" applyBorder="1" applyAlignment="1">
      <alignment horizontal="center" vertical="center" wrapText="1"/>
    </xf>
    <xf numFmtId="0" fontId="61" fillId="0" borderId="41" xfId="44" applyFont="1" applyBorder="1" applyAlignment="1">
      <alignment vertical="center"/>
    </xf>
    <xf numFmtId="0" fontId="61" fillId="0" borderId="0" xfId="66" applyNumberFormat="1" applyFont="1" applyFill="1" applyBorder="1" applyAlignment="1"/>
    <xf numFmtId="0" fontId="77" fillId="13" borderId="54" xfId="66" applyFont="1" applyFill="1" applyBorder="1" applyAlignment="1">
      <alignment horizontal="center" vertical="center"/>
    </xf>
    <xf numFmtId="180" fontId="77" fillId="13" borderId="56" xfId="66" applyNumberFormat="1" applyFont="1" applyFill="1" applyBorder="1" applyAlignment="1">
      <alignment horizontal="center" vertical="center" wrapText="1"/>
    </xf>
    <xf numFmtId="0" fontId="99" fillId="11" borderId="57" xfId="66" applyFont="1" applyFill="1" applyBorder="1" applyAlignment="1">
      <alignment vertical="center" wrapText="1"/>
    </xf>
    <xf numFmtId="180" fontId="99" fillId="11" borderId="62" xfId="66" applyNumberFormat="1" applyFont="1" applyFill="1" applyBorder="1" applyAlignment="1">
      <alignment vertical="center" wrapText="1"/>
    </xf>
    <xf numFmtId="0" fontId="99" fillId="11" borderId="63" xfId="66" applyFont="1" applyFill="1" applyBorder="1" applyAlignment="1">
      <alignment vertical="center" wrapText="1"/>
    </xf>
    <xf numFmtId="180" fontId="101" fillId="11" borderId="62" xfId="66" applyNumberFormat="1" applyFont="1" applyFill="1" applyBorder="1" applyAlignment="1">
      <alignment vertical="center" wrapText="1"/>
    </xf>
    <xf numFmtId="9" fontId="77" fillId="13" borderId="9" xfId="66" applyNumberFormat="1" applyFont="1" applyFill="1" applyBorder="1" applyAlignment="1">
      <alignment horizontal="center" vertical="center"/>
    </xf>
    <xf numFmtId="0" fontId="80" fillId="0" borderId="19" xfId="44" applyFont="1" applyBorder="1" applyAlignment="1">
      <alignment vertical="center"/>
    </xf>
    <xf numFmtId="0" fontId="61" fillId="0" borderId="21" xfId="44" applyFont="1" applyBorder="1" applyAlignment="1">
      <alignment vertical="center"/>
    </xf>
    <xf numFmtId="4" fontId="63" fillId="0" borderId="29" xfId="101" applyNumberFormat="1" applyFont="1" applyFill="1" applyBorder="1" applyAlignment="1">
      <alignment horizontal="right" vertical="center" wrapText="1"/>
    </xf>
    <xf numFmtId="0" fontId="50" fillId="0" borderId="0" xfId="101" applyNumberFormat="1" applyFont="1" applyFill="1" applyBorder="1" applyAlignment="1">
      <alignment horizontal="left" vertical="center"/>
    </xf>
    <xf numFmtId="0" fontId="61" fillId="0" borderId="69" xfId="66" applyNumberFormat="1" applyFont="1" applyFill="1" applyBorder="1" applyAlignment="1"/>
    <xf numFmtId="0" fontId="61" fillId="0" borderId="4" xfId="66" applyNumberFormat="1" applyFont="1" applyFill="1" applyBorder="1" applyAlignment="1"/>
    <xf numFmtId="0" fontId="46" fillId="0" borderId="0" xfId="66" applyNumberFormat="1" applyFont="1" applyFill="1" applyBorder="1" applyAlignment="1"/>
    <xf numFmtId="0" fontId="99" fillId="11" borderId="63" xfId="66" applyFont="1" applyFill="1" applyBorder="1" applyAlignment="1">
      <alignment horizontal="left" vertical="center" wrapText="1"/>
    </xf>
    <xf numFmtId="0" fontId="77" fillId="13" borderId="45" xfId="66" applyFont="1" applyFill="1" applyBorder="1" applyAlignment="1">
      <alignment horizontal="center" vertical="center"/>
    </xf>
    <xf numFmtId="0" fontId="77" fillId="13" borderId="46" xfId="66" applyFont="1" applyFill="1" applyBorder="1" applyAlignment="1">
      <alignment horizontal="center" vertical="center"/>
    </xf>
    <xf numFmtId="0" fontId="77" fillId="13" borderId="47" xfId="66" applyFont="1" applyFill="1" applyBorder="1" applyAlignment="1">
      <alignment horizontal="center" vertical="center"/>
    </xf>
    <xf numFmtId="0" fontId="101" fillId="14" borderId="75" xfId="66" applyFont="1" applyFill="1" applyBorder="1" applyAlignment="1">
      <alignment horizontal="left" vertical="center"/>
    </xf>
    <xf numFmtId="166" fontId="101" fillId="11" borderId="76" xfId="246" applyFont="1" applyFill="1" applyBorder="1" applyAlignment="1">
      <alignment horizontal="center" vertical="center"/>
    </xf>
    <xf numFmtId="0" fontId="101" fillId="15" borderId="75" xfId="66" applyFont="1" applyFill="1" applyBorder="1" applyAlignment="1">
      <alignment horizontal="left" vertical="center"/>
    </xf>
    <xf numFmtId="166" fontId="101" fillId="15" borderId="76" xfId="246" applyFont="1" applyFill="1" applyBorder="1" applyAlignment="1">
      <alignment horizontal="center" vertical="center"/>
    </xf>
    <xf numFmtId="0" fontId="77" fillId="13" borderId="10" xfId="66" applyFont="1" applyFill="1" applyBorder="1" applyAlignment="1">
      <alignment horizontal="left" vertical="center"/>
    </xf>
    <xf numFmtId="166" fontId="77" fillId="13" borderId="13" xfId="246" applyFont="1" applyFill="1" applyBorder="1" applyAlignment="1">
      <alignment horizontal="center" vertical="center"/>
    </xf>
    <xf numFmtId="44" fontId="61" fillId="0" borderId="0" xfId="66" applyNumberFormat="1" applyFont="1" applyFill="1" applyBorder="1" applyAlignment="1"/>
    <xf numFmtId="0" fontId="77" fillId="13" borderId="11" xfId="66" applyFont="1" applyFill="1" applyBorder="1" applyAlignment="1">
      <alignment horizontal="left" vertical="center"/>
    </xf>
    <xf numFmtId="185" fontId="77" fillId="13" borderId="12" xfId="66" applyNumberFormat="1" applyFont="1" applyFill="1" applyBorder="1" applyAlignment="1">
      <alignment horizontal="center" vertical="center"/>
    </xf>
    <xf numFmtId="166" fontId="77" fillId="13" borderId="14" xfId="246" applyFont="1" applyFill="1" applyBorder="1" applyAlignment="1">
      <alignment horizontal="center" vertical="center"/>
    </xf>
    <xf numFmtId="4" fontId="63" fillId="0" borderId="29" xfId="101" applyNumberFormat="1" applyFont="1" applyFill="1" applyBorder="1" applyAlignment="1">
      <alignment horizontal="center" vertical="center" wrapText="1"/>
    </xf>
    <xf numFmtId="0" fontId="87" fillId="0" borderId="0" xfId="66" applyFont="1"/>
    <xf numFmtId="183" fontId="88" fillId="0" borderId="0" xfId="204" applyNumberFormat="1" applyFont="1" applyAlignment="1">
      <alignment horizontal="left" vertical="center"/>
    </xf>
    <xf numFmtId="184" fontId="88" fillId="0" borderId="0" xfId="204" applyNumberFormat="1" applyFont="1" applyAlignment="1">
      <alignment horizontal="left" vertical="center"/>
    </xf>
    <xf numFmtId="0" fontId="81" fillId="7" borderId="18" xfId="101" applyNumberFormat="1" applyFont="1" applyFill="1" applyBorder="1" applyAlignment="1">
      <alignment horizontal="center" vertical="center" wrapText="1"/>
    </xf>
    <xf numFmtId="0" fontId="81" fillId="7" borderId="6" xfId="101" applyNumberFormat="1" applyFont="1" applyFill="1" applyBorder="1" applyAlignment="1">
      <alignment horizontal="center" vertical="center" wrapText="1"/>
    </xf>
    <xf numFmtId="0" fontId="81" fillId="7" borderId="19" xfId="101" applyNumberFormat="1" applyFont="1" applyFill="1" applyBorder="1" applyAlignment="1">
      <alignment horizontal="center" vertical="center" wrapText="1"/>
    </xf>
    <xf numFmtId="4" fontId="63" fillId="0" borderId="29" xfId="101" applyNumberFormat="1" applyFont="1" applyFill="1" applyBorder="1" applyAlignment="1">
      <alignment horizontal="left" vertical="center"/>
    </xf>
    <xf numFmtId="43" fontId="63" fillId="0" borderId="0" xfId="276" applyFont="1" applyFill="1" applyBorder="1" applyAlignment="1">
      <alignment horizontal="center" vertical="center"/>
    </xf>
    <xf numFmtId="0" fontId="63" fillId="17" borderId="29" xfId="51" applyNumberFormat="1" applyFont="1" applyFill="1" applyBorder="1" applyAlignment="1">
      <alignment vertical="center"/>
    </xf>
    <xf numFmtId="0" fontId="63" fillId="0" borderId="0" xfId="51" applyNumberFormat="1" applyFont="1" applyFill="1" applyBorder="1" applyAlignment="1">
      <alignment horizontal="left" vertical="center"/>
    </xf>
    <xf numFmtId="0" fontId="63" fillId="0" borderId="29" xfId="51" applyNumberFormat="1" applyFont="1" applyFill="1" applyBorder="1" applyAlignment="1">
      <alignment vertical="center" wrapText="1"/>
    </xf>
    <xf numFmtId="0" fontId="63" fillId="5" borderId="29" xfId="51" applyNumberFormat="1" applyFont="1" applyFill="1" applyBorder="1" applyAlignment="1">
      <alignment vertical="center"/>
    </xf>
    <xf numFmtId="2" fontId="63" fillId="0" borderId="0" xfId="51" applyNumberFormat="1" applyFont="1" applyFill="1" applyBorder="1" applyAlignment="1">
      <alignment horizontal="center" vertical="center"/>
    </xf>
    <xf numFmtId="0" fontId="107" fillId="5" borderId="29" xfId="51" applyNumberFormat="1" applyFont="1" applyFill="1" applyBorder="1" applyAlignment="1">
      <alignment vertical="center"/>
    </xf>
    <xf numFmtId="4" fontId="63" fillId="5" borderId="29" xfId="101" applyNumberFormat="1" applyFont="1" applyFill="1" applyBorder="1" applyAlignment="1">
      <alignment horizontal="center" vertical="center" wrapText="1"/>
    </xf>
    <xf numFmtId="0" fontId="50" fillId="0" borderId="0" xfId="101" applyNumberFormat="1" applyFont="1" applyFill="1" applyBorder="1" applyAlignment="1">
      <alignment vertical="center"/>
    </xf>
    <xf numFmtId="43" fontId="50" fillId="0" borderId="0" xfId="276" applyFont="1" applyFill="1" applyBorder="1" applyAlignment="1">
      <alignment vertical="center"/>
    </xf>
    <xf numFmtId="0" fontId="50" fillId="0" borderId="0" xfId="101" applyNumberFormat="1" applyFont="1" applyFill="1" applyBorder="1" applyAlignment="1">
      <alignment horizontal="right" vertical="center"/>
    </xf>
    <xf numFmtId="0" fontId="51" fillId="0" borderId="0" xfId="101" applyNumberFormat="1" applyFont="1" applyFill="1" applyBorder="1" applyAlignment="1">
      <alignment vertical="center"/>
    </xf>
    <xf numFmtId="0" fontId="61" fillId="0" borderId="33" xfId="44" applyFont="1" applyBorder="1" applyAlignment="1">
      <alignment horizontal="right" vertical="center"/>
    </xf>
    <xf numFmtId="17" fontId="93" fillId="8" borderId="33" xfId="44" applyNumberFormat="1" applyFont="1" applyFill="1" applyBorder="1" applyAlignment="1">
      <alignment vertical="center"/>
    </xf>
    <xf numFmtId="0" fontId="82" fillId="7" borderId="21" xfId="40" applyFont="1" applyFill="1" applyBorder="1" applyAlignment="1">
      <alignment horizontal="center" vertical="center"/>
    </xf>
    <xf numFmtId="17" fontId="91" fillId="8" borderId="16" xfId="44" applyNumberFormat="1" applyFont="1" applyFill="1" applyBorder="1" applyAlignment="1">
      <alignment vertical="center"/>
    </xf>
    <xf numFmtId="0" fontId="111" fillId="0" borderId="0" xfId="292"/>
    <xf numFmtId="44" fontId="102" fillId="19" borderId="73" xfId="293" applyFont="1" applyFill="1" applyBorder="1" applyAlignment="1">
      <alignment horizontal="center"/>
    </xf>
    <xf numFmtId="44" fontId="113" fillId="19" borderId="73" xfId="293" applyFont="1" applyFill="1" applyBorder="1" applyAlignment="1">
      <alignment horizontal="center"/>
    </xf>
    <xf numFmtId="0" fontId="105" fillId="16" borderId="82" xfId="292" applyFont="1" applyFill="1" applyBorder="1" applyAlignment="1">
      <alignment horizontal="center" vertical="center" wrapText="1"/>
    </xf>
    <xf numFmtId="0" fontId="114" fillId="20" borderId="83" xfId="292" applyFont="1" applyFill="1" applyBorder="1" applyAlignment="1">
      <alignment horizontal="center"/>
    </xf>
    <xf numFmtId="0" fontId="62" fillId="0" borderId="80" xfId="44" applyFont="1" applyBorder="1" applyAlignment="1">
      <alignment vertical="center"/>
    </xf>
    <xf numFmtId="0" fontId="61" fillId="0" borderId="81" xfId="44" applyFont="1" applyBorder="1" applyAlignment="1">
      <alignment vertical="center"/>
    </xf>
    <xf numFmtId="0" fontId="80" fillId="0" borderId="86" xfId="44" applyFont="1" applyBorder="1" applyAlignment="1">
      <alignment vertical="center"/>
    </xf>
    <xf numFmtId="14" fontId="61" fillId="0" borderId="89" xfId="44" applyNumberFormat="1" applyFont="1" applyBorder="1" applyAlignment="1">
      <alignment horizontal="left" vertical="center"/>
    </xf>
    <xf numFmtId="0" fontId="111" fillId="5" borderId="21" xfId="292" applyFill="1" applyBorder="1"/>
    <xf numFmtId="0" fontId="111" fillId="0" borderId="21" xfId="292" applyBorder="1"/>
    <xf numFmtId="0" fontId="111" fillId="5" borderId="24" xfId="292" applyFill="1" applyBorder="1"/>
    <xf numFmtId="0" fontId="100" fillId="11" borderId="0" xfId="66" applyFont="1" applyFill="1" applyBorder="1" applyAlignment="1">
      <alignment horizontal="center" vertical="center" wrapText="1"/>
    </xf>
    <xf numFmtId="0" fontId="100" fillId="11" borderId="0" xfId="66" applyFont="1" applyFill="1" applyBorder="1" applyAlignment="1">
      <alignment horizontal="right" vertical="center" wrapText="1"/>
    </xf>
    <xf numFmtId="180" fontId="99" fillId="11" borderId="0" xfId="66" applyNumberFormat="1" applyFont="1" applyFill="1" applyBorder="1" applyAlignment="1">
      <alignment vertical="center" wrapText="1"/>
    </xf>
    <xf numFmtId="0" fontId="110" fillId="11" borderId="63" xfId="66" applyFont="1" applyFill="1" applyBorder="1" applyAlignment="1">
      <alignment horizontal="right" vertical="center" wrapText="1"/>
    </xf>
    <xf numFmtId="0" fontId="110" fillId="11" borderId="77" xfId="66" applyFont="1" applyFill="1" applyBorder="1" applyAlignment="1">
      <alignment horizontal="right" vertical="center" wrapText="1"/>
    </xf>
    <xf numFmtId="0" fontId="110" fillId="11" borderId="65" xfId="66" applyFont="1" applyFill="1" applyBorder="1" applyAlignment="1">
      <alignment horizontal="right" vertical="center" wrapText="1"/>
    </xf>
    <xf numFmtId="180" fontId="110" fillId="11" borderId="62" xfId="66" applyNumberFormat="1" applyFont="1" applyFill="1" applyBorder="1" applyAlignment="1">
      <alignment vertical="center" wrapText="1"/>
    </xf>
    <xf numFmtId="180" fontId="110" fillId="11" borderId="90" xfId="66" applyNumberFormat="1" applyFont="1" applyFill="1" applyBorder="1" applyAlignment="1">
      <alignment vertical="center" wrapText="1"/>
    </xf>
    <xf numFmtId="180" fontId="110" fillId="11" borderId="67" xfId="66" applyNumberFormat="1" applyFont="1" applyFill="1" applyBorder="1" applyAlignment="1">
      <alignment vertical="center" wrapText="1"/>
    </xf>
    <xf numFmtId="0" fontId="48" fillId="21" borderId="9" xfId="0" applyNumberFormat="1" applyFont="1" applyFill="1" applyBorder="1" applyAlignment="1"/>
    <xf numFmtId="0" fontId="62" fillId="21" borderId="9" xfId="66" applyNumberFormat="1" applyFont="1" applyFill="1" applyBorder="1" applyAlignment="1">
      <alignment horizontal="center"/>
    </xf>
    <xf numFmtId="43" fontId="50" fillId="2" borderId="9" xfId="294" applyFont="1" applyFill="1" applyBorder="1" applyAlignment="1">
      <alignment vertical="center"/>
    </xf>
    <xf numFmtId="0" fontId="61" fillId="0" borderId="41" xfId="44" applyFont="1" applyBorder="1" applyAlignment="1">
      <alignment horizontal="right" vertical="center"/>
    </xf>
    <xf numFmtId="0" fontId="61" fillId="0" borderId="33" xfId="44" applyFont="1" applyBorder="1" applyAlignment="1">
      <alignment horizontal="left" vertical="center"/>
    </xf>
    <xf numFmtId="0" fontId="61" fillId="0" borderId="41" xfId="44" applyFont="1" applyBorder="1" applyAlignment="1">
      <alignment horizontal="left" vertical="center"/>
    </xf>
    <xf numFmtId="43" fontId="50" fillId="0" borderId="0" xfId="101" applyNumberFormat="1" applyFont="1" applyFill="1" applyBorder="1" applyAlignment="1">
      <alignment vertical="center"/>
    </xf>
    <xf numFmtId="0" fontId="46" fillId="0" borderId="0" xfId="55"/>
    <xf numFmtId="0" fontId="48" fillId="5" borderId="92" xfId="55" applyFont="1" applyFill="1" applyBorder="1"/>
    <xf numFmtId="0" fontId="46" fillId="5" borderId="93" xfId="55" applyFill="1" applyBorder="1"/>
    <xf numFmtId="0" fontId="48" fillId="5" borderId="94" xfId="55" applyFont="1" applyFill="1" applyBorder="1" applyAlignment="1">
      <alignment horizontal="center"/>
    </xf>
    <xf numFmtId="9" fontId="0" fillId="5" borderId="95" xfId="214" applyFont="1" applyFill="1" applyBorder="1" applyAlignment="1">
      <alignment horizontal="center" vertical="center"/>
    </xf>
    <xf numFmtId="0" fontId="48" fillId="5" borderId="96" xfId="55" applyFont="1" applyFill="1" applyBorder="1" applyAlignment="1">
      <alignment horizontal="center"/>
    </xf>
    <xf numFmtId="0" fontId="46" fillId="5" borderId="97" xfId="55" applyFill="1" applyBorder="1" applyAlignment="1">
      <alignment horizontal="center" vertical="center"/>
    </xf>
    <xf numFmtId="0" fontId="46" fillId="5" borderId="98" xfId="55" applyFill="1" applyBorder="1" applyAlignment="1">
      <alignment horizontal="center"/>
    </xf>
    <xf numFmtId="0" fontId="46" fillId="5" borderId="99" xfId="55" applyFill="1" applyBorder="1" applyAlignment="1">
      <alignment horizontal="center" vertical="center"/>
    </xf>
    <xf numFmtId="0" fontId="48" fillId="5" borderId="98" xfId="55" applyFont="1" applyFill="1" applyBorder="1" applyAlignment="1">
      <alignment horizontal="center"/>
    </xf>
    <xf numFmtId="0" fontId="48" fillId="5" borderId="99" xfId="55" applyFont="1" applyFill="1" applyBorder="1" applyAlignment="1">
      <alignment horizontal="center" vertical="center"/>
    </xf>
    <xf numFmtId="0" fontId="48" fillId="5" borderId="100" xfId="55" applyFont="1" applyFill="1" applyBorder="1" applyAlignment="1">
      <alignment horizontal="center"/>
    </xf>
    <xf numFmtId="0" fontId="48" fillId="5" borderId="101" xfId="55" applyFont="1" applyFill="1" applyBorder="1" applyAlignment="1">
      <alignment horizontal="center" vertical="center"/>
    </xf>
    <xf numFmtId="0" fontId="46" fillId="0" borderId="102" xfId="55" applyBorder="1"/>
    <xf numFmtId="0" fontId="46" fillId="5" borderId="106" xfId="55" applyFill="1" applyBorder="1" applyAlignment="1">
      <alignment horizontal="left" vertical="center" wrapText="1"/>
    </xf>
    <xf numFmtId="0" fontId="46" fillId="0" borderId="0" xfId="55" applyAlignment="1">
      <alignment horizontal="center"/>
    </xf>
    <xf numFmtId="0" fontId="46" fillId="0" borderId="0" xfId="55" applyAlignment="1">
      <alignment horizontal="center" vertical="center"/>
    </xf>
    <xf numFmtId="0" fontId="0" fillId="0" borderId="0" xfId="0"/>
    <xf numFmtId="0" fontId="0" fillId="24" borderId="106" xfId="0" applyFill="1" applyBorder="1" applyAlignment="1">
      <alignment horizontal="left" vertical="center"/>
    </xf>
    <xf numFmtId="0" fontId="0" fillId="24" borderId="106" xfId="0" applyFill="1" applyBorder="1" applyAlignment="1">
      <alignment horizontal="left" vertical="center" wrapText="1"/>
    </xf>
    <xf numFmtId="1" fontId="0" fillId="24" borderId="106" xfId="0" applyNumberFormat="1" applyFill="1" applyBorder="1" applyAlignment="1">
      <alignment horizontal="center" vertical="center"/>
    </xf>
    <xf numFmtId="2" fontId="0" fillId="24" borderId="106" xfId="0" applyNumberFormat="1" applyFill="1" applyBorder="1" applyAlignment="1">
      <alignment horizontal="center" vertical="center"/>
    </xf>
    <xf numFmtId="0" fontId="0" fillId="26" borderId="106" xfId="0" applyFill="1" applyBorder="1" applyAlignment="1">
      <alignment horizontal="left" vertical="center"/>
    </xf>
    <xf numFmtId="0" fontId="0" fillId="26" borderId="106" xfId="0" applyFill="1" applyBorder="1" applyAlignment="1">
      <alignment horizontal="left" vertical="center" wrapText="1"/>
    </xf>
    <xf numFmtId="1" fontId="0" fillId="26" borderId="106" xfId="0" applyNumberFormat="1" applyFill="1" applyBorder="1" applyAlignment="1">
      <alignment horizontal="center" vertical="center"/>
    </xf>
    <xf numFmtId="2" fontId="0" fillId="26" borderId="106" xfId="0" applyNumberFormat="1" applyFill="1" applyBorder="1" applyAlignment="1">
      <alignment horizontal="center" vertical="center"/>
    </xf>
    <xf numFmtId="0" fontId="0" fillId="5" borderId="106" xfId="0" applyFill="1" applyBorder="1" applyAlignment="1">
      <alignment horizontal="left" vertical="center"/>
    </xf>
    <xf numFmtId="0" fontId="0" fillId="5" borderId="106" xfId="0" applyFill="1" applyBorder="1" applyAlignment="1">
      <alignment horizontal="left" vertical="center" wrapText="1"/>
    </xf>
    <xf numFmtId="1" fontId="0" fillId="5" borderId="106" xfId="0" applyNumberFormat="1" applyFill="1" applyBorder="1" applyAlignment="1">
      <alignment horizontal="center" vertical="center"/>
    </xf>
    <xf numFmtId="2" fontId="0" fillId="5" borderId="106" xfId="0" applyNumberFormat="1" applyFill="1" applyBorder="1" applyAlignment="1">
      <alignment horizontal="center" vertical="center"/>
    </xf>
    <xf numFmtId="0" fontId="0" fillId="25" borderId="106" xfId="0" applyFill="1" applyBorder="1" applyAlignment="1">
      <alignment horizontal="left" vertical="center"/>
    </xf>
    <xf numFmtId="0" fontId="0" fillId="25" borderId="106" xfId="0" applyFill="1" applyBorder="1" applyAlignment="1">
      <alignment horizontal="left" vertical="center" wrapText="1"/>
    </xf>
    <xf numFmtId="1" fontId="0" fillId="25" borderId="106" xfId="0" applyNumberFormat="1" applyFill="1" applyBorder="1" applyAlignment="1">
      <alignment horizontal="center" vertical="center"/>
    </xf>
    <xf numFmtId="2" fontId="0" fillId="25" borderId="106" xfId="0" applyNumberFormat="1" applyFill="1" applyBorder="1" applyAlignment="1">
      <alignment horizontal="center" vertical="center"/>
    </xf>
    <xf numFmtId="0" fontId="46" fillId="0" borderId="0" xfId="204"/>
    <xf numFmtId="1" fontId="46" fillId="23" borderId="105" xfId="204" applyNumberFormat="1" applyFill="1" applyBorder="1" applyAlignment="1">
      <alignment horizontal="center" vertical="center"/>
    </xf>
    <xf numFmtId="2" fontId="46" fillId="23" borderId="105" xfId="204" applyNumberFormat="1" applyFill="1" applyBorder="1" applyAlignment="1">
      <alignment horizontal="center" vertical="center"/>
    </xf>
    <xf numFmtId="0" fontId="46" fillId="5" borderId="106" xfId="204" applyFill="1" applyBorder="1" applyAlignment="1">
      <alignment horizontal="left" vertical="center" wrapText="1"/>
    </xf>
    <xf numFmtId="0" fontId="46" fillId="0" borderId="0" xfId="0" applyNumberFormat="1" applyFont="1" applyFill="1" applyBorder="1" applyAlignment="1">
      <alignment vertical="center" wrapText="1"/>
    </xf>
    <xf numFmtId="4" fontId="46" fillId="0" borderId="0" xfId="0" applyNumberFormat="1" applyFont="1" applyFill="1" applyBorder="1" applyAlignment="1">
      <alignment vertical="center" wrapText="1"/>
    </xf>
    <xf numFmtId="0" fontId="46" fillId="0" borderId="0" xfId="0" applyFont="1"/>
    <xf numFmtId="0" fontId="0" fillId="0" borderId="0" xfId="0" applyFont="1"/>
    <xf numFmtId="0" fontId="46" fillId="25" borderId="106" xfId="0" applyFont="1" applyFill="1" applyBorder="1" applyAlignment="1">
      <alignment horizontal="left" vertical="center" wrapText="1"/>
    </xf>
    <xf numFmtId="0" fontId="46" fillId="0" borderId="0" xfId="55" applyAlignment="1">
      <alignment vertical="center"/>
    </xf>
    <xf numFmtId="0" fontId="46" fillId="0" borderId="0" xfId="204" applyAlignment="1">
      <alignment vertical="center"/>
    </xf>
    <xf numFmtId="0" fontId="46" fillId="5" borderId="0" xfId="55" applyFill="1" applyAlignment="1">
      <alignment vertical="center"/>
    </xf>
    <xf numFmtId="4" fontId="117" fillId="0" borderId="29" xfId="101" applyNumberFormat="1" applyFont="1" applyFill="1" applyBorder="1" applyAlignment="1">
      <alignment horizontal="left" vertical="center"/>
    </xf>
    <xf numFmtId="0" fontId="118" fillId="28" borderId="111" xfId="311" applyFont="1" applyFill="1" applyBorder="1" applyAlignment="1">
      <alignment vertical="center" wrapText="1"/>
    </xf>
    <xf numFmtId="0" fontId="119" fillId="11" borderId="112" xfId="311" applyFont="1" applyFill="1" applyBorder="1" applyAlignment="1">
      <alignment horizontal="left" vertical="center" wrapText="1"/>
    </xf>
    <xf numFmtId="0" fontId="95" fillId="11" borderId="113" xfId="311" applyFont="1" applyFill="1" applyBorder="1" applyAlignment="1">
      <alignment horizontal="center" vertical="center" wrapText="1"/>
    </xf>
    <xf numFmtId="0" fontId="98" fillId="11" borderId="114" xfId="311" applyFont="1" applyFill="1" applyBorder="1" applyAlignment="1">
      <alignment horizontal="center" vertical="center" wrapText="1"/>
    </xf>
    <xf numFmtId="0" fontId="16" fillId="0" borderId="0" xfId="312"/>
    <xf numFmtId="0" fontId="118" fillId="28" borderId="115" xfId="311" applyFont="1" applyFill="1" applyBorder="1" applyAlignment="1">
      <alignment vertical="center" wrapText="1"/>
    </xf>
    <xf numFmtId="0" fontId="119" fillId="11" borderId="116" xfId="311" applyFont="1" applyFill="1" applyBorder="1" applyAlignment="1">
      <alignment horizontal="left" vertical="center" wrapText="1"/>
    </xf>
    <xf numFmtId="0" fontId="95" fillId="11" borderId="117" xfId="311" applyFont="1" applyFill="1" applyBorder="1" applyAlignment="1">
      <alignment horizontal="center" vertical="center" wrapText="1"/>
    </xf>
    <xf numFmtId="0" fontId="98" fillId="11" borderId="118" xfId="311" applyFont="1" applyFill="1" applyBorder="1" applyAlignment="1">
      <alignment horizontal="center" vertical="center" wrapText="1"/>
    </xf>
    <xf numFmtId="0" fontId="118" fillId="28" borderId="119" xfId="311" applyFont="1" applyFill="1" applyBorder="1" applyAlignment="1">
      <alignment vertical="center" wrapText="1"/>
    </xf>
    <xf numFmtId="0" fontId="95" fillId="11" borderId="120" xfId="311" applyFont="1" applyFill="1" applyBorder="1" applyAlignment="1">
      <alignment horizontal="center" vertical="center" wrapText="1"/>
    </xf>
    <xf numFmtId="0" fontId="98" fillId="11" borderId="121" xfId="311" applyFont="1" applyFill="1" applyBorder="1" applyAlignment="1">
      <alignment horizontal="center" vertical="center" wrapText="1"/>
    </xf>
    <xf numFmtId="0" fontId="120" fillId="11" borderId="0" xfId="313" applyFont="1" applyFill="1"/>
    <xf numFmtId="0" fontId="121" fillId="0" borderId="0" xfId="314" applyFont="1" applyAlignment="1">
      <alignment vertical="center" wrapText="1"/>
    </xf>
    <xf numFmtId="0" fontId="122" fillId="0" borderId="0" xfId="314" applyFont="1" applyAlignment="1">
      <alignment vertical="center" wrapText="1"/>
    </xf>
    <xf numFmtId="0" fontId="121" fillId="0" borderId="0" xfId="314" applyFont="1" applyAlignment="1">
      <alignment vertical="center"/>
    </xf>
    <xf numFmtId="0" fontId="123" fillId="0" borderId="0" xfId="314" applyFont="1" applyAlignment="1">
      <alignment horizontal="center" vertical="center"/>
    </xf>
    <xf numFmtId="0" fontId="123" fillId="0" borderId="0" xfId="314" applyFont="1" applyAlignment="1">
      <alignment vertical="center" wrapText="1"/>
    </xf>
    <xf numFmtId="0" fontId="123" fillId="0" borderId="0" xfId="314" applyFont="1" applyAlignment="1">
      <alignment vertical="center"/>
    </xf>
    <xf numFmtId="44" fontId="123" fillId="0" borderId="0" xfId="316" applyFont="1" applyAlignment="1">
      <alignment vertical="center"/>
    </xf>
    <xf numFmtId="44" fontId="122" fillId="0" borderId="0" xfId="316" applyFont="1" applyAlignment="1">
      <alignment vertical="center" wrapText="1"/>
    </xf>
    <xf numFmtId="0" fontId="116" fillId="10" borderId="78" xfId="314" applyFont="1" applyFill="1" applyBorder="1" applyAlignment="1">
      <alignment horizontal="center" vertical="center" wrapText="1"/>
    </xf>
    <xf numFmtId="0" fontId="116" fillId="10" borderId="49" xfId="314" applyFont="1" applyFill="1" applyBorder="1" applyAlignment="1">
      <alignment horizontal="left" vertical="center"/>
    </xf>
    <xf numFmtId="0" fontId="116" fillId="10" borderId="46" xfId="314" applyFont="1" applyFill="1" applyBorder="1" applyAlignment="1">
      <alignment horizontal="center" vertical="center" wrapText="1"/>
    </xf>
    <xf numFmtId="44" fontId="116" fillId="10" borderId="50" xfId="316" applyFont="1" applyFill="1" applyBorder="1" applyAlignment="1">
      <alignment horizontal="center" vertical="center" wrapText="1"/>
    </xf>
    <xf numFmtId="44" fontId="116" fillId="10" borderId="47" xfId="316" applyFont="1" applyFill="1" applyBorder="1" applyAlignment="1">
      <alignment horizontal="center" vertical="center" wrapText="1"/>
    </xf>
    <xf numFmtId="0" fontId="124" fillId="27" borderId="125" xfId="314" applyFont="1" applyFill="1" applyBorder="1" applyAlignment="1">
      <alignment vertical="center" wrapText="1"/>
    </xf>
    <xf numFmtId="0" fontId="124" fillId="27" borderId="17" xfId="314" applyFont="1" applyFill="1" applyBorder="1" applyAlignment="1">
      <alignment horizontal="left" vertical="center"/>
    </xf>
    <xf numFmtId="0" fontId="124" fillId="27" borderId="17" xfId="314" applyFont="1" applyFill="1" applyBorder="1" applyAlignment="1">
      <alignment vertical="center" wrapText="1"/>
    </xf>
    <xf numFmtId="43" fontId="48" fillId="27" borderId="17" xfId="317" applyFont="1" applyFill="1" applyBorder="1" applyAlignment="1">
      <alignment vertical="center"/>
    </xf>
    <xf numFmtId="44" fontId="48" fillId="27" borderId="18" xfId="316" applyFont="1" applyFill="1" applyBorder="1" applyAlignment="1">
      <alignment vertical="center"/>
    </xf>
    <xf numFmtId="44" fontId="48" fillId="27" borderId="13" xfId="316" applyFont="1" applyFill="1" applyBorder="1" applyAlignment="1">
      <alignment vertical="center"/>
    </xf>
    <xf numFmtId="0" fontId="105" fillId="12" borderId="126" xfId="314" applyFont="1" applyFill="1" applyBorder="1" applyAlignment="1">
      <alignment vertical="center" wrapText="1"/>
    </xf>
    <xf numFmtId="0" fontId="116" fillId="29" borderId="15" xfId="314" applyFont="1" applyFill="1" applyBorder="1" applyAlignment="1">
      <alignment horizontal="left" vertical="center"/>
    </xf>
    <xf numFmtId="0" fontId="124" fillId="0" borderId="17" xfId="314" applyFont="1" applyBorder="1" applyAlignment="1">
      <alignment horizontal="right" vertical="center" wrapText="1"/>
    </xf>
    <xf numFmtId="43" fontId="48" fillId="0" borderId="17" xfId="317" applyFont="1" applyFill="1" applyBorder="1" applyAlignment="1">
      <alignment vertical="center"/>
    </xf>
    <xf numFmtId="44" fontId="48" fillId="0" borderId="17" xfId="316" applyFont="1" applyFill="1" applyBorder="1" applyAlignment="1">
      <alignment vertical="center"/>
    </xf>
    <xf numFmtId="44" fontId="48" fillId="0" borderId="79" xfId="316" applyFont="1" applyFill="1" applyBorder="1" applyAlignment="1">
      <alignment vertical="center"/>
    </xf>
    <xf numFmtId="44" fontId="48" fillId="0" borderId="79" xfId="316" applyFont="1" applyFill="1" applyBorder="1" applyAlignment="1">
      <alignment vertical="center" wrapText="1"/>
    </xf>
    <xf numFmtId="0" fontId="105" fillId="12" borderId="127" xfId="314" applyFont="1" applyFill="1" applyBorder="1" applyAlignment="1">
      <alignment horizontal="left" vertical="center"/>
    </xf>
    <xf numFmtId="166" fontId="46" fillId="0" borderId="108" xfId="246" applyFont="1" applyFill="1" applyBorder="1" applyAlignment="1">
      <alignment vertical="center"/>
    </xf>
    <xf numFmtId="44" fontId="105" fillId="0" borderId="51" xfId="316" applyFont="1" applyFill="1" applyBorder="1" applyAlignment="1">
      <alignment vertical="center" wrapText="1"/>
    </xf>
    <xf numFmtId="0" fontId="105" fillId="0" borderId="128" xfId="314" applyFont="1" applyBorder="1" applyAlignment="1">
      <alignment vertical="center" wrapText="1"/>
    </xf>
    <xf numFmtId="43" fontId="46" fillId="0" borderId="128" xfId="317" applyFont="1" applyFill="1" applyBorder="1" applyAlignment="1">
      <alignment vertical="center"/>
    </xf>
    <xf numFmtId="43" fontId="46" fillId="0" borderId="127" xfId="317" applyFont="1" applyFill="1" applyBorder="1" applyAlignment="1">
      <alignment vertical="center"/>
    </xf>
    <xf numFmtId="166" fontId="46" fillId="0" borderId="129" xfId="246" applyFont="1" applyFill="1" applyBorder="1" applyAlignment="1">
      <alignment vertical="center"/>
    </xf>
    <xf numFmtId="44" fontId="105" fillId="0" borderId="51" xfId="316" applyFont="1" applyFill="1" applyBorder="1" applyAlignment="1">
      <alignment vertical="center"/>
    </xf>
    <xf numFmtId="0" fontId="105" fillId="12" borderId="2" xfId="314" applyFont="1" applyFill="1" applyBorder="1" applyAlignment="1">
      <alignment horizontal="left" vertical="center"/>
    </xf>
    <xf numFmtId="0" fontId="123" fillId="0" borderId="0" xfId="314" applyFont="1" applyAlignment="1">
      <alignment horizontal="left" vertical="center"/>
    </xf>
    <xf numFmtId="0" fontId="125" fillId="0" borderId="0" xfId="292" applyFont="1" applyAlignment="1">
      <alignment vertical="center"/>
    </xf>
    <xf numFmtId="0" fontId="126" fillId="0" borderId="35" xfId="292" applyFont="1" applyBorder="1" applyAlignment="1">
      <alignment vertical="center"/>
    </xf>
    <xf numFmtId="0" fontId="127" fillId="0" borderId="32" xfId="292" applyFont="1" applyBorder="1" applyAlignment="1">
      <alignment vertical="center"/>
    </xf>
    <xf numFmtId="0" fontId="128" fillId="0" borderId="33" xfId="292" applyFont="1" applyBorder="1" applyAlignment="1">
      <alignment vertical="center"/>
    </xf>
    <xf numFmtId="0" fontId="126" fillId="0" borderId="33" xfId="292" applyFont="1" applyBorder="1" applyAlignment="1">
      <alignment vertical="center"/>
    </xf>
    <xf numFmtId="0" fontId="126" fillId="0" borderId="130" xfId="292" applyFont="1" applyBorder="1" applyAlignment="1">
      <alignment vertical="center"/>
    </xf>
    <xf numFmtId="0" fontId="129" fillId="0" borderId="0" xfId="292" applyFont="1" applyAlignment="1">
      <alignment vertical="center"/>
    </xf>
    <xf numFmtId="0" fontId="125" fillId="0" borderId="37" xfId="292" applyFont="1" applyBorder="1" applyAlignment="1">
      <alignment vertical="center"/>
    </xf>
    <xf numFmtId="0" fontId="128" fillId="0" borderId="130" xfId="292" applyFont="1" applyBorder="1" applyAlignment="1">
      <alignment vertical="center"/>
    </xf>
    <xf numFmtId="186" fontId="128" fillId="0" borderId="33" xfId="292" applyNumberFormat="1" applyFont="1" applyBorder="1" applyAlignment="1">
      <alignment vertical="center" wrapText="1"/>
    </xf>
    <xf numFmtId="186" fontId="128" fillId="0" borderId="130" xfId="292" applyNumberFormat="1" applyFont="1" applyBorder="1" applyAlignment="1">
      <alignment vertical="center" wrapText="1"/>
    </xf>
    <xf numFmtId="17" fontId="125" fillId="0" borderId="37" xfId="292" applyNumberFormat="1" applyFont="1" applyBorder="1" applyAlignment="1">
      <alignment horizontal="left" vertical="center"/>
    </xf>
    <xf numFmtId="0" fontId="127" fillId="0" borderId="35" xfId="292" applyFont="1" applyBorder="1" applyAlignment="1">
      <alignment vertical="center"/>
    </xf>
    <xf numFmtId="0" fontId="125" fillId="0" borderId="34" xfId="292" applyFont="1" applyBorder="1" applyAlignment="1">
      <alignment vertical="center"/>
    </xf>
    <xf numFmtId="0" fontId="125" fillId="0" borderId="131" xfId="292" applyFont="1" applyBorder="1" applyAlignment="1">
      <alignment vertical="center"/>
    </xf>
    <xf numFmtId="0" fontId="113" fillId="0" borderId="0" xfId="292" applyFont="1"/>
    <xf numFmtId="167" fontId="113" fillId="0" borderId="0" xfId="292" applyNumberFormat="1" applyFont="1"/>
    <xf numFmtId="167" fontId="131" fillId="0" borderId="0" xfId="292" applyNumberFormat="1" applyFont="1"/>
    <xf numFmtId="0" fontId="132" fillId="16" borderId="135" xfId="292" applyFont="1" applyFill="1" applyBorder="1" applyAlignment="1">
      <alignment horizontal="center" vertical="center"/>
    </xf>
    <xf numFmtId="0" fontId="132" fillId="16" borderId="136" xfId="292" applyFont="1" applyFill="1" applyBorder="1" applyAlignment="1">
      <alignment horizontal="center" vertical="center"/>
    </xf>
    <xf numFmtId="0" fontId="132" fillId="16" borderId="137" xfId="292" applyFont="1" applyFill="1" applyBorder="1" applyAlignment="1">
      <alignment horizontal="center" vertical="center"/>
    </xf>
    <xf numFmtId="0" fontId="132" fillId="0" borderId="0" xfId="292" applyFont="1"/>
    <xf numFmtId="180" fontId="133" fillId="18" borderId="0" xfId="292" applyNumberFormat="1" applyFont="1" applyFill="1" applyAlignment="1">
      <alignment horizontal="center" vertical="center" wrapText="1"/>
    </xf>
    <xf numFmtId="0" fontId="134" fillId="0" borderId="0" xfId="292" applyFont="1"/>
    <xf numFmtId="0" fontId="132" fillId="0" borderId="139" xfId="292" applyFont="1" applyBorder="1"/>
    <xf numFmtId="0" fontId="132" fillId="16" borderId="140" xfId="292" applyFont="1" applyFill="1" applyBorder="1" applyAlignment="1">
      <alignment horizontal="center" vertical="center"/>
    </xf>
    <xf numFmtId="0" fontId="132" fillId="16" borderId="31" xfId="292" applyFont="1" applyFill="1" applyBorder="1" applyAlignment="1">
      <alignment horizontal="center" vertical="center"/>
    </xf>
    <xf numFmtId="0" fontId="132" fillId="16" borderId="141" xfId="292" applyFont="1" applyFill="1" applyBorder="1" applyAlignment="1">
      <alignment horizontal="center" vertical="center"/>
    </xf>
    <xf numFmtId="0" fontId="128" fillId="0" borderId="145" xfId="292" applyFont="1" applyBorder="1"/>
    <xf numFmtId="0" fontId="132" fillId="0" borderId="146" xfId="292" applyFont="1" applyBorder="1" applyAlignment="1">
      <alignment vertical="center"/>
    </xf>
    <xf numFmtId="0" fontId="132" fillId="0" borderId="146" xfId="292" applyFont="1" applyBorder="1" applyAlignment="1">
      <alignment horizontal="center"/>
    </xf>
    <xf numFmtId="180" fontId="132" fillId="31" borderId="147" xfId="292" applyNumberFormat="1" applyFont="1" applyFill="1" applyBorder="1" applyAlignment="1">
      <alignment horizontal="center"/>
    </xf>
    <xf numFmtId="0" fontId="132" fillId="0" borderId="142" xfId="292" applyFont="1" applyBorder="1" applyAlignment="1">
      <alignment horizontal="center" vertical="center"/>
    </xf>
    <xf numFmtId="0" fontId="132" fillId="0" borderId="143" xfId="292" applyFont="1" applyBorder="1" applyAlignment="1">
      <alignment horizontal="center" vertical="center"/>
    </xf>
    <xf numFmtId="0" fontId="128" fillId="0" borderId="148" xfId="292" applyFont="1" applyBorder="1"/>
    <xf numFmtId="0" fontId="132" fillId="0" borderId="142" xfId="292" applyFont="1" applyBorder="1" applyAlignment="1">
      <alignment vertical="center"/>
    </xf>
    <xf numFmtId="0" fontId="132" fillId="0" borderId="142" xfId="292" applyFont="1" applyBorder="1" applyAlignment="1">
      <alignment horizontal="center"/>
    </xf>
    <xf numFmtId="180" fontId="132" fillId="31" borderId="149" xfId="292" applyNumberFormat="1" applyFont="1" applyFill="1" applyBorder="1" applyAlignment="1">
      <alignment horizontal="center"/>
    </xf>
    <xf numFmtId="0" fontId="128" fillId="0" borderId="150" xfId="292" applyFont="1" applyBorder="1"/>
    <xf numFmtId="0" fontId="132" fillId="0" borderId="151" xfId="292" applyFont="1" applyBorder="1" applyAlignment="1">
      <alignment vertical="center"/>
    </xf>
    <xf numFmtId="0" fontId="132" fillId="0" borderId="151" xfId="292" applyFont="1" applyBorder="1" applyAlignment="1">
      <alignment horizontal="center"/>
    </xf>
    <xf numFmtId="0" fontId="132" fillId="0" borderId="151" xfId="292" applyFont="1" applyBorder="1" applyAlignment="1">
      <alignment horizontal="center" vertical="center"/>
    </xf>
    <xf numFmtId="0" fontId="132" fillId="0" borderId="152" xfId="292" applyFont="1" applyBorder="1" applyAlignment="1">
      <alignment horizontal="center" vertical="center"/>
    </xf>
    <xf numFmtId="0" fontId="128" fillId="0" borderId="153" xfId="292" applyFont="1" applyBorder="1"/>
    <xf numFmtId="0" fontId="132" fillId="0" borderId="154" xfId="292" applyFont="1" applyBorder="1" applyAlignment="1">
      <alignment horizontal="left" vertical="center"/>
    </xf>
    <xf numFmtId="0" fontId="132" fillId="0" borderId="154" xfId="292" applyFont="1" applyBorder="1" applyAlignment="1">
      <alignment horizontal="center"/>
    </xf>
    <xf numFmtId="180" fontId="132" fillId="31" borderId="155" xfId="292" applyNumberFormat="1" applyFont="1" applyFill="1" applyBorder="1" applyAlignment="1">
      <alignment horizontal="center"/>
    </xf>
    <xf numFmtId="0" fontId="132" fillId="0" borderId="154" xfId="292" applyFont="1" applyBorder="1" applyAlignment="1">
      <alignment horizontal="center" vertical="center"/>
    </xf>
    <xf numFmtId="0" fontId="132" fillId="0" borderId="156" xfId="292" applyFont="1" applyBorder="1" applyAlignment="1">
      <alignment horizontal="center" vertical="center"/>
    </xf>
    <xf numFmtId="180" fontId="132" fillId="31" borderId="157" xfId="292" applyNumberFormat="1" applyFont="1" applyFill="1" applyBorder="1" applyAlignment="1">
      <alignment horizontal="center"/>
    </xf>
    <xf numFmtId="0" fontId="128" fillId="32" borderId="148" xfId="292" applyFont="1" applyFill="1" applyBorder="1"/>
    <xf numFmtId="0" fontId="132" fillId="32" borderId="142" xfId="292" applyFont="1" applyFill="1" applyBorder="1" applyAlignment="1">
      <alignment vertical="center"/>
    </xf>
    <xf numFmtId="0" fontId="132" fillId="32" borderId="142" xfId="292" applyFont="1" applyFill="1" applyBorder="1" applyAlignment="1">
      <alignment horizontal="center"/>
    </xf>
    <xf numFmtId="180" fontId="132" fillId="32" borderId="149" xfId="292" applyNumberFormat="1" applyFont="1" applyFill="1" applyBorder="1" applyAlignment="1">
      <alignment horizontal="center"/>
    </xf>
    <xf numFmtId="0" fontId="132" fillId="32" borderId="139" xfId="292" applyFont="1" applyFill="1" applyBorder="1"/>
    <xf numFmtId="0" fontId="132" fillId="32" borderId="142" xfId="292" applyFont="1" applyFill="1" applyBorder="1" applyAlignment="1">
      <alignment horizontal="center" vertical="center"/>
    </xf>
    <xf numFmtId="0" fontId="132" fillId="31" borderId="154" xfId="292" applyFont="1" applyFill="1" applyBorder="1" applyAlignment="1">
      <alignment horizontal="center" vertical="center"/>
    </xf>
    <xf numFmtId="0" fontId="132" fillId="31" borderId="156" xfId="292" applyFont="1" applyFill="1" applyBorder="1" applyAlignment="1">
      <alignment horizontal="center" vertical="center"/>
    </xf>
    <xf numFmtId="2" fontId="128" fillId="0" borderId="142" xfId="292" applyNumberFormat="1" applyFont="1" applyBorder="1" applyAlignment="1">
      <alignment horizontal="center" vertical="center"/>
    </xf>
    <xf numFmtId="0" fontId="128" fillId="0" borderId="142" xfId="292" applyFont="1" applyBorder="1" applyAlignment="1">
      <alignment horizontal="center" vertical="center"/>
    </xf>
    <xf numFmtId="2" fontId="128" fillId="0" borderId="143" xfId="292" applyNumberFormat="1" applyFont="1" applyBorder="1" applyAlignment="1">
      <alignment horizontal="center" vertical="center"/>
    </xf>
    <xf numFmtId="2" fontId="128" fillId="0" borderId="151" xfId="292" applyNumberFormat="1" applyFont="1" applyBorder="1" applyAlignment="1">
      <alignment horizontal="center" vertical="center"/>
    </xf>
    <xf numFmtId="2" fontId="128" fillId="0" borderId="152" xfId="292" applyNumberFormat="1" applyFont="1" applyBorder="1" applyAlignment="1">
      <alignment horizontal="center" vertical="center"/>
    </xf>
    <xf numFmtId="0" fontId="128" fillId="0" borderId="158" xfId="292" applyFont="1" applyBorder="1"/>
    <xf numFmtId="0" fontId="132" fillId="0" borderId="159" xfId="292" applyFont="1" applyBorder="1" applyAlignment="1">
      <alignment horizontal="left" vertical="center"/>
    </xf>
    <xf numFmtId="0" fontId="132" fillId="0" borderId="159" xfId="292" applyFont="1" applyBorder="1" applyAlignment="1">
      <alignment horizontal="center"/>
    </xf>
    <xf numFmtId="180" fontId="132" fillId="31" borderId="160" xfId="292" applyNumberFormat="1" applyFont="1" applyFill="1" applyBorder="1" applyAlignment="1">
      <alignment horizontal="center"/>
    </xf>
    <xf numFmtId="2" fontId="134" fillId="0" borderId="0" xfId="292" applyNumberFormat="1" applyFont="1"/>
    <xf numFmtId="2" fontId="135" fillId="0" borderId="0" xfId="292" applyNumberFormat="1" applyFont="1"/>
    <xf numFmtId="180" fontId="134" fillId="0" borderId="0" xfId="292" applyNumberFormat="1" applyFont="1"/>
    <xf numFmtId="0" fontId="136" fillId="0" borderId="0" xfId="292" applyFont="1" applyAlignment="1">
      <alignment horizontal="right"/>
    </xf>
    <xf numFmtId="187" fontId="137" fillId="0" borderId="0" xfId="292" applyNumberFormat="1" applyFont="1"/>
    <xf numFmtId="0" fontId="135" fillId="0" borderId="0" xfId="292" applyFont="1"/>
    <xf numFmtId="0" fontId="131" fillId="0" borderId="0" xfId="292" applyFont="1"/>
    <xf numFmtId="180" fontId="113" fillId="0" borderId="0" xfId="292" applyNumberFormat="1" applyFont="1"/>
    <xf numFmtId="0" fontId="132" fillId="0" borderId="4" xfId="292" applyFont="1" applyBorder="1"/>
    <xf numFmtId="0" fontId="128" fillId="0" borderId="161" xfId="292" applyFont="1" applyBorder="1"/>
    <xf numFmtId="0" fontId="132" fillId="0" borderId="162" xfId="292" applyFont="1" applyBorder="1" applyAlignment="1">
      <alignment vertical="center"/>
    </xf>
    <xf numFmtId="0" fontId="132" fillId="0" borderId="162" xfId="292" applyFont="1" applyBorder="1" applyAlignment="1">
      <alignment horizontal="center"/>
    </xf>
    <xf numFmtId="180" fontId="132" fillId="31" borderId="163" xfId="292" applyNumberFormat="1" applyFont="1" applyFill="1" applyBorder="1" applyAlignment="1">
      <alignment horizontal="center"/>
    </xf>
    <xf numFmtId="0" fontId="128" fillId="0" borderId="164" xfId="292" applyFont="1" applyBorder="1"/>
    <xf numFmtId="180" fontId="132" fillId="31" borderId="144" xfId="292" applyNumberFormat="1" applyFont="1" applyFill="1" applyBorder="1" applyAlignment="1">
      <alignment horizontal="center"/>
    </xf>
    <xf numFmtId="0" fontId="128" fillId="0" borderId="165" xfId="292" applyFont="1" applyBorder="1"/>
    <xf numFmtId="0" fontId="132" fillId="0" borderId="166" xfId="292" applyFont="1" applyBorder="1" applyAlignment="1">
      <alignment horizontal="left" vertical="center"/>
    </xf>
    <xf numFmtId="0" fontId="132" fillId="0" borderId="166" xfId="292" applyFont="1" applyBorder="1" applyAlignment="1">
      <alignment horizontal="center"/>
    </xf>
    <xf numFmtId="180" fontId="132" fillId="31" borderId="167" xfId="292" applyNumberFormat="1" applyFont="1" applyFill="1" applyBorder="1" applyAlignment="1">
      <alignment horizontal="center"/>
    </xf>
    <xf numFmtId="2" fontId="128" fillId="0" borderId="168" xfId="292" applyNumberFormat="1" applyFont="1" applyBorder="1" applyAlignment="1">
      <alignment horizontal="center" vertical="center"/>
    </xf>
    <xf numFmtId="2" fontId="128" fillId="0" borderId="164" xfId="292" applyNumberFormat="1" applyFont="1" applyBorder="1" applyAlignment="1">
      <alignment horizontal="center" vertical="center"/>
    </xf>
    <xf numFmtId="0" fontId="132" fillId="0" borderId="165" xfId="292" applyFont="1" applyBorder="1" applyAlignment="1">
      <alignment horizontal="center" vertical="center"/>
    </xf>
    <xf numFmtId="0" fontId="132" fillId="0" borderId="166" xfId="292" applyFont="1" applyBorder="1" applyAlignment="1">
      <alignment horizontal="center" vertical="center"/>
    </xf>
    <xf numFmtId="0" fontId="132" fillId="0" borderId="169" xfId="292" applyFont="1" applyBorder="1" applyAlignment="1">
      <alignment horizontal="center" vertical="center"/>
    </xf>
    <xf numFmtId="180" fontId="132" fillId="0" borderId="161" xfId="292" applyNumberFormat="1" applyFont="1" applyBorder="1" applyAlignment="1">
      <alignment horizontal="center" vertical="center"/>
    </xf>
    <xf numFmtId="43" fontId="132" fillId="0" borderId="163" xfId="292" applyNumberFormat="1" applyFont="1" applyBorder="1" applyAlignment="1">
      <alignment horizontal="center" vertical="center"/>
    </xf>
    <xf numFmtId="180" fontId="132" fillId="0" borderId="170" xfId="292" applyNumberFormat="1" applyFont="1" applyBorder="1" applyAlignment="1">
      <alignment horizontal="center" vertical="center"/>
    </xf>
    <xf numFmtId="180" fontId="132" fillId="0" borderId="144" xfId="292" applyNumberFormat="1" applyFont="1" applyBorder="1" applyAlignment="1">
      <alignment horizontal="center" vertical="center"/>
    </xf>
    <xf numFmtId="180" fontId="132" fillId="0" borderId="165" xfId="292" applyNumberFormat="1" applyFont="1" applyBorder="1" applyAlignment="1">
      <alignment horizontal="center" vertical="center"/>
    </xf>
    <xf numFmtId="180" fontId="132" fillId="0" borderId="167" xfId="292" applyNumberFormat="1" applyFont="1" applyBorder="1" applyAlignment="1">
      <alignment horizontal="center" vertical="center"/>
    </xf>
    <xf numFmtId="2" fontId="128" fillId="0" borderId="171" xfId="292" applyNumberFormat="1" applyFont="1" applyBorder="1" applyAlignment="1">
      <alignment horizontal="center" vertical="center"/>
    </xf>
    <xf numFmtId="0" fontId="132" fillId="0" borderId="172" xfId="292" applyFont="1" applyBorder="1" applyAlignment="1">
      <alignment horizontal="center" vertical="center"/>
    </xf>
    <xf numFmtId="0" fontId="128" fillId="30" borderId="146" xfId="292" applyFont="1" applyFill="1" applyBorder="1" applyAlignment="1">
      <alignment horizontal="center" vertical="center"/>
    </xf>
    <xf numFmtId="0" fontId="128" fillId="30" borderId="173" xfId="292" applyFont="1" applyFill="1" applyBorder="1" applyAlignment="1">
      <alignment horizontal="center" vertical="center"/>
    </xf>
    <xf numFmtId="0" fontId="128" fillId="30" borderId="174" xfId="292" applyFont="1" applyFill="1" applyBorder="1" applyAlignment="1">
      <alignment horizontal="center" vertical="center"/>
    </xf>
    <xf numFmtId="0" fontId="132" fillId="0" borderId="170" xfId="292" applyFont="1" applyBorder="1" applyAlignment="1">
      <alignment horizontal="center" vertical="center"/>
    </xf>
    <xf numFmtId="0" fontId="132" fillId="0" borderId="164" xfId="292" applyFont="1" applyBorder="1" applyAlignment="1">
      <alignment horizontal="center" vertical="center"/>
    </xf>
    <xf numFmtId="0" fontId="132" fillId="0" borderId="175" xfId="292" applyFont="1" applyBorder="1" applyAlignment="1">
      <alignment horizontal="center" vertical="center"/>
    </xf>
    <xf numFmtId="0" fontId="132" fillId="32" borderId="170" xfId="292" applyFont="1" applyFill="1" applyBorder="1" applyAlignment="1">
      <alignment horizontal="center" vertical="center"/>
    </xf>
    <xf numFmtId="0" fontId="132" fillId="31" borderId="175" xfId="292" applyFont="1" applyFill="1" applyBorder="1" applyAlignment="1">
      <alignment horizontal="center" vertical="center"/>
    </xf>
    <xf numFmtId="0" fontId="134" fillId="6" borderId="45" xfId="292" applyFont="1" applyFill="1" applyBorder="1" applyAlignment="1">
      <alignment horizontal="center"/>
    </xf>
    <xf numFmtId="0" fontId="134" fillId="6" borderId="46" xfId="292" applyFont="1" applyFill="1" applyBorder="1" applyAlignment="1">
      <alignment horizontal="center"/>
    </xf>
    <xf numFmtId="0" fontId="46" fillId="5" borderId="0" xfId="55" applyFill="1"/>
    <xf numFmtId="0" fontId="46" fillId="5" borderId="106" xfId="0" applyFont="1" applyFill="1" applyBorder="1" applyAlignment="1">
      <alignment horizontal="left" vertical="center" wrapText="1"/>
    </xf>
    <xf numFmtId="0" fontId="46" fillId="33" borderId="0" xfId="55" applyFill="1"/>
    <xf numFmtId="4" fontId="63" fillId="0" borderId="29" xfId="101" applyNumberFormat="1" applyFont="1" applyFill="1" applyBorder="1" applyAlignment="1">
      <alignment horizontal="left" vertical="center" wrapText="1"/>
    </xf>
    <xf numFmtId="0" fontId="61" fillId="0" borderId="0" xfId="66" applyNumberFormat="1" applyFont="1" applyFill="1" applyBorder="1" applyAlignment="1">
      <alignment horizontal="center" wrapText="1"/>
    </xf>
    <xf numFmtId="0" fontId="139" fillId="11" borderId="71" xfId="313" applyFont="1" applyFill="1" applyBorder="1" applyAlignment="1">
      <alignment horizontal="right"/>
    </xf>
    <xf numFmtId="0" fontId="139" fillId="11" borderId="53" xfId="313" applyFont="1" applyFill="1" applyBorder="1" applyAlignment="1">
      <alignment horizontal="right"/>
    </xf>
    <xf numFmtId="0" fontId="139" fillId="11" borderId="109" xfId="313" applyFont="1" applyFill="1" applyBorder="1" applyAlignment="1">
      <alignment horizontal="right"/>
    </xf>
    <xf numFmtId="0" fontId="105" fillId="0" borderId="0" xfId="292" applyFont="1"/>
    <xf numFmtId="0" fontId="73" fillId="0" borderId="0" xfId="292" applyFont="1"/>
    <xf numFmtId="0" fontId="132" fillId="34" borderId="170" xfId="292" applyFont="1" applyFill="1" applyBorder="1" applyAlignment="1">
      <alignment horizontal="center" vertical="center"/>
    </xf>
    <xf numFmtId="0" fontId="132" fillId="34" borderId="142" xfId="292" applyFont="1" applyFill="1" applyBorder="1" applyAlignment="1">
      <alignment horizontal="center" vertical="center"/>
    </xf>
    <xf numFmtId="0" fontId="142" fillId="0" borderId="0" xfId="51" applyNumberFormat="1" applyFont="1" applyFill="1" applyBorder="1" applyAlignment="1">
      <alignment horizontal="left" vertical="center"/>
    </xf>
    <xf numFmtId="43" fontId="134" fillId="0" borderId="0" xfId="292" applyNumberFormat="1" applyFont="1"/>
    <xf numFmtId="177" fontId="63" fillId="0" borderId="29" xfId="101" applyNumberFormat="1" applyFont="1" applyFill="1" applyBorder="1" applyAlignment="1">
      <alignment horizontal="center" vertical="center" wrapText="1"/>
    </xf>
    <xf numFmtId="0" fontId="143" fillId="0" borderId="0" xfId="51" applyNumberFormat="1" applyFont="1" applyFill="1" applyBorder="1" applyAlignment="1">
      <alignment horizontal="left" vertical="center"/>
    </xf>
    <xf numFmtId="188" fontId="123" fillId="0" borderId="0" xfId="341" applyNumberFormat="1" applyFont="1" applyAlignment="1">
      <alignment horizontal="center" vertical="center"/>
    </xf>
    <xf numFmtId="188" fontId="46" fillId="0" borderId="0" xfId="341" applyNumberFormat="1" applyFont="1"/>
    <xf numFmtId="4" fontId="46" fillId="0" borderId="0" xfId="55" applyNumberFormat="1"/>
    <xf numFmtId="4" fontId="78" fillId="4" borderId="26" xfId="48" applyNumberFormat="1" applyFont="1" applyFill="1" applyBorder="1" applyAlignment="1">
      <alignment horizontal="center" vertical="center" wrapText="1"/>
    </xf>
    <xf numFmtId="0" fontId="0" fillId="5" borderId="0" xfId="0" applyFill="1"/>
    <xf numFmtId="0" fontId="69" fillId="5" borderId="0" xfId="55" applyFont="1" applyFill="1" applyAlignment="1">
      <alignment horizontal="center" vertical="center"/>
    </xf>
    <xf numFmtId="0" fontId="46" fillId="5" borderId="0" xfId="0" applyFont="1" applyFill="1"/>
    <xf numFmtId="0" fontId="148" fillId="5" borderId="0" xfId="55" applyFont="1" applyFill="1" applyAlignment="1">
      <alignment horizontal="center" vertical="center"/>
    </xf>
    <xf numFmtId="0" fontId="149" fillId="5" borderId="0" xfId="55" applyFont="1" applyFill="1" applyAlignment="1">
      <alignment horizontal="center" vertical="center"/>
    </xf>
    <xf numFmtId="0" fontId="150" fillId="5" borderId="0" xfId="55" applyFont="1" applyFill="1" applyAlignment="1">
      <alignment horizontal="center" vertical="center"/>
    </xf>
    <xf numFmtId="10" fontId="101" fillId="15" borderId="178" xfId="66" applyNumberFormat="1" applyFont="1" applyFill="1" applyBorder="1" applyAlignment="1">
      <alignment horizontal="center" vertical="center"/>
    </xf>
    <xf numFmtId="10" fontId="101" fillId="11" borderId="178" xfId="66" applyNumberFormat="1" applyFont="1" applyFill="1" applyBorder="1" applyAlignment="1">
      <alignment horizontal="center" vertical="center"/>
    </xf>
    <xf numFmtId="0" fontId="77" fillId="13" borderId="107" xfId="66" applyFont="1" applyFill="1" applyBorder="1" applyAlignment="1">
      <alignment horizontal="center" vertical="center"/>
    </xf>
    <xf numFmtId="166" fontId="77" fillId="13" borderId="23" xfId="246" applyFont="1" applyFill="1" applyBorder="1" applyAlignment="1">
      <alignment horizontal="center" vertical="center"/>
    </xf>
    <xf numFmtId="44" fontId="101" fillId="15" borderId="178" xfId="325" applyFont="1" applyFill="1" applyBorder="1" applyAlignment="1">
      <alignment horizontal="center" vertical="center"/>
    </xf>
    <xf numFmtId="44" fontId="101" fillId="11" borderId="178" xfId="325" applyFont="1" applyFill="1" applyBorder="1" applyAlignment="1">
      <alignment horizontal="center" vertical="center"/>
    </xf>
    <xf numFmtId="0" fontId="151" fillId="25" borderId="106" xfId="0" applyFont="1" applyFill="1" applyBorder="1" applyAlignment="1">
      <alignment horizontal="left" vertical="center" wrapText="1"/>
    </xf>
    <xf numFmtId="0" fontId="151" fillId="5" borderId="106" xfId="0" applyFont="1" applyFill="1" applyBorder="1" applyAlignment="1">
      <alignment horizontal="left" vertical="center" wrapText="1"/>
    </xf>
    <xf numFmtId="0" fontId="152" fillId="25" borderId="106" xfId="0" applyFont="1" applyFill="1" applyBorder="1" applyAlignment="1">
      <alignment horizontal="left" vertical="center" wrapText="1"/>
    </xf>
    <xf numFmtId="0" fontId="152" fillId="5" borderId="106" xfId="0" applyFont="1" applyFill="1" applyBorder="1" applyAlignment="1">
      <alignment horizontal="left" vertical="center" wrapText="1"/>
    </xf>
    <xf numFmtId="0" fontId="142" fillId="0" borderId="0" xfId="51" applyNumberFormat="1" applyFont="1" applyFill="1" applyBorder="1" applyAlignment="1">
      <alignment horizontal="left"/>
    </xf>
    <xf numFmtId="0" fontId="153" fillId="0" borderId="0" xfId="51" applyNumberFormat="1" applyFont="1" applyFill="1" applyBorder="1" applyAlignment="1">
      <alignment horizontal="left" vertical="center"/>
    </xf>
    <xf numFmtId="0" fontId="154" fillId="0" borderId="0" xfId="51" applyNumberFormat="1" applyFont="1" applyFill="1" applyBorder="1" applyAlignment="1">
      <alignment horizontal="left" vertical="center"/>
    </xf>
    <xf numFmtId="17" fontId="93" fillId="8" borderId="68" xfId="44" applyNumberFormat="1" applyFont="1" applyFill="1" applyBorder="1" applyAlignment="1">
      <alignment horizontal="center" vertical="center"/>
    </xf>
    <xf numFmtId="17" fontId="93" fillId="8" borderId="24" xfId="44" applyNumberFormat="1" applyFont="1" applyFill="1" applyBorder="1" applyAlignment="1">
      <alignment horizontal="center" vertical="center"/>
    </xf>
    <xf numFmtId="0" fontId="116" fillId="22" borderId="16" xfId="55" applyFont="1" applyFill="1" applyBorder="1" applyAlignment="1">
      <alignment horizontal="center" vertical="center"/>
    </xf>
    <xf numFmtId="0" fontId="46" fillId="35" borderId="9" xfId="0" applyNumberFormat="1" applyFont="1" applyFill="1" applyBorder="1" applyAlignment="1"/>
    <xf numFmtId="0" fontId="46" fillId="35" borderId="9" xfId="0" applyNumberFormat="1" applyFont="1" applyFill="1" applyBorder="1" applyAlignment="1">
      <alignment horizontal="center"/>
    </xf>
    <xf numFmtId="0" fontId="46" fillId="36" borderId="9" xfId="0" applyNumberFormat="1" applyFont="1" applyFill="1" applyBorder="1" applyAlignment="1"/>
    <xf numFmtId="0" fontId="46" fillId="36" borderId="9" xfId="0" applyNumberFormat="1" applyFont="1" applyFill="1" applyBorder="1" applyAlignment="1">
      <alignment horizontal="center"/>
    </xf>
    <xf numFmtId="0" fontId="46" fillId="37" borderId="9" xfId="0" applyNumberFormat="1" applyFont="1" applyFill="1" applyBorder="1" applyAlignment="1"/>
    <xf numFmtId="0" fontId="46" fillId="37" borderId="9" xfId="0" applyNumberFormat="1" applyFont="1" applyFill="1" applyBorder="1" applyAlignment="1">
      <alignment horizontal="center"/>
    </xf>
    <xf numFmtId="0" fontId="46" fillId="38" borderId="9" xfId="0" applyNumberFormat="1" applyFont="1" applyFill="1" applyBorder="1" applyAlignment="1"/>
    <xf numFmtId="0" fontId="46" fillId="38" borderId="9" xfId="0" applyNumberFormat="1" applyFont="1" applyFill="1" applyBorder="1" applyAlignment="1">
      <alignment horizontal="center"/>
    </xf>
    <xf numFmtId="0" fontId="46" fillId="39" borderId="9" xfId="0" applyNumberFormat="1" applyFont="1" applyFill="1" applyBorder="1" applyAlignment="1"/>
    <xf numFmtId="0" fontId="46" fillId="39" borderId="9" xfId="0" applyNumberFormat="1" applyFont="1" applyFill="1" applyBorder="1" applyAlignment="1">
      <alignment horizontal="center"/>
    </xf>
    <xf numFmtId="0" fontId="46" fillId="40" borderId="9" xfId="0" applyNumberFormat="1" applyFont="1" applyFill="1" applyBorder="1" applyAlignment="1"/>
    <xf numFmtId="0" fontId="46" fillId="40" borderId="9" xfId="0" applyNumberFormat="1" applyFont="1" applyFill="1" applyBorder="1" applyAlignment="1">
      <alignment horizontal="center"/>
    </xf>
    <xf numFmtId="0" fontId="146" fillId="41" borderId="106" xfId="0" applyFont="1" applyFill="1" applyBorder="1" applyAlignment="1">
      <alignment horizontal="left" vertical="center"/>
    </xf>
    <xf numFmtId="0" fontId="146" fillId="41" borderId="106" xfId="0" applyFont="1" applyFill="1" applyBorder="1" applyAlignment="1">
      <alignment horizontal="left" vertical="center" wrapText="1"/>
    </xf>
    <xf numFmtId="0" fontId="116" fillId="22" borderId="22" xfId="55" applyFont="1" applyFill="1" applyBorder="1" applyAlignment="1">
      <alignment vertical="center"/>
    </xf>
    <xf numFmtId="0" fontId="116" fillId="22" borderId="16" xfId="55" applyFont="1" applyFill="1" applyBorder="1" applyAlignment="1">
      <alignment vertical="center"/>
    </xf>
    <xf numFmtId="0" fontId="146" fillId="41" borderId="106" xfId="0" applyFont="1" applyFill="1" applyBorder="1" applyAlignment="1">
      <alignment horizontal="center" vertical="center" wrapText="1"/>
    </xf>
    <xf numFmtId="1" fontId="146" fillId="41" borderId="106" xfId="0" applyNumberFormat="1" applyFont="1" applyFill="1" applyBorder="1" applyAlignment="1">
      <alignment horizontal="center" vertical="center"/>
    </xf>
    <xf numFmtId="2" fontId="146" fillId="41" borderId="106" xfId="0" applyNumberFormat="1" applyFont="1" applyFill="1" applyBorder="1" applyAlignment="1">
      <alignment horizontal="center" vertical="center"/>
    </xf>
    <xf numFmtId="2" fontId="146" fillId="41" borderId="106" xfId="0" applyNumberFormat="1" applyFont="1" applyFill="1" applyBorder="1" applyAlignment="1">
      <alignment horizontal="center" vertical="center" wrapText="1"/>
    </xf>
    <xf numFmtId="0" fontId="62" fillId="5" borderId="32" xfId="44" applyFont="1" applyFill="1" applyBorder="1" applyAlignment="1">
      <alignment vertical="center"/>
    </xf>
    <xf numFmtId="0" fontId="61" fillId="5" borderId="33" xfId="44" applyFont="1" applyFill="1" applyBorder="1" applyAlignment="1">
      <alignment vertical="center"/>
    </xf>
    <xf numFmtId="0" fontId="80" fillId="5" borderId="33" xfId="44" applyFont="1" applyFill="1" applyBorder="1" applyAlignment="1">
      <alignment vertical="center"/>
    </xf>
    <xf numFmtId="0" fontId="76" fillId="5" borderId="33" xfId="44" applyFont="1" applyFill="1" applyBorder="1" applyAlignment="1">
      <alignment vertical="center"/>
    </xf>
    <xf numFmtId="0" fontId="61" fillId="5" borderId="0" xfId="44" applyFont="1" applyFill="1" applyAlignment="1">
      <alignment vertical="center"/>
    </xf>
    <xf numFmtId="181" fontId="61" fillId="5" borderId="0" xfId="44" applyNumberFormat="1" applyFont="1" applyFill="1" applyAlignment="1">
      <alignment vertical="center"/>
    </xf>
    <xf numFmtId="0" fontId="78" fillId="5" borderId="0" xfId="44" applyFont="1" applyFill="1" applyAlignment="1">
      <alignment vertical="center"/>
    </xf>
    <xf numFmtId="168" fontId="85" fillId="5" borderId="42" xfId="50" quotePrefix="1" applyNumberFormat="1" applyFont="1" applyFill="1" applyBorder="1" applyAlignment="1">
      <alignment horizontal="left" vertical="center"/>
    </xf>
    <xf numFmtId="0" fontId="78" fillId="5" borderId="33" xfId="44" applyFont="1" applyFill="1" applyBorder="1" applyAlignment="1">
      <alignment vertical="center"/>
    </xf>
    <xf numFmtId="177" fontId="61" fillId="5" borderId="33" xfId="79" applyNumberFormat="1" applyFont="1" applyFill="1" applyBorder="1" applyAlignment="1">
      <alignment horizontal="left" vertical="center"/>
    </xf>
    <xf numFmtId="14" fontId="61" fillId="5" borderId="33" xfId="44" applyNumberFormat="1" applyFont="1" applyFill="1" applyBorder="1" applyAlignment="1">
      <alignment horizontal="left" vertical="center"/>
    </xf>
    <xf numFmtId="0" fontId="61" fillId="5" borderId="0" xfId="44" applyFont="1" applyFill="1"/>
    <xf numFmtId="0" fontId="51" fillId="5" borderId="0" xfId="40" applyFont="1" applyFill="1" applyAlignment="1">
      <alignment vertical="center"/>
    </xf>
    <xf numFmtId="0" fontId="78" fillId="5" borderId="0" xfId="40" applyFont="1" applyFill="1" applyAlignment="1">
      <alignment vertical="center"/>
    </xf>
    <xf numFmtId="0" fontId="80" fillId="5" borderId="35" xfId="44" applyFont="1" applyFill="1" applyBorder="1" applyAlignment="1">
      <alignment vertical="center" wrapText="1"/>
    </xf>
    <xf numFmtId="0" fontId="61" fillId="5" borderId="37" xfId="44" applyFont="1" applyFill="1" applyBorder="1" applyAlignment="1">
      <alignment vertical="center" wrapText="1"/>
    </xf>
    <xf numFmtId="17" fontId="61" fillId="5" borderId="39" xfId="44" applyNumberFormat="1" applyFont="1" applyFill="1" applyBorder="1" applyAlignment="1">
      <alignment horizontal="left" vertical="center" wrapText="1"/>
    </xf>
    <xf numFmtId="17" fontId="93" fillId="8" borderId="32" xfId="44" applyNumberFormat="1" applyFont="1" applyFill="1" applyBorder="1" applyAlignment="1">
      <alignment vertical="center" wrapText="1"/>
    </xf>
    <xf numFmtId="0" fontId="51" fillId="5" borderId="0" xfId="40" applyFont="1" applyFill="1" applyAlignment="1">
      <alignment vertical="center" wrapText="1"/>
    </xf>
    <xf numFmtId="0" fontId="51" fillId="2" borderId="0" xfId="40" applyFont="1" applyFill="1" applyAlignment="1">
      <alignment vertical="center" wrapText="1"/>
    </xf>
    <xf numFmtId="17" fontId="91" fillId="8" borderId="16" xfId="44" applyNumberFormat="1" applyFont="1" applyFill="1" applyBorder="1" applyAlignment="1">
      <alignment vertical="center" wrapText="1"/>
    </xf>
    <xf numFmtId="0" fontId="75" fillId="3" borderId="27" xfId="40" applyFont="1" applyFill="1" applyBorder="1" applyAlignment="1">
      <alignment vertical="center" wrapText="1"/>
    </xf>
    <xf numFmtId="43" fontId="50" fillId="2" borderId="9" xfId="294" applyFont="1" applyFill="1" applyBorder="1" applyAlignment="1">
      <alignment horizontal="center" vertical="top" wrapText="1"/>
    </xf>
    <xf numFmtId="4" fontId="81" fillId="7" borderId="8" xfId="40" applyNumberFormat="1" applyFont="1" applyFill="1" applyBorder="1" applyAlignment="1">
      <alignment horizontal="center" vertical="center" wrapText="1"/>
    </xf>
    <xf numFmtId="0" fontId="146" fillId="41" borderId="10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0" fillId="33" borderId="0" xfId="0" applyFill="1"/>
    <xf numFmtId="2" fontId="46" fillId="5" borderId="106" xfId="204" applyNumberFormat="1" applyFill="1" applyBorder="1" applyAlignment="1">
      <alignment horizontal="left" vertical="center" wrapText="1"/>
    </xf>
    <xf numFmtId="0" fontId="134" fillId="6" borderId="50" xfId="292" applyFont="1" applyFill="1" applyBorder="1" applyAlignment="1">
      <alignment horizontal="center"/>
    </xf>
    <xf numFmtId="0" fontId="132" fillId="34" borderId="143" xfId="292" applyFont="1" applyFill="1" applyBorder="1" applyAlignment="1">
      <alignment horizontal="center" vertical="center"/>
    </xf>
    <xf numFmtId="0" fontId="132" fillId="32" borderId="143" xfId="292" applyFont="1" applyFill="1" applyBorder="1" applyAlignment="1">
      <alignment horizontal="center" vertical="center"/>
    </xf>
    <xf numFmtId="180" fontId="132" fillId="0" borderId="174" xfId="292" applyNumberFormat="1" applyFont="1" applyBorder="1" applyAlignment="1">
      <alignment horizontal="center" vertical="center"/>
    </xf>
    <xf numFmtId="180" fontId="132" fillId="0" borderId="177" xfId="292" applyNumberFormat="1" applyFont="1" applyBorder="1" applyAlignment="1">
      <alignment horizontal="center" vertical="center"/>
    </xf>
    <xf numFmtId="180" fontId="132" fillId="0" borderId="164" xfId="292" applyNumberFormat="1" applyFont="1" applyBorder="1" applyAlignment="1">
      <alignment horizontal="center" vertical="center"/>
    </xf>
    <xf numFmtId="180" fontId="132" fillId="0" borderId="175" xfId="292" applyNumberFormat="1" applyFont="1" applyBorder="1" applyAlignment="1">
      <alignment horizontal="center" vertical="center"/>
    </xf>
    <xf numFmtId="0" fontId="132" fillId="0" borderId="182" xfId="292" applyFont="1" applyBorder="1" applyAlignment="1">
      <alignment horizontal="center" vertical="center"/>
    </xf>
    <xf numFmtId="180" fontId="132" fillId="32" borderId="170" xfId="292" applyNumberFormat="1" applyFont="1" applyFill="1" applyBorder="1" applyAlignment="1">
      <alignment horizontal="center" vertical="center"/>
    </xf>
    <xf numFmtId="180" fontId="132" fillId="32" borderId="144" xfId="292" applyNumberFormat="1" applyFont="1" applyFill="1" applyBorder="1" applyAlignment="1">
      <alignment horizontal="center" vertical="center"/>
    </xf>
    <xf numFmtId="180" fontId="132" fillId="0" borderId="182" xfId="292" applyNumberFormat="1" applyFont="1" applyBorder="1" applyAlignment="1">
      <alignment horizontal="center" vertical="center"/>
    </xf>
    <xf numFmtId="43" fontId="132" fillId="0" borderId="144" xfId="292" applyNumberFormat="1" applyFont="1" applyBorder="1" applyAlignment="1">
      <alignment horizontal="center" vertical="center"/>
    </xf>
    <xf numFmtId="44" fontId="155" fillId="11" borderId="51" xfId="325" applyFont="1" applyFill="1" applyBorder="1" applyAlignment="1">
      <alignment horizontal="center"/>
    </xf>
    <xf numFmtId="43" fontId="155" fillId="11" borderId="72" xfId="315" applyFont="1" applyFill="1" applyBorder="1" applyAlignment="1">
      <alignment horizontal="center"/>
    </xf>
    <xf numFmtId="43" fontId="155" fillId="11" borderId="51" xfId="315" applyFont="1" applyFill="1" applyBorder="1" applyAlignment="1">
      <alignment horizontal="center"/>
    </xf>
    <xf numFmtId="44" fontId="155" fillId="11" borderId="110" xfId="325" applyFont="1" applyFill="1" applyBorder="1" applyAlignment="1">
      <alignment horizontal="center"/>
    </xf>
    <xf numFmtId="44" fontId="123" fillId="0" borderId="0" xfId="314" applyNumberFormat="1" applyFont="1" applyAlignment="1">
      <alignment vertical="center"/>
    </xf>
    <xf numFmtId="4" fontId="63" fillId="0" borderId="29" xfId="51" applyNumberFormat="1" applyFont="1" applyFill="1" applyBorder="1" applyAlignment="1">
      <alignment horizontal="center" vertical="center" wrapText="1"/>
    </xf>
    <xf numFmtId="43" fontId="123" fillId="0" borderId="0" xfId="314" applyNumberFormat="1" applyFont="1" applyAlignment="1">
      <alignment vertical="center"/>
    </xf>
    <xf numFmtId="43" fontId="61" fillId="0" borderId="0" xfId="66" applyNumberFormat="1" applyFont="1" applyFill="1" applyBorder="1" applyAlignment="1"/>
    <xf numFmtId="0" fontId="156" fillId="5" borderId="106" xfId="0" applyFont="1" applyFill="1" applyBorder="1" applyAlignment="1">
      <alignment horizontal="left" vertical="center" wrapText="1"/>
    </xf>
    <xf numFmtId="1" fontId="156" fillId="5" borderId="106" xfId="0" applyNumberFormat="1" applyFont="1" applyFill="1" applyBorder="1" applyAlignment="1">
      <alignment horizontal="center" vertical="center"/>
    </xf>
    <xf numFmtId="2" fontId="156" fillId="5" borderId="106" xfId="0" applyNumberFormat="1" applyFont="1" applyFill="1" applyBorder="1" applyAlignment="1">
      <alignment horizontal="center" vertical="center"/>
    </xf>
    <xf numFmtId="0" fontId="156" fillId="25" borderId="106" xfId="0" applyFont="1" applyFill="1" applyBorder="1" applyAlignment="1">
      <alignment horizontal="left" vertical="center" wrapText="1"/>
    </xf>
    <xf numFmtId="1" fontId="156" fillId="25" borderId="106" xfId="0" applyNumberFormat="1" applyFont="1" applyFill="1" applyBorder="1" applyAlignment="1">
      <alignment horizontal="center" vertical="center"/>
    </xf>
    <xf numFmtId="2" fontId="156" fillId="25" borderId="106" xfId="0" applyNumberFormat="1" applyFont="1" applyFill="1" applyBorder="1" applyAlignment="1">
      <alignment horizontal="center" vertical="center"/>
    </xf>
    <xf numFmtId="0" fontId="96" fillId="13" borderId="85" xfId="292" applyFont="1" applyFill="1" applyBorder="1" applyAlignment="1">
      <alignment horizontal="center" vertical="center"/>
    </xf>
    <xf numFmtId="0" fontId="96" fillId="13" borderId="84" xfId="292" applyFont="1" applyFill="1" applyBorder="1" applyAlignment="1">
      <alignment horizontal="center" vertical="center"/>
    </xf>
    <xf numFmtId="0" fontId="112" fillId="18" borderId="8" xfId="292" applyFont="1" applyFill="1" applyBorder="1" applyAlignment="1">
      <alignment horizontal="center" vertical="center" wrapText="1"/>
    </xf>
    <xf numFmtId="0" fontId="80" fillId="0" borderId="43" xfId="44" applyFont="1" applyBorder="1" applyAlignment="1">
      <alignment horizontal="center" vertical="center"/>
    </xf>
    <xf numFmtId="0" fontId="80" fillId="0" borderId="87" xfId="44" applyFont="1" applyBorder="1" applyAlignment="1">
      <alignment horizontal="center" vertical="center"/>
    </xf>
    <xf numFmtId="0" fontId="80" fillId="0" borderId="88" xfId="44" applyFont="1" applyBorder="1" applyAlignment="1">
      <alignment horizontal="center" vertical="center"/>
    </xf>
    <xf numFmtId="17" fontId="91" fillId="8" borderId="44" xfId="44" applyNumberFormat="1" applyFont="1" applyFill="1" applyBorder="1" applyAlignment="1">
      <alignment horizontal="center" vertical="center"/>
    </xf>
    <xf numFmtId="17" fontId="91" fillId="8" borderId="34" xfId="44" applyNumberFormat="1" applyFont="1" applyFill="1" applyBorder="1" applyAlignment="1">
      <alignment horizontal="center" vertical="center"/>
    </xf>
    <xf numFmtId="17" fontId="91" fillId="8" borderId="68" xfId="44" applyNumberFormat="1" applyFont="1" applyFill="1" applyBorder="1" applyAlignment="1">
      <alignment horizontal="center" vertical="center"/>
    </xf>
    <xf numFmtId="17" fontId="91" fillId="9" borderId="44" xfId="44" applyNumberFormat="1" applyFont="1" applyFill="1" applyBorder="1" applyAlignment="1">
      <alignment horizontal="left" vertical="center"/>
    </xf>
    <xf numFmtId="17" fontId="91" fillId="9" borderId="34" xfId="44" applyNumberFormat="1" applyFont="1" applyFill="1" applyBorder="1" applyAlignment="1">
      <alignment horizontal="left" vertical="center"/>
    </xf>
    <xf numFmtId="17" fontId="91" fillId="9" borderId="68" xfId="44" applyNumberFormat="1" applyFont="1" applyFill="1" applyBorder="1" applyAlignment="1">
      <alignment horizontal="left" vertical="center"/>
    </xf>
    <xf numFmtId="0" fontId="96" fillId="13" borderId="74" xfId="292" applyFont="1" applyFill="1" applyBorder="1" applyAlignment="1">
      <alignment horizontal="center"/>
    </xf>
    <xf numFmtId="0" fontId="96" fillId="13" borderId="0" xfId="292" applyFont="1" applyFill="1" applyAlignment="1">
      <alignment horizontal="center"/>
    </xf>
    <xf numFmtId="44" fontId="92" fillId="18" borderId="6" xfId="211" applyNumberFormat="1" applyFill="1" applyBorder="1" applyAlignment="1">
      <alignment horizontal="center" vertical="center" wrapText="1"/>
    </xf>
    <xf numFmtId="44" fontId="112" fillId="18" borderId="6" xfId="293" applyFont="1" applyFill="1" applyBorder="1" applyAlignment="1">
      <alignment horizontal="center" vertical="center" wrapText="1"/>
    </xf>
    <xf numFmtId="44" fontId="112" fillId="18" borderId="41" xfId="293" applyFont="1" applyFill="1" applyBorder="1" applyAlignment="1">
      <alignment horizontal="center" vertical="center" wrapText="1"/>
    </xf>
    <xf numFmtId="0" fontId="112" fillId="18" borderId="22" xfId="292" applyFont="1" applyFill="1" applyBorder="1" applyAlignment="1">
      <alignment horizontal="center" vertical="center" wrapText="1"/>
    </xf>
    <xf numFmtId="44" fontId="112" fillId="18" borderId="0" xfId="293" applyFont="1" applyFill="1" applyBorder="1" applyAlignment="1">
      <alignment horizontal="center" vertical="center" wrapText="1"/>
    </xf>
    <xf numFmtId="44" fontId="112" fillId="18" borderId="16" xfId="293" applyFont="1" applyFill="1" applyBorder="1" applyAlignment="1">
      <alignment horizontal="center" vertical="center" wrapText="1"/>
    </xf>
    <xf numFmtId="0" fontId="100" fillId="11" borderId="60" xfId="66" applyFont="1" applyFill="1" applyBorder="1" applyAlignment="1">
      <alignment horizontal="center" vertical="center" wrapText="1"/>
    </xf>
    <xf numFmtId="0" fontId="100" fillId="11" borderId="61" xfId="66" applyFont="1" applyFill="1" applyBorder="1" applyAlignment="1">
      <alignment horizontal="center" vertical="center" wrapText="1"/>
    </xf>
    <xf numFmtId="0" fontId="110" fillId="11" borderId="60" xfId="66" applyFont="1" applyFill="1" applyBorder="1" applyAlignment="1">
      <alignment horizontal="center" vertical="center" wrapText="1"/>
    </xf>
    <xf numFmtId="0" fontId="110" fillId="11" borderId="61" xfId="66" applyFont="1" applyFill="1" applyBorder="1" applyAlignment="1">
      <alignment horizontal="center" vertical="center" wrapText="1"/>
    </xf>
    <xf numFmtId="0" fontId="80" fillId="0" borderId="37" xfId="44" applyFont="1" applyBorder="1" applyAlignment="1">
      <alignment horizontal="center" vertical="center"/>
    </xf>
    <xf numFmtId="0" fontId="80" fillId="0" borderId="38" xfId="44" applyFont="1" applyBorder="1" applyAlignment="1">
      <alignment horizontal="center" vertical="center"/>
    </xf>
    <xf numFmtId="0" fontId="80" fillId="0" borderId="39" xfId="44" applyFont="1" applyBorder="1" applyAlignment="1">
      <alignment horizontal="center" vertical="center"/>
    </xf>
    <xf numFmtId="0" fontId="80" fillId="0" borderId="40" xfId="44" applyFont="1" applyBorder="1" applyAlignment="1">
      <alignment horizontal="center" vertical="center"/>
    </xf>
    <xf numFmtId="0" fontId="77" fillId="13" borderId="50" xfId="66" applyFont="1" applyFill="1" applyBorder="1" applyAlignment="1">
      <alignment horizontal="center" vertical="center" wrapText="1"/>
    </xf>
    <xf numFmtId="0" fontId="77" fillId="13" borderId="55" xfId="66" applyFont="1" applyFill="1" applyBorder="1" applyAlignment="1">
      <alignment horizontal="center" vertical="center" wrapText="1"/>
    </xf>
    <xf numFmtId="0" fontId="77" fillId="13" borderId="48" xfId="66" applyFont="1" applyFill="1" applyBorder="1" applyAlignment="1">
      <alignment horizontal="center" vertical="center"/>
    </xf>
    <xf numFmtId="0" fontId="77" fillId="13" borderId="3" xfId="66" applyFont="1" applyFill="1" applyBorder="1" applyAlignment="1">
      <alignment horizontal="center" vertical="center"/>
    </xf>
    <xf numFmtId="0" fontId="77" fillId="13" borderId="52" xfId="66" applyFont="1" applyFill="1" applyBorder="1" applyAlignment="1">
      <alignment horizontal="center" vertical="center"/>
    </xf>
    <xf numFmtId="0" fontId="100" fillId="11" borderId="58" xfId="66" applyFont="1" applyFill="1" applyBorder="1" applyAlignment="1">
      <alignment horizontal="center" vertical="center" wrapText="1"/>
    </xf>
    <xf numFmtId="0" fontId="100" fillId="11" borderId="59" xfId="66" applyFont="1" applyFill="1" applyBorder="1" applyAlignment="1">
      <alignment horizontal="center" vertical="center" wrapText="1"/>
    </xf>
    <xf numFmtId="0" fontId="77" fillId="13" borderId="70" xfId="66" applyFont="1" applyFill="1" applyBorder="1" applyAlignment="1">
      <alignment horizontal="center" vertical="center"/>
    </xf>
    <xf numFmtId="0" fontId="77" fillId="13" borderId="5" xfId="66" applyFont="1" applyFill="1" applyBorder="1" applyAlignment="1">
      <alignment horizontal="center" vertical="center"/>
    </xf>
    <xf numFmtId="0" fontId="110" fillId="11" borderId="91" xfId="66" applyFont="1" applyFill="1" applyBorder="1" applyAlignment="1">
      <alignment horizontal="center" vertical="center" wrapText="1"/>
    </xf>
    <xf numFmtId="0" fontId="110" fillId="11" borderId="66" xfId="66" applyFont="1" applyFill="1" applyBorder="1" applyAlignment="1">
      <alignment horizontal="center" vertical="center" wrapText="1"/>
    </xf>
    <xf numFmtId="180" fontId="99" fillId="11" borderId="64" xfId="66" applyNumberFormat="1" applyFont="1" applyFill="1" applyBorder="1" applyAlignment="1">
      <alignment horizontal="center" vertical="center" wrapText="1"/>
    </xf>
    <xf numFmtId="180" fontId="99" fillId="11" borderId="61" xfId="66" applyNumberFormat="1" applyFont="1" applyFill="1" applyBorder="1" applyAlignment="1">
      <alignment horizontal="center" vertical="center" wrapText="1"/>
    </xf>
    <xf numFmtId="49" fontId="79" fillId="8" borderId="9" xfId="51" applyNumberFormat="1" applyFont="1" applyFill="1" applyBorder="1" applyAlignment="1">
      <alignment horizontal="center" vertical="center" wrapText="1"/>
    </xf>
    <xf numFmtId="0" fontId="48" fillId="5" borderId="9" xfId="55" applyFont="1" applyFill="1" applyBorder="1" applyAlignment="1">
      <alignment horizontal="center" vertical="center"/>
    </xf>
    <xf numFmtId="0" fontId="116" fillId="22" borderId="8" xfId="55" applyFont="1" applyFill="1" applyBorder="1" applyAlignment="1">
      <alignment horizontal="center" vertical="center"/>
    </xf>
    <xf numFmtId="0" fontId="116" fillId="22" borderId="0" xfId="55" applyFont="1" applyFill="1" applyAlignment="1">
      <alignment horizontal="center" vertical="center"/>
    </xf>
    <xf numFmtId="0" fontId="48" fillId="5" borderId="103" xfId="55" applyFont="1" applyFill="1" applyBorder="1" applyAlignment="1">
      <alignment horizontal="center"/>
    </xf>
    <xf numFmtId="0" fontId="48" fillId="5" borderId="0" xfId="55" applyFont="1" applyFill="1" applyAlignment="1">
      <alignment horizontal="center"/>
    </xf>
    <xf numFmtId="0" fontId="48" fillId="5" borderId="104" xfId="55" applyFont="1" applyFill="1" applyBorder="1" applyAlignment="1">
      <alignment horizontal="center"/>
    </xf>
    <xf numFmtId="4" fontId="81" fillId="7" borderId="7" xfId="40" applyNumberFormat="1" applyFont="1" applyFill="1" applyBorder="1" applyAlignment="1">
      <alignment horizontal="center" vertical="center" wrapText="1"/>
    </xf>
    <xf numFmtId="4" fontId="81" fillId="7" borderId="1" xfId="40" applyNumberFormat="1" applyFont="1" applyFill="1" applyBorder="1" applyAlignment="1">
      <alignment horizontal="center" vertical="center" wrapText="1"/>
    </xf>
    <xf numFmtId="0" fontId="109" fillId="7" borderId="7" xfId="271" applyFont="1" applyFill="1" applyBorder="1" applyAlignment="1">
      <alignment horizontal="center" vertical="center" wrapText="1"/>
    </xf>
    <xf numFmtId="0" fontId="109" fillId="7" borderId="1" xfId="271" applyFont="1" applyFill="1" applyBorder="1" applyAlignment="1">
      <alignment horizontal="center" vertical="center" wrapText="1"/>
    </xf>
    <xf numFmtId="0" fontId="82" fillId="7" borderId="6" xfId="40" applyFont="1" applyFill="1" applyBorder="1" applyAlignment="1">
      <alignment horizontal="center" vertical="center" wrapText="1"/>
    </xf>
    <xf numFmtId="0" fontId="82" fillId="7" borderId="0" xfId="40" applyFont="1" applyFill="1" applyAlignment="1">
      <alignment horizontal="center" vertical="center" wrapText="1"/>
    </xf>
    <xf numFmtId="0" fontId="82" fillId="7" borderId="176" xfId="40" applyFont="1" applyFill="1" applyBorder="1" applyAlignment="1">
      <alignment horizontal="center" vertical="center" wrapText="1"/>
    </xf>
    <xf numFmtId="0" fontId="82" fillId="7" borderId="19" xfId="40" applyFont="1" applyFill="1" applyBorder="1" applyAlignment="1">
      <alignment horizontal="center" vertical="center"/>
    </xf>
    <xf numFmtId="0" fontId="82" fillId="7" borderId="21" xfId="40" applyFont="1" applyFill="1" applyBorder="1" applyAlignment="1">
      <alignment horizontal="center" vertical="center"/>
    </xf>
    <xf numFmtId="0" fontId="108" fillId="13" borderId="132" xfId="292" applyFont="1" applyFill="1" applyBorder="1" applyAlignment="1">
      <alignment horizontal="center" vertical="center"/>
    </xf>
    <xf numFmtId="0" fontId="130" fillId="0" borderId="133" xfId="292" applyFont="1" applyBorder="1"/>
    <xf numFmtId="0" fontId="130" fillId="0" borderId="134" xfId="292" applyFont="1" applyBorder="1"/>
    <xf numFmtId="0" fontId="133" fillId="18" borderId="138" xfId="292" applyFont="1" applyFill="1" applyBorder="1" applyAlignment="1">
      <alignment horizontal="center" vertical="center" wrapText="1"/>
    </xf>
    <xf numFmtId="0" fontId="130" fillId="0" borderId="0" xfId="292" applyFont="1"/>
    <xf numFmtId="0" fontId="130" fillId="0" borderId="121" xfId="292" applyFont="1" applyBorder="1"/>
    <xf numFmtId="180" fontId="132" fillId="16" borderId="168" xfId="292" applyNumberFormat="1" applyFont="1" applyFill="1" applyBorder="1" applyAlignment="1">
      <alignment horizontal="center" vertical="center" wrapText="1"/>
    </xf>
    <xf numFmtId="0" fontId="130" fillId="0" borderId="180" xfId="292" applyFont="1" applyBorder="1"/>
    <xf numFmtId="180" fontId="132" fillId="16" borderId="179" xfId="292" applyNumberFormat="1" applyFont="1" applyFill="1" applyBorder="1" applyAlignment="1">
      <alignment horizontal="center" vertical="center" wrapText="1"/>
    </xf>
    <xf numFmtId="0" fontId="130" fillId="0" borderId="181" xfId="292" applyFont="1" applyBorder="1"/>
    <xf numFmtId="0" fontId="108" fillId="13" borderId="122" xfId="311" applyFont="1" applyFill="1" applyBorder="1" applyAlignment="1">
      <alignment horizontal="center" vertical="center"/>
    </xf>
    <xf numFmtId="0" fontId="108" fillId="13" borderId="123" xfId="311" applyFont="1" applyFill="1" applyBorder="1" applyAlignment="1">
      <alignment horizontal="center" vertical="center"/>
    </xf>
    <xf numFmtId="0" fontId="108" fillId="13" borderId="124" xfId="311" applyFont="1" applyFill="1" applyBorder="1" applyAlignment="1">
      <alignment horizontal="center" vertical="center"/>
    </xf>
  </cellXfs>
  <cellStyles count="360">
    <cellStyle name="ARIAL" xfId="36" xr:uid="{00000000-0005-0000-0000-000000000000}"/>
    <cellStyle name="Comma" xfId="1" xr:uid="{00000000-0005-0000-0000-000001000000}"/>
    <cellStyle name="Comma [0]" xfId="84" xr:uid="{00000000-0005-0000-0000-000002000000}"/>
    <cellStyle name="Comma [0] 2" xfId="134" xr:uid="{00000000-0005-0000-0000-000003000000}"/>
    <cellStyle name="Comma [0] 2 2" xfId="194" xr:uid="{00000000-0005-0000-0000-000004000000}"/>
    <cellStyle name="Comma [0] 3" xfId="151" xr:uid="{00000000-0005-0000-0000-000005000000}"/>
    <cellStyle name="Comma 2" xfId="83" xr:uid="{00000000-0005-0000-0000-000006000000}"/>
    <cellStyle name="Comma 2 2" xfId="133" xr:uid="{00000000-0005-0000-0000-000007000000}"/>
    <cellStyle name="Comma 2 2 2" xfId="193" xr:uid="{00000000-0005-0000-0000-000008000000}"/>
    <cellStyle name="Comma 2 3" xfId="150" xr:uid="{00000000-0005-0000-0000-000009000000}"/>
    <cellStyle name="Comma0" xfId="2" xr:uid="{00000000-0005-0000-0000-00000A000000}"/>
    <cellStyle name="Currency" xfId="3" xr:uid="{00000000-0005-0000-0000-00000B000000}"/>
    <cellStyle name="Currency [0]" xfId="82" xr:uid="{00000000-0005-0000-0000-00000C000000}"/>
    <cellStyle name="Currency [0] 2" xfId="132" xr:uid="{00000000-0005-0000-0000-00000D000000}"/>
    <cellStyle name="Currency [0] 2 2" xfId="192" xr:uid="{00000000-0005-0000-0000-00000E000000}"/>
    <cellStyle name="Currency [0] 3" xfId="149" xr:uid="{00000000-0005-0000-0000-00000F000000}"/>
    <cellStyle name="Currency 2" xfId="81" xr:uid="{00000000-0005-0000-0000-000010000000}"/>
    <cellStyle name="Currency 2 2" xfId="131" xr:uid="{00000000-0005-0000-0000-000011000000}"/>
    <cellStyle name="Currency 2 2 2" xfId="191" xr:uid="{00000000-0005-0000-0000-000012000000}"/>
    <cellStyle name="Currency 2 3" xfId="148" xr:uid="{00000000-0005-0000-0000-000013000000}"/>
    <cellStyle name="Currency0" xfId="4" xr:uid="{00000000-0005-0000-0000-000014000000}"/>
    <cellStyle name="Date" xfId="5" xr:uid="{00000000-0005-0000-0000-000015000000}"/>
    <cellStyle name="Euro" xfId="6" xr:uid="{00000000-0005-0000-0000-000016000000}"/>
    <cellStyle name="Euro 2" xfId="85" xr:uid="{00000000-0005-0000-0000-000017000000}"/>
    <cellStyle name="Fixed" xfId="7" xr:uid="{00000000-0005-0000-0000-000018000000}"/>
    <cellStyle name="Heading 1" xfId="8" xr:uid="{00000000-0005-0000-0000-000019000000}"/>
    <cellStyle name="Heading 2" xfId="9" xr:uid="{00000000-0005-0000-0000-00001A000000}"/>
    <cellStyle name="Hiperlink" xfId="211" builtinId="8"/>
    <cellStyle name="Hiperlink 2" xfId="208" xr:uid="{C152CADE-20DD-4C2D-8051-0547FB2C3BC0}"/>
    <cellStyle name="Hiperlink 3" xfId="284" xr:uid="{2D758D95-B376-46A6-AE62-18DF72F23AC8}"/>
    <cellStyle name="M S SANS SERIF" xfId="37" xr:uid="{00000000-0005-0000-0000-00001B000000}"/>
    <cellStyle name="M S SANS SERIF 2" xfId="103" xr:uid="{00000000-0005-0000-0000-00001C000000}"/>
    <cellStyle name="Moeda" xfId="325" builtinId="4"/>
    <cellStyle name="Moeda 10" xfId="270" xr:uid="{D54513A5-E11B-471E-98CB-AAA3A5339AD2}"/>
    <cellStyle name="Moeda 11" xfId="249" xr:uid="{D42045F7-949F-46EC-B9D1-E11A039CBB60}"/>
    <cellStyle name="Moeda 12" xfId="250" xr:uid="{67ABC7CE-F962-4F60-9CD5-434CFE3EEAFD}"/>
    <cellStyle name="Moeda 13" xfId="277" xr:uid="{90D798B4-0E15-41D0-88DB-E76302A54EAA}"/>
    <cellStyle name="Moeda 13 2" xfId="288" xr:uid="{6A2E7309-8FD6-4F39-9BAA-CF3A8DF692CC}"/>
    <cellStyle name="Moeda 14" xfId="254" xr:uid="{331E3390-87E1-4D7B-8EB6-E2FCDA6BF7EB}"/>
    <cellStyle name="Moeda 15" xfId="304" xr:uid="{43DFF0C1-28EA-4744-B6EF-9D9F75306439}"/>
    <cellStyle name="Moeda 16" xfId="293" xr:uid="{40A74C28-04D4-4EA2-9196-AF05D53F52EB}"/>
    <cellStyle name="Moeda 16 2" xfId="310" xr:uid="{B8B2F956-1A84-44DF-BF64-3C84766E7B04}"/>
    <cellStyle name="Moeda 16 3" xfId="328" xr:uid="{79715C7E-4A24-424D-B448-43B5ED4057D4}"/>
    <cellStyle name="Moeda 16 4" xfId="331" xr:uid="{B0670C4A-1C96-405B-AC5A-A34029356BD6}"/>
    <cellStyle name="Moeda 16 5" xfId="334" xr:uid="{C199706D-CE68-462A-9587-6A031D6F7BC8}"/>
    <cellStyle name="Moeda 16 6" xfId="352" xr:uid="{5854F765-1D6B-43C6-AE47-94D123A82F0A}"/>
    <cellStyle name="Moeda 16 7" xfId="355" xr:uid="{6DD61C93-4B70-4D1A-909E-DE0EB45A980F}"/>
    <cellStyle name="Moeda 17" xfId="345" xr:uid="{4BE61525-0CEA-43FC-BFCB-494E1873D60E}"/>
    <cellStyle name="Moeda 2" xfId="210" xr:uid="{2626DF34-C827-4C8C-9515-80B373DC897C}"/>
    <cellStyle name="Moeda 2 2" xfId="243" xr:uid="{EF31BA72-F7D1-4AA3-9655-7D85F04E8C62}"/>
    <cellStyle name="Moeda 3" xfId="218" xr:uid="{49A2E78B-91D7-4D2D-9DB7-C630B1B3005E}"/>
    <cellStyle name="Moeda 3 2" xfId="282" xr:uid="{17EF6594-9958-486B-9C23-BF7981BDAD2B}"/>
    <cellStyle name="Moeda 3 2 2" xfId="316" xr:uid="{9BE4DDC5-7762-42B8-955F-CF62DE752C6D}"/>
    <cellStyle name="Moeda 4" xfId="222" xr:uid="{531DA28B-37FC-44BB-A5E1-E9E1EC6BA9CD}"/>
    <cellStyle name="Moeda 5" xfId="226" xr:uid="{2130FB7E-9460-4C99-8BAC-3BA8BF2FC5E4}"/>
    <cellStyle name="Moeda 6" xfId="230" xr:uid="{9E49DB48-2AE0-4E4A-B103-7B9BDA09B764}"/>
    <cellStyle name="Moeda 7" xfId="237" xr:uid="{C4838BDE-4580-46E9-A75E-89EAFB1A2043}"/>
    <cellStyle name="Moeda 8" xfId="244" xr:uid="{F7C1EDFB-B834-4D5A-A835-AEB50D6BDD6D}"/>
    <cellStyle name="Moeda 8 2" xfId="265" xr:uid="{DEE75667-616E-4680-A64D-BB0D3E41321B}"/>
    <cellStyle name="Moeda 9" xfId="246" xr:uid="{81FBA369-9975-466E-AC29-BEA2E339D31D}"/>
    <cellStyle name="Normal" xfId="0" builtinId="0"/>
    <cellStyle name="Normal 10" xfId="44" xr:uid="{00000000-0005-0000-0000-000020000000}"/>
    <cellStyle name="Normal 10 2" xfId="196" xr:uid="{DF76C64F-DBE0-4F2F-B01D-B946C836C541}"/>
    <cellStyle name="Normal 11" xfId="46" xr:uid="{00000000-0005-0000-0000-000021000000}"/>
    <cellStyle name="Normal 11 2" xfId="55" xr:uid="{00000000-0005-0000-0000-000022000000}"/>
    <cellStyle name="Normal 12" xfId="57" xr:uid="{00000000-0005-0000-0000-000023000000}"/>
    <cellStyle name="Normal 12 2" xfId="113" xr:uid="{00000000-0005-0000-0000-000024000000}"/>
    <cellStyle name="Normal 13" xfId="63" xr:uid="{00000000-0005-0000-0000-000025000000}"/>
    <cellStyle name="Normal 13 2" xfId="117" xr:uid="{00000000-0005-0000-0000-000026000000}"/>
    <cellStyle name="Normal 14" xfId="69" xr:uid="{00000000-0005-0000-0000-000027000000}"/>
    <cellStyle name="Normal 14 2" xfId="122" xr:uid="{00000000-0005-0000-0000-000028000000}"/>
    <cellStyle name="Normal 14 2 2" xfId="67" xr:uid="{00000000-0005-0000-0000-000029000000}"/>
    <cellStyle name="Normal 14 2 2 2" xfId="70" xr:uid="{00000000-0005-0000-0000-00002A000000}"/>
    <cellStyle name="Normal 14 2 2 2 2" xfId="74" xr:uid="{00000000-0005-0000-0000-00002B000000}"/>
    <cellStyle name="Normal 14 2 2 2 2 2" xfId="127" xr:uid="{00000000-0005-0000-0000-00002C000000}"/>
    <cellStyle name="Normal 14 2 2 2 2 2 2" xfId="187" xr:uid="{00000000-0005-0000-0000-00002D000000}"/>
    <cellStyle name="Normal 14 2 2 2 2 3" xfId="145" xr:uid="{00000000-0005-0000-0000-00002E000000}"/>
    <cellStyle name="Normal 14 2 2 2 3" xfId="123" xr:uid="{00000000-0005-0000-0000-00002F000000}"/>
    <cellStyle name="Normal 14 2 2 2 3 2" xfId="183" xr:uid="{00000000-0005-0000-0000-000030000000}"/>
    <cellStyle name="Normal 14 2 2 2 4" xfId="141" xr:uid="{00000000-0005-0000-0000-000031000000}"/>
    <cellStyle name="Normal 14 2 2 3" xfId="72" xr:uid="{00000000-0005-0000-0000-000032000000}"/>
    <cellStyle name="Normal 14 2 2 3 2" xfId="125" xr:uid="{00000000-0005-0000-0000-000033000000}"/>
    <cellStyle name="Normal 14 2 2 3 2 2" xfId="185" xr:uid="{00000000-0005-0000-0000-000034000000}"/>
    <cellStyle name="Normal 14 2 2 3 3" xfId="143" xr:uid="{00000000-0005-0000-0000-000035000000}"/>
    <cellStyle name="Normal 14 2 2 4" xfId="120" xr:uid="{00000000-0005-0000-0000-000036000000}"/>
    <cellStyle name="Normal 14 2 2 4 2" xfId="180" xr:uid="{00000000-0005-0000-0000-000037000000}"/>
    <cellStyle name="Normal 14 2 2 5" xfId="138" xr:uid="{00000000-0005-0000-0000-000038000000}"/>
    <cellStyle name="Normal 14 2 3" xfId="182" xr:uid="{00000000-0005-0000-0000-000039000000}"/>
    <cellStyle name="Normal 14 3" xfId="140" xr:uid="{00000000-0005-0000-0000-00003A000000}"/>
    <cellStyle name="Normal 14 4" xfId="278" xr:uid="{CBB10466-A3A9-40AB-9695-2075817E0A69}"/>
    <cellStyle name="Normal 14 4 2" xfId="312" xr:uid="{98DF5642-3CE9-4662-A890-5CD5A6903ECF}"/>
    <cellStyle name="Normal 14 5" xfId="286" xr:uid="{234C274E-84F2-4BE4-B2CE-10D31A4263DB}"/>
    <cellStyle name="Normal 14 5 2" xfId="359" xr:uid="{72806EAC-CD7A-42C5-B071-792A3382FDE0}"/>
    <cellStyle name="Normal 15" xfId="205" xr:uid="{6B11A424-3E97-45A5-9CB6-19325C68A13E}"/>
    <cellStyle name="Normal 16" xfId="75" xr:uid="{00000000-0005-0000-0000-00003B000000}"/>
    <cellStyle name="Normal 16 2" xfId="128" xr:uid="{00000000-0005-0000-0000-00003C000000}"/>
    <cellStyle name="Normal 16 2 2" xfId="188" xr:uid="{00000000-0005-0000-0000-00003D000000}"/>
    <cellStyle name="Normal 16 3" xfId="146" xr:uid="{00000000-0005-0000-0000-00003E000000}"/>
    <cellStyle name="Normal 16 4" xfId="279" xr:uid="{6187CC41-A124-4772-93E4-24AA94375C7E}"/>
    <cellStyle name="Normal 16 4 2" xfId="313" xr:uid="{893AB4E2-C5B3-4305-A52E-67B42C9D7D5C}"/>
    <cellStyle name="Normal 17" xfId="212" xr:uid="{66DA09ED-17E3-47DE-9028-526EEC478F05}"/>
    <cellStyle name="Normal 17 2" xfId="263" xr:uid="{9280E30A-210C-42E0-87F1-17B2FFB23487}"/>
    <cellStyle name="Normal 17 2 2" xfId="298" xr:uid="{CE3F5BC1-C329-44F1-84E3-975D7C767713}"/>
    <cellStyle name="Normal 17 2 3" xfId="290" xr:uid="{62A9D64B-9862-41C5-B4A9-CA712DC1CECF}"/>
    <cellStyle name="Normal 18" xfId="215" xr:uid="{0E7BFFCE-F1B0-4B40-BC02-30408BF456D8}"/>
    <cellStyle name="Normal 19" xfId="216" xr:uid="{EBE6931E-55F9-4A8A-91D7-69D20ED99964}"/>
    <cellStyle name="Normal 2" xfId="10" xr:uid="{00000000-0005-0000-0000-00003F000000}"/>
    <cellStyle name="Normal 2 2" xfId="11" xr:uid="{00000000-0005-0000-0000-000040000000}"/>
    <cellStyle name="Normal 2 2 2" xfId="49" xr:uid="{00000000-0005-0000-0000-000041000000}"/>
    <cellStyle name="Normal 2 2 2 2" xfId="204" xr:uid="{966D92B3-B124-43D1-9851-7256E35C976B}"/>
    <cellStyle name="Normal 2 2 3" xfId="78" xr:uid="{00000000-0005-0000-0000-000042000000}"/>
    <cellStyle name="Normal 2 2 4" xfId="232" xr:uid="{2707109F-577C-4030-8E72-7E6D9BEDCDE4}"/>
    <cellStyle name="Normal 2 2 5" xfId="302" xr:uid="{C8221D07-36DF-4A36-8729-F8A1F13145AB}"/>
    <cellStyle name="Normal 2 2 6" xfId="255" xr:uid="{418A11B8-B4EF-4828-AA73-DF92DE56DD04}"/>
    <cellStyle name="Normal 2 3" xfId="12" xr:uid="{00000000-0005-0000-0000-000043000000}"/>
    <cellStyle name="Normal 2 4" xfId="66" xr:uid="{00000000-0005-0000-0000-000044000000}"/>
    <cellStyle name="Normal 2 4 3" xfId="201" xr:uid="{014AE214-F5F1-4A2C-AEEA-C6E8EDE19A3F}"/>
    <cellStyle name="Normal 2 5" xfId="233" xr:uid="{B82FF700-53D0-46AA-8D5C-DCC45D66A894}"/>
    <cellStyle name="Normal 20" xfId="219" xr:uid="{03E83E6F-8725-4B29-B23C-18702E1D0E50}"/>
    <cellStyle name="Normal 21" xfId="224" xr:uid="{B3EA1DFE-463D-4D99-8ED1-12861D73D4A9}"/>
    <cellStyle name="Normal 22" xfId="229" xr:uid="{E5538568-DA69-4648-9E46-D08381458FFE}"/>
    <cellStyle name="Normal 22 2" xfId="318" xr:uid="{5A6B5574-7105-4C5E-967B-12FB69B658ED}"/>
    <cellStyle name="Normal 23" xfId="235" xr:uid="{78D9F5B8-0B8B-4CCD-B02E-C9BE846BA4E3}"/>
    <cellStyle name="Normal 24" xfId="236" xr:uid="{D8385557-A3BE-44A5-9D73-9FF3909E7F2A}"/>
    <cellStyle name="Normal 25" xfId="258" xr:uid="{0BA3AAEF-2E6E-4B85-9F21-84027F37CE0B}"/>
    <cellStyle name="Normal 26" xfId="268" xr:uid="{F09DF720-55D7-43BA-9159-5FC633B575DE}"/>
    <cellStyle name="Normal 27" xfId="260" xr:uid="{6926E863-DF2D-4568-9C1A-CD6C7C78090D}"/>
    <cellStyle name="Normal 27 2" xfId="275" xr:uid="{B3ECD4B7-3E68-47BD-A4E3-43D7033FFE5A}"/>
    <cellStyle name="Normal 28" xfId="272" xr:uid="{AE4AC348-98D0-444B-BF12-C5B56DC8BF6A}"/>
    <cellStyle name="Normal 28 2" xfId="274" xr:uid="{8E0A9929-39A2-49A9-AB64-604A54187067}"/>
    <cellStyle name="Normal 28 2 2" xfId="289" xr:uid="{A34C180E-0E12-4EFB-A5E2-CFCAAA9E29A3}"/>
    <cellStyle name="Normal 28 3" xfId="357" xr:uid="{12B78112-EE2C-4E30-8679-DC1329B5A564}"/>
    <cellStyle name="Normal 28 4" xfId="311" xr:uid="{B182AD31-C603-40F2-96BA-5D3481D6AEAB}"/>
    <cellStyle name="Normal 29" xfId="247" xr:uid="{CB9D3E87-1053-4F55-A279-4A1C27234D02}"/>
    <cellStyle name="Normal 29 2" xfId="356" xr:uid="{3C8560CD-AEAB-4142-8F22-6822B9CC89E2}"/>
    <cellStyle name="Normal 3" xfId="13" xr:uid="{00000000-0005-0000-0000-000045000000}"/>
    <cellStyle name="Normal 3 2" xfId="14" xr:uid="{00000000-0005-0000-0000-000046000000}"/>
    <cellStyle name="Normal 3 3" xfId="64" xr:uid="{00000000-0005-0000-0000-000047000000}"/>
    <cellStyle name="Normal 3 3 2" xfId="118" xr:uid="{00000000-0005-0000-0000-000048000000}"/>
    <cellStyle name="Normal 3 3 2 2" xfId="179" xr:uid="{00000000-0005-0000-0000-000049000000}"/>
    <cellStyle name="Normal 3 3 3" xfId="137" xr:uid="{00000000-0005-0000-0000-00004A000000}"/>
    <cellStyle name="Normal 3 4" xfId="77" xr:uid="{00000000-0005-0000-0000-00004B000000}"/>
    <cellStyle name="Normal 3 5" xfId="86" xr:uid="{00000000-0005-0000-0000-00004C000000}"/>
    <cellStyle name="Normal 3 6" xfId="301" xr:uid="{23AA83A9-1F44-4D95-9B69-4C8D7AD55FB8}"/>
    <cellStyle name="Normal 30" xfId="292" xr:uid="{40C0C4D8-6D3E-4902-94E0-7D8A367A692E}"/>
    <cellStyle name="Normal 31" xfId="295" xr:uid="{1033031B-6508-44D7-9644-313EBE55C4AA}"/>
    <cellStyle name="Normal 31 2" xfId="305" xr:uid="{E6F670FD-D6F5-40AF-BDBF-B1925ADAFEE3}"/>
    <cellStyle name="Normal 32" xfId="248" xr:uid="{878BEC6A-E2CD-4DEA-993D-D770A2EB9039}"/>
    <cellStyle name="Normal 33" xfId="252" xr:uid="{A7002F52-5BB9-4AF5-805C-B568EEF6F35B}"/>
    <cellStyle name="Normal 34" xfId="307" xr:uid="{F128E818-AAC3-4388-93F4-BFB88C3E5237}"/>
    <cellStyle name="Normal 34 2" xfId="308" xr:uid="{E92530FA-40CE-4CD6-961F-E3D06A4B9E8B}"/>
    <cellStyle name="Normal 34 2 2" xfId="326" xr:uid="{DC6F48FF-04BC-47A6-ADEB-ECB2057824B9}"/>
    <cellStyle name="Normal 34 2 3" xfId="329" xr:uid="{DA9702BB-6AD8-456F-B918-DF64B6EA2E1A}"/>
    <cellStyle name="Normal 34 2 4" xfId="332" xr:uid="{1C998CAC-91B1-42C8-B5FF-5A78F15B2B0D}"/>
    <cellStyle name="Normal 34 2 5" xfId="350" xr:uid="{D6EC4223-0158-4DDA-8311-FF66F94A2F30}"/>
    <cellStyle name="Normal 34 2 6" xfId="353" xr:uid="{D13D332B-C071-49A5-A570-8CD8763167B9}"/>
    <cellStyle name="Normal 35" xfId="321" xr:uid="{676D0561-C9A0-40C9-8395-237DED54B17E}"/>
    <cellStyle name="Normal 36" xfId="322" xr:uid="{B1544600-A6B4-40C1-9CED-3CA2DD558AFA}"/>
    <cellStyle name="Normal 37" xfId="324" xr:uid="{3E6FB57B-FCD4-4D1A-8BF8-C6ED31334224}"/>
    <cellStyle name="Normal 38" xfId="335" xr:uid="{6BEA2ACC-C4C5-4265-855C-4C2A8B3664D9}"/>
    <cellStyle name="Normal 39" xfId="337" xr:uid="{F0EDD19C-562C-41CE-A771-90047D9C897F}"/>
    <cellStyle name="Normal 4" xfId="15" xr:uid="{00000000-0005-0000-0000-00004D000000}"/>
    <cellStyle name="Normal 4 2" xfId="51" xr:uid="{00000000-0005-0000-0000-00004E000000}"/>
    <cellStyle name="Normal 4 3" xfId="209" xr:uid="{128A6384-C6AF-4864-BC9B-32CA45155972}"/>
    <cellStyle name="Normal 4 3 2" xfId="241" xr:uid="{696A2F0D-7C0A-4930-949B-0D2882EBB75D}"/>
    <cellStyle name="Normal 40" xfId="339" xr:uid="{4BDB5276-0DD8-4714-83E3-604100959302}"/>
    <cellStyle name="Normal 41" xfId="342" xr:uid="{E66C52AA-B404-4574-A31C-2ED4F7D621D9}"/>
    <cellStyle name="Normal 42" xfId="346" xr:uid="{A378A377-8AA3-4F29-8131-DC13D18B59D3}"/>
    <cellStyle name="Normal 43" xfId="347" xr:uid="{194B0A70-79F5-4ABA-8C8B-8B479972459F}"/>
    <cellStyle name="Normal 44" xfId="348" xr:uid="{ABAE2CBF-04F7-4F1D-9CC9-C1C94C1303FA}"/>
    <cellStyle name="Normal 45" xfId="349" xr:uid="{2C5F049D-498F-4773-9C83-82448D33C0E4}"/>
    <cellStyle name="Normal 5" xfId="16" xr:uid="{00000000-0005-0000-0000-00004F000000}"/>
    <cellStyle name="Normal 5 2" xfId="17" xr:uid="{00000000-0005-0000-0000-000050000000}"/>
    <cellStyle name="Normal 5 2 2" xfId="62" xr:uid="{00000000-0005-0000-0000-000051000000}"/>
    <cellStyle name="Normal 5 3" xfId="53" xr:uid="{00000000-0005-0000-0000-000052000000}"/>
    <cellStyle name="Normal 6" xfId="18" xr:uid="{00000000-0005-0000-0000-000053000000}"/>
    <cellStyle name="Normal 6 2" xfId="39" xr:uid="{00000000-0005-0000-0000-000054000000}"/>
    <cellStyle name="Normal 6 2 2" xfId="104" xr:uid="{00000000-0005-0000-0000-000055000000}"/>
    <cellStyle name="Normal 6 2 2 2" xfId="167" xr:uid="{00000000-0005-0000-0000-000056000000}"/>
    <cellStyle name="Normal 6 2 3" xfId="136" xr:uid="{00000000-0005-0000-0000-000057000000}"/>
    <cellStyle name="Normal 6 3" xfId="65" xr:uid="{00000000-0005-0000-0000-000058000000}"/>
    <cellStyle name="Normal 6 4" xfId="87" xr:uid="{00000000-0005-0000-0000-000059000000}"/>
    <cellStyle name="Normal 6 4 2" xfId="152" xr:uid="{00000000-0005-0000-0000-00005A000000}"/>
    <cellStyle name="Normal 6 5" xfId="135" xr:uid="{00000000-0005-0000-0000-00005B000000}"/>
    <cellStyle name="Normal 7" xfId="35" xr:uid="{00000000-0005-0000-0000-00005C000000}"/>
    <cellStyle name="Normal 7 2" xfId="227" xr:uid="{E97CCB13-9E83-4026-B9CB-7C05E06ABBCA}"/>
    <cellStyle name="Normal 7 2 2" xfId="319" xr:uid="{FFFE3E36-289B-4103-B7E6-462465374F7F}"/>
    <cellStyle name="Normal 7 3" xfId="267" xr:uid="{918CD3A2-75F9-4451-8251-43D82784D48B}"/>
    <cellStyle name="Normal 8" xfId="40" xr:uid="{00000000-0005-0000-0000-00005D000000}"/>
    <cellStyle name="Normal 8 4" xfId="202" xr:uid="{249D2AA0-4DAA-4BCA-BCBA-CDADF64B847F}"/>
    <cellStyle name="Normal 9" xfId="42" xr:uid="{00000000-0005-0000-0000-00005E000000}"/>
    <cellStyle name="Normal 9 2" xfId="61" xr:uid="{00000000-0005-0000-0000-00005F000000}"/>
    <cellStyle name="Normal 9 2 2" xfId="280" xr:uid="{18F25928-818C-4B94-ADCB-AD3C9B9333E1}"/>
    <cellStyle name="Normal 9 2 2 2" xfId="314" xr:uid="{B3E70C16-3736-4087-AEC3-AEEF106D8B91}"/>
    <cellStyle name="Normal 9 3" xfId="220" xr:uid="{006C36D3-8362-4B53-A813-2A67F57A9A6C}"/>
    <cellStyle name="Normal 9 4" xfId="238" xr:uid="{32ED79ED-2E6B-48FB-81F7-590E833BB2A3}"/>
    <cellStyle name="Normal 9 5" xfId="256" xr:uid="{CCC5E3BA-44B7-49B7-B353-829A875BCCB5}"/>
    <cellStyle name="Normal_LD_01_estruturas" xfId="271" xr:uid="{D2CB940C-570C-4340-9579-515D05681BC8}"/>
    <cellStyle name="Percent" xfId="19" xr:uid="{00000000-0005-0000-0000-000066000000}"/>
    <cellStyle name="Percent 2" xfId="80" xr:uid="{00000000-0005-0000-0000-000067000000}"/>
    <cellStyle name="planilhas" xfId="38" xr:uid="{00000000-0005-0000-0000-000068000000}"/>
    <cellStyle name="Porcentagem" xfId="341" builtinId="5"/>
    <cellStyle name="Porcentagem 2" xfId="20" xr:uid="{00000000-0005-0000-0000-00006A000000}"/>
    <cellStyle name="Porcentagem 2 2" xfId="88" xr:uid="{00000000-0005-0000-0000-00006B000000}"/>
    <cellStyle name="Porcentagem 2 3" xfId="199" xr:uid="{C2E974F5-5B88-4F34-A7F2-E95644B423E1}"/>
    <cellStyle name="Porcentagem 3" xfId="56" xr:uid="{00000000-0005-0000-0000-00006C000000}"/>
    <cellStyle name="Porcentagem 4" xfId="119" xr:uid="{00000000-0005-0000-0000-00006D000000}"/>
    <cellStyle name="Porcentagem 5" xfId="206" xr:uid="{AC67FB52-169F-4F70-AFBC-1869A6613FEA}"/>
    <cellStyle name="Porcentagem 6" xfId="214" xr:uid="{F3A50E94-BDC4-4335-996F-71738F7FA114}"/>
    <cellStyle name="Porcentagem 7" xfId="228" xr:uid="{5030DC1B-DA52-4AA8-A965-D3E61EAF6695}"/>
    <cellStyle name="Porcentagem 8" xfId="344" xr:uid="{A0E12AB6-9C07-43CE-9A25-3E4AF0E32415}"/>
    <cellStyle name="Separador de m" xfId="21" xr:uid="{00000000-0005-0000-0000-00006E000000}"/>
    <cellStyle name="Separador de milhares 2" xfId="22" xr:uid="{00000000-0005-0000-0000-00006F000000}"/>
    <cellStyle name="Separador de milhares 2 2" xfId="23" xr:uid="{00000000-0005-0000-0000-000070000000}"/>
    <cellStyle name="Separador de milhares 2 2 2" xfId="58" xr:uid="{00000000-0005-0000-0000-000071000000}"/>
    <cellStyle name="Separador de milhares 2 2 2 2" xfId="114" xr:uid="{00000000-0005-0000-0000-000072000000}"/>
    <cellStyle name="Separador de milhares 2 2 2 2 2" xfId="176" xr:uid="{00000000-0005-0000-0000-000073000000}"/>
    <cellStyle name="Separador de milhares 2 2 2 5" xfId="300" xr:uid="{6D3FCFDE-6370-44D8-9366-9CBE67CC3F4A}"/>
    <cellStyle name="Separador de milhares 2 2 3" xfId="90" xr:uid="{00000000-0005-0000-0000-000074000000}"/>
    <cellStyle name="Separador de milhares 2 2 3 2" xfId="154" xr:uid="{00000000-0005-0000-0000-000075000000}"/>
    <cellStyle name="Separador de milhares 2 3" xfId="89" xr:uid="{00000000-0005-0000-0000-000076000000}"/>
    <cellStyle name="Separador de milhares 2 3 2" xfId="153" xr:uid="{00000000-0005-0000-0000-000077000000}"/>
    <cellStyle name="Separador de milhares 3" xfId="24" xr:uid="{00000000-0005-0000-0000-000078000000}"/>
    <cellStyle name="Separador de milhares 3 2" xfId="25" xr:uid="{00000000-0005-0000-0000-000079000000}"/>
    <cellStyle name="Separador de milhares 3 2 2" xfId="26" xr:uid="{00000000-0005-0000-0000-00007A000000}"/>
    <cellStyle name="Separador de milhares 3 2 2 2" xfId="27" xr:uid="{00000000-0005-0000-0000-00007B000000}"/>
    <cellStyle name="Separador de milhares 3 2 2 2 2" xfId="28" xr:uid="{00000000-0005-0000-0000-00007C000000}"/>
    <cellStyle name="Separador de milhares 3 2 2 2 2 2" xfId="29" xr:uid="{00000000-0005-0000-0000-00007D000000}"/>
    <cellStyle name="Separador de milhares 3 2 2 2 2 2 2" xfId="96" xr:uid="{00000000-0005-0000-0000-00007E000000}"/>
    <cellStyle name="Separador de milhares 3 2 2 2 2 2 2 2" xfId="160" xr:uid="{00000000-0005-0000-0000-00007F000000}"/>
    <cellStyle name="Separador de milhares 3 2 2 2 2 3" xfId="95" xr:uid="{00000000-0005-0000-0000-000080000000}"/>
    <cellStyle name="Separador de milhares 3 2 2 2 2 3 2" xfId="159" xr:uid="{00000000-0005-0000-0000-000081000000}"/>
    <cellStyle name="Separador de milhares 3 2 2 2 3" xfId="94" xr:uid="{00000000-0005-0000-0000-000082000000}"/>
    <cellStyle name="Separador de milhares 3 2 2 2 3 2" xfId="158" xr:uid="{00000000-0005-0000-0000-000083000000}"/>
    <cellStyle name="Separador de milhares 3 2 2 3" xfId="93" xr:uid="{00000000-0005-0000-0000-000084000000}"/>
    <cellStyle name="Separador de milhares 3 2 2 3 2" xfId="157" xr:uid="{00000000-0005-0000-0000-000085000000}"/>
    <cellStyle name="Separador de milhares 3 2 3" xfId="92" xr:uid="{00000000-0005-0000-0000-000086000000}"/>
    <cellStyle name="Separador de milhares 3 2 3 2" xfId="156" xr:uid="{00000000-0005-0000-0000-000087000000}"/>
    <cellStyle name="Separador de milhares 3 3" xfId="91" xr:uid="{00000000-0005-0000-0000-000088000000}"/>
    <cellStyle name="Separador de milhares 3 3 2" xfId="155" xr:uid="{00000000-0005-0000-0000-000089000000}"/>
    <cellStyle name="Separador de milhares 4" xfId="41" xr:uid="{00000000-0005-0000-0000-00008A000000}"/>
    <cellStyle name="Separador de milhares 4 2" xfId="105" xr:uid="{00000000-0005-0000-0000-00008B000000}"/>
    <cellStyle name="Separador de milhares 4 2 2" xfId="168" xr:uid="{00000000-0005-0000-0000-00008C000000}"/>
    <cellStyle name="Separador de milhares 5" xfId="43" xr:uid="{00000000-0005-0000-0000-00008D000000}"/>
    <cellStyle name="Separador de milhares 5 2" xfId="59" xr:uid="{00000000-0005-0000-0000-00008E000000}"/>
    <cellStyle name="Separador de milhares 5 2 2" xfId="115" xr:uid="{00000000-0005-0000-0000-00008F000000}"/>
    <cellStyle name="Separador de milhares 5 2 2 2" xfId="177" xr:uid="{00000000-0005-0000-0000-000090000000}"/>
    <cellStyle name="Separador de milhares 5 3" xfId="106" xr:uid="{00000000-0005-0000-0000-000091000000}"/>
    <cellStyle name="Separador de milhares 5 3 2" xfId="169" xr:uid="{00000000-0005-0000-0000-000092000000}"/>
    <cellStyle name="Separador de milhares 6" xfId="45" xr:uid="{00000000-0005-0000-0000-000093000000}"/>
    <cellStyle name="Separador de milhares 6 2" xfId="107" xr:uid="{00000000-0005-0000-0000-000094000000}"/>
    <cellStyle name="Separador de milhares 6 2 2" xfId="170" xr:uid="{00000000-0005-0000-0000-000095000000}"/>
    <cellStyle name="Vírgula 10" xfId="97" xr:uid="{00000000-0005-0000-0000-000098000000}"/>
    <cellStyle name="Vírgula 10 2" xfId="161" xr:uid="{00000000-0005-0000-0000-000099000000}"/>
    <cellStyle name="Vírgula 10 2 2" xfId="68" xr:uid="{00000000-0005-0000-0000-00009A000000}"/>
    <cellStyle name="Vírgula 10 2 2 2" xfId="71" xr:uid="{00000000-0005-0000-0000-00009B000000}"/>
    <cellStyle name="Vírgula 10 2 2 2 2" xfId="124" xr:uid="{00000000-0005-0000-0000-00009C000000}"/>
    <cellStyle name="Vírgula 10 2 2 2 2 2" xfId="184" xr:uid="{00000000-0005-0000-0000-00009D000000}"/>
    <cellStyle name="Vírgula 10 2 2 2 3" xfId="142" xr:uid="{00000000-0005-0000-0000-00009E000000}"/>
    <cellStyle name="Vírgula 10 2 2 3" xfId="73" xr:uid="{00000000-0005-0000-0000-00009F000000}"/>
    <cellStyle name="Vírgula 10 2 2 3 2" xfId="126" xr:uid="{00000000-0005-0000-0000-0000A0000000}"/>
    <cellStyle name="Vírgula 10 2 2 3 2 2" xfId="186" xr:uid="{00000000-0005-0000-0000-0000A1000000}"/>
    <cellStyle name="Vírgula 10 2 2 3 3" xfId="144" xr:uid="{00000000-0005-0000-0000-0000A2000000}"/>
    <cellStyle name="Vírgula 10 2 2 4" xfId="121" xr:uid="{00000000-0005-0000-0000-0000A3000000}"/>
    <cellStyle name="Vírgula 10 2 2 4 2" xfId="181" xr:uid="{00000000-0005-0000-0000-0000A4000000}"/>
    <cellStyle name="Vírgula 10 2 2 5" xfId="139" xr:uid="{00000000-0005-0000-0000-0000A5000000}"/>
    <cellStyle name="Vírgula 10 3" xfId="281" xr:uid="{9C744172-2C35-4E61-9C2D-74498BF68456}"/>
    <cellStyle name="Vírgula 10 3 2" xfId="315" xr:uid="{BDFB5A48-977C-4D21-9BC9-2FA63229D7F7}"/>
    <cellStyle name="Vírgula 11" xfId="207" xr:uid="{4AC29524-2F7C-40FD-9022-4608867968DC}"/>
    <cellStyle name="Vírgula 12" xfId="213" xr:uid="{ADBFA212-780D-47C7-B929-0392A31D7756}"/>
    <cellStyle name="Vírgula 12 2" xfId="264" xr:uid="{C9697049-E8DF-4FB5-8B90-660E20F5DDC5}"/>
    <cellStyle name="Vírgula 12 2 2" xfId="266" xr:uid="{9C1C3C4E-8630-4C3D-8175-D57565B1AAF4}"/>
    <cellStyle name="Vírgula 12 2 2 2" xfId="291" xr:uid="{5B22828D-E77C-4DEE-B20A-F39FC68E3F5A}"/>
    <cellStyle name="Vírgula 12 2 3" xfId="299" xr:uid="{6AFD024B-ACB0-44B9-BDCB-26C65BFE262E}"/>
    <cellStyle name="Vírgula 13" xfId="217" xr:uid="{DD7D4107-AFF0-4394-B01D-924FF0E420C3}"/>
    <cellStyle name="Vírgula 14" xfId="221" xr:uid="{A6ED6EB3-8155-43A9-84AC-DB5E007CD794}"/>
    <cellStyle name="Vírgula 15" xfId="225" xr:uid="{C4EA0C74-D207-47D9-9019-7480FD94EC6C}"/>
    <cellStyle name="Vírgula 16" xfId="198" xr:uid="{AE95FBF3-6CC7-400B-A670-ECA389BFB5DF}"/>
    <cellStyle name="Vírgula 17" xfId="231" xr:uid="{899C35AE-9D7B-4DCA-96EB-4A411FF37FA1}"/>
    <cellStyle name="Vírgula 17 2" xfId="320" xr:uid="{7C8CD84E-AC9F-46F0-ACF8-BF0856AAD114}"/>
    <cellStyle name="Vírgula 18" xfId="234" xr:uid="{2E0B0D27-E9F4-46CE-A217-63F0AF8BB7C1}"/>
    <cellStyle name="Vírgula 19" xfId="240" xr:uid="{976079D1-6BF9-49A0-82FB-F09EB5115B63}"/>
    <cellStyle name="Vírgula 2" xfId="30" xr:uid="{00000000-0005-0000-0000-0000A6000000}"/>
    <cellStyle name="Vírgula 2 2" xfId="79" xr:uid="{00000000-0005-0000-0000-0000A7000000}"/>
    <cellStyle name="Vírgula 2 2 2" xfId="130" xr:uid="{00000000-0005-0000-0000-0000A8000000}"/>
    <cellStyle name="Vírgula 2 2 2 2" xfId="190" xr:uid="{00000000-0005-0000-0000-0000A9000000}"/>
    <cellStyle name="Vírgula 2 2 8" xfId="200" xr:uid="{3AFB02C5-493B-4DB2-AA56-1AEC53FFABFD}"/>
    <cellStyle name="Vírgula 2 3" xfId="98" xr:uid="{00000000-0005-0000-0000-0000AA000000}"/>
    <cellStyle name="Vírgula 2 3 2" xfId="162" xr:uid="{00000000-0005-0000-0000-0000AB000000}"/>
    <cellStyle name="Vírgula 2 4" xfId="303" xr:uid="{10B6A062-F10F-4442-8C05-F898E5225CCF}"/>
    <cellStyle name="Vírgula 20" xfId="223" xr:uid="{E1235771-F45D-4210-AB53-BF02DA9CBE41}"/>
    <cellStyle name="Vírgula 20 2" xfId="239" xr:uid="{7861CF31-732B-4A12-A78B-387FEBD9E84A}"/>
    <cellStyle name="Vírgula 20 3" xfId="257" xr:uid="{09621DCE-A5E0-42AA-8048-0183A971C9B6}"/>
    <cellStyle name="Vírgula 20 4" xfId="283" xr:uid="{7151E379-45AA-4B26-B9B6-05475E2FE47C}"/>
    <cellStyle name="Vírgula 20 4 2" xfId="317" xr:uid="{3515A23C-31B5-4C8B-8213-84BF0D1E1E2B}"/>
    <cellStyle name="Vírgula 21" xfId="259" xr:uid="{78449DFE-0C3B-489A-81C3-55D18DF5325A}"/>
    <cellStyle name="Vírgula 22" xfId="269" xr:uid="{48D5C973-CB58-42E5-8155-A04DF7B90015}"/>
    <cellStyle name="Vírgula 23" xfId="261" xr:uid="{4EC4D55E-5F04-469B-8146-3D955F66424A}"/>
    <cellStyle name="Vírgula 23 2" xfId="276" xr:uid="{1951F2F6-E69C-487C-8E6A-16C306377FED}"/>
    <cellStyle name="Vírgula 23 2 2" xfId="287" xr:uid="{0ADEA474-D53E-48D7-93F9-2E157D7D514C}"/>
    <cellStyle name="Vírgula 24" xfId="273" xr:uid="{E347F694-13A3-4107-A5AA-4F47B2AFA8B4}"/>
    <cellStyle name="Vírgula 25" xfId="296" xr:uid="{AED607DE-E71A-4A24-98EA-70959925FCE8}"/>
    <cellStyle name="Vírgula 26" xfId="323" xr:uid="{87628CE0-1B13-436A-9178-28D6950F7FB7}"/>
    <cellStyle name="Vírgula 26 2" xfId="306" xr:uid="{2562CCD4-72DF-4A61-89AF-1DF8C80DE9DA}"/>
    <cellStyle name="Vírgula 27" xfId="251" xr:uid="{72D94563-9DD2-41F2-AB87-9FACE1529AD0}"/>
    <cellStyle name="Vírgula 28" xfId="253" xr:uid="{9F6B3FA6-B267-4B00-9D8C-C87440B96B8A}"/>
    <cellStyle name="Vírgula 29" xfId="336" xr:uid="{BAB00F76-0144-4E3A-BBFD-191CFB6984F0}"/>
    <cellStyle name="Vírgula 3" xfId="31" xr:uid="{00000000-0005-0000-0000-0000AC000000}"/>
    <cellStyle name="Vírgula 3 2" xfId="50" xr:uid="{00000000-0005-0000-0000-0000AD000000}"/>
    <cellStyle name="Vírgula 3 2 2" xfId="110" xr:uid="{00000000-0005-0000-0000-0000AE000000}"/>
    <cellStyle name="Vírgula 3 2 2 2" xfId="173" xr:uid="{00000000-0005-0000-0000-0000AF000000}"/>
    <cellStyle name="Vírgula 3 2 9" xfId="197" xr:uid="{F745D35F-2B44-4F95-A8C9-8421873C18E8}"/>
    <cellStyle name="Vírgula 3 3" xfId="99" xr:uid="{00000000-0005-0000-0000-0000B0000000}"/>
    <cellStyle name="Vírgula 3 3 2" xfId="163" xr:uid="{00000000-0005-0000-0000-0000B1000000}"/>
    <cellStyle name="Vírgula 3 4" xfId="262" xr:uid="{7CFA0B70-7404-4CE9-9BDA-CAA82CF7847A}"/>
    <cellStyle name="Vírgula 3 5" xfId="297" xr:uid="{17B9D9F1-F7E5-43C6-B0DF-6CA46466A3D2}"/>
    <cellStyle name="Vírgula 30" xfId="338" xr:uid="{43386B29-7CDE-4960-A125-2E488807CBED}"/>
    <cellStyle name="Vírgula 31" xfId="309" xr:uid="{C1021465-2EC4-40E7-9BC9-76E872567A54}"/>
    <cellStyle name="Vírgula 31 2" xfId="327" xr:uid="{A2ADD43E-ED54-4F7C-8C50-C2ED65DE57A9}"/>
    <cellStyle name="Vírgula 31 3" xfId="330" xr:uid="{7D8700AF-4621-4550-9CA8-B7D24E408863}"/>
    <cellStyle name="Vírgula 31 4" xfId="333" xr:uid="{1D031E18-746B-4A5A-A4F2-49849DC74984}"/>
    <cellStyle name="Vírgula 31 5" xfId="351" xr:uid="{B1CE1A38-5C6C-4B62-9ACC-40E9ECBCE2C2}"/>
    <cellStyle name="Vírgula 31 6" xfId="354" xr:uid="{2E3979E5-2B50-4BC1-9A58-D6928907EC9B}"/>
    <cellStyle name="Vírgula 32" xfId="340" xr:uid="{95BBFA74-3E4E-4AB9-B652-7891680FCE59}"/>
    <cellStyle name="Vírgula 33" xfId="343" xr:uid="{EAD6BF04-5892-43C3-999A-3C41A59B2AFC}"/>
    <cellStyle name="Vírgula 39" xfId="242" xr:uid="{877BCF98-0365-4212-AB9F-307CC4DE5E17}"/>
    <cellStyle name="Vírgula 4" xfId="32" xr:uid="{00000000-0005-0000-0000-0000B2000000}"/>
    <cellStyle name="Vírgula 4 2" xfId="52" xr:uid="{00000000-0005-0000-0000-0000B3000000}"/>
    <cellStyle name="Vírgula 4 2 2" xfId="111" xr:uid="{00000000-0005-0000-0000-0000B4000000}"/>
    <cellStyle name="Vírgula 4 2 2 2" xfId="174" xr:uid="{00000000-0005-0000-0000-0000B5000000}"/>
    <cellStyle name="Vírgula 4 3" xfId="100" xr:uid="{00000000-0005-0000-0000-0000B6000000}"/>
    <cellStyle name="Vírgula 4 3 2" xfId="164" xr:uid="{00000000-0005-0000-0000-0000B7000000}"/>
    <cellStyle name="Vírgula 4 4" xfId="245" xr:uid="{7A1C43BD-EF33-4C7E-8A34-E524C4199778}"/>
    <cellStyle name="Vírgula 5" xfId="33" xr:uid="{00000000-0005-0000-0000-0000B8000000}"/>
    <cellStyle name="Vírgula 5 2" xfId="101" xr:uid="{00000000-0005-0000-0000-0000B9000000}"/>
    <cellStyle name="Vírgula 5 2 2" xfId="165" xr:uid="{00000000-0005-0000-0000-0000BA000000}"/>
    <cellStyle name="Vírgula 6" xfId="34" xr:uid="{00000000-0005-0000-0000-0000BB000000}"/>
    <cellStyle name="Vírgula 6 2" xfId="54" xr:uid="{00000000-0005-0000-0000-0000BC000000}"/>
    <cellStyle name="Vírgula 6 2 2" xfId="112" xr:uid="{00000000-0005-0000-0000-0000BD000000}"/>
    <cellStyle name="Vírgula 6 2 2 2" xfId="175" xr:uid="{00000000-0005-0000-0000-0000BE000000}"/>
    <cellStyle name="Vírgula 6 3" xfId="102" xr:uid="{00000000-0005-0000-0000-0000BF000000}"/>
    <cellStyle name="Vírgula 6 3 2" xfId="166" xr:uid="{00000000-0005-0000-0000-0000C0000000}"/>
    <cellStyle name="Vírgula 7" xfId="47" xr:uid="{00000000-0005-0000-0000-0000C1000000}"/>
    <cellStyle name="Vírgula 7 2" xfId="60" xr:uid="{00000000-0005-0000-0000-0000C2000000}"/>
    <cellStyle name="Vírgula 7 2 2" xfId="116" xr:uid="{00000000-0005-0000-0000-0000C3000000}"/>
    <cellStyle name="Vírgula 7 2 2 2" xfId="178" xr:uid="{00000000-0005-0000-0000-0000C4000000}"/>
    <cellStyle name="Vírgula 7 2 4" xfId="195" xr:uid="{F6DEF2A0-BF23-4F57-A9EA-A551A5648FFF}"/>
    <cellStyle name="Vírgula 7 3" xfId="108" xr:uid="{00000000-0005-0000-0000-0000C5000000}"/>
    <cellStyle name="Vírgula 7 3 2" xfId="171" xr:uid="{00000000-0005-0000-0000-0000C6000000}"/>
    <cellStyle name="Vírgula 7 4" xfId="285" xr:uid="{7DEE66CC-D440-43CD-89BA-1DD629EBAE21}"/>
    <cellStyle name="Vírgula 7 4 2" xfId="294" xr:uid="{E15BEB4E-943D-481A-A884-96099AB9714C}"/>
    <cellStyle name="Vírgula 7 4 3" xfId="358" xr:uid="{DED74140-8C0B-4BBF-AFA5-5D5F2C09F2F1}"/>
    <cellStyle name="Vírgula 8" xfId="48" xr:uid="{00000000-0005-0000-0000-0000C7000000}"/>
    <cellStyle name="Vírgula 8 2" xfId="109" xr:uid="{00000000-0005-0000-0000-0000C8000000}"/>
    <cellStyle name="Vírgula 8 2 2" xfId="172" xr:uid="{00000000-0005-0000-0000-0000C9000000}"/>
    <cellStyle name="Vírgula 8 5" xfId="203" xr:uid="{3F97D957-D722-45E8-85F9-0C6FEEFE2B6D}"/>
    <cellStyle name="Vírgula 9" xfId="76" xr:uid="{00000000-0005-0000-0000-0000CA000000}"/>
    <cellStyle name="Vírgula 9 2" xfId="129" xr:uid="{00000000-0005-0000-0000-0000CB000000}"/>
    <cellStyle name="Vírgula 9 2 2" xfId="189" xr:uid="{00000000-0005-0000-0000-0000CC000000}"/>
    <cellStyle name="Vírgula 9 3" xfId="147" xr:uid="{00000000-0005-0000-0000-0000CD000000}"/>
  </cellStyles>
  <dxfs count="289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rgb="FF0070C0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rgb="FF0070C0"/>
      </font>
      <fill>
        <patternFill>
          <bgColor theme="4" tint="0.39994506668294322"/>
        </patternFill>
      </fill>
    </dxf>
    <dxf>
      <font>
        <color rgb="FF0070C0"/>
      </font>
      <fill>
        <patternFill>
          <bgColor theme="4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0.24994659260841701"/>
      </font>
      <fill>
        <patternFill>
          <bgColor theme="2" tint="-0.24994659260841701"/>
        </patternFill>
      </fill>
    </dxf>
    <dxf>
      <font>
        <color theme="0"/>
      </font>
      <fill>
        <patternFill>
          <bgColor theme="3" tint="4.9989318521683403E-2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030A0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9900"/>
      </font>
      <fill>
        <patternFill>
          <bgColor rgb="FF99FF99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theme="9" tint="-0.499984740745262"/>
      </font>
      <numFmt numFmtId="0" formatCode="General"/>
      <fill>
        <patternFill>
          <bgColor theme="9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749961851863155"/>
      </font>
      <fill>
        <patternFill>
          <bgColor theme="2" tint="-0.24994659260841701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009900"/>
      </font>
      <fill>
        <patternFill>
          <bgColor rgb="FF99FFC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BFBFBF"/>
    </indexedColors>
    <mruColors>
      <color rgb="FF009900"/>
      <color rgb="FF99FFCC"/>
      <color rgb="FFFF99FF"/>
      <color rgb="FFCC0099"/>
      <color rgb="FF1851D6"/>
      <color rgb="FF29292F"/>
      <color rgb="FFF43800"/>
      <color rgb="FF83A5F1"/>
      <color rgb="FF99FF99"/>
      <color rgb="FFD23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4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297466</xdr:colOff>
      <xdr:row>0</xdr:row>
      <xdr:rowOff>141977</xdr:rowOff>
    </xdr:from>
    <xdr:to>
      <xdr:col>4</xdr:col>
      <xdr:colOff>429588</xdr:colOff>
      <xdr:row>1</xdr:row>
      <xdr:rowOff>174126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48D19F-F511-43DC-9A1D-884A7CBD8B30}"/>
            </a:ext>
          </a:extLst>
        </xdr:cNvPr>
        <xdr:cNvSpPr/>
      </xdr:nvSpPr>
      <xdr:spPr>
        <a:xfrm>
          <a:off x="2126266" y="141977"/>
          <a:ext cx="741722" cy="18454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oneCellAnchor>
    <xdr:from>
      <xdr:col>0</xdr:col>
      <xdr:colOff>533400</xdr:colOff>
      <xdr:row>0</xdr:row>
      <xdr:rowOff>121612</xdr:rowOff>
    </xdr:from>
    <xdr:ext cx="1900573" cy="331259"/>
    <xdr:pic>
      <xdr:nvPicPr>
        <xdr:cNvPr id="3" name="image3.png">
          <a:extLst>
            <a:ext uri="{FF2B5EF4-FFF2-40B4-BE49-F238E27FC236}">
              <a16:creationId xmlns:a16="http://schemas.microsoft.com/office/drawing/2014/main" id="{42EDB1E5-2FC1-4B40-957A-063DCB02603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533400" y="121612"/>
          <a:ext cx="1900573" cy="331259"/>
        </a:xfrm>
        <a:prstGeom prst="rect">
          <a:avLst/>
        </a:prstGeom>
        <a:ln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297466</xdr:colOff>
      <xdr:row>0</xdr:row>
      <xdr:rowOff>141977</xdr:rowOff>
    </xdr:from>
    <xdr:to>
      <xdr:col>9</xdr:col>
      <xdr:colOff>429588</xdr:colOff>
      <xdr:row>1</xdr:row>
      <xdr:rowOff>174126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55CD1-9943-4E10-A7EF-4331FED2547B}"/>
            </a:ext>
          </a:extLst>
        </xdr:cNvPr>
        <xdr:cNvSpPr/>
      </xdr:nvSpPr>
      <xdr:spPr>
        <a:xfrm>
          <a:off x="12879991" y="141977"/>
          <a:ext cx="932222" cy="22264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254342</xdr:colOff>
      <xdr:row>0</xdr:row>
      <xdr:rowOff>56842</xdr:rowOff>
    </xdr:from>
    <xdr:to>
      <xdr:col>1</xdr:col>
      <xdr:colOff>1871070</xdr:colOff>
      <xdr:row>1</xdr:row>
      <xdr:rowOff>186171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20A80501-EAFB-4093-8051-F4F1832C0E3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4342" y="56842"/>
          <a:ext cx="1889143" cy="319829"/>
        </a:xfrm>
        <a:prstGeom prst="rect">
          <a:avLst/>
        </a:prstGeom>
        <a:ln/>
      </xdr:spPr>
    </xdr:pic>
    <xdr:clientData/>
  </xdr:twoCellAnchor>
  <xdr:twoCellAnchor editAs="oneCell">
    <xdr:from>
      <xdr:col>6</xdr:col>
      <xdr:colOff>800602</xdr:colOff>
      <xdr:row>7</xdr:row>
      <xdr:rowOff>26504</xdr:rowOff>
    </xdr:from>
    <xdr:to>
      <xdr:col>8</xdr:col>
      <xdr:colOff>452644</xdr:colOff>
      <xdr:row>38</xdr:row>
      <xdr:rowOff>41264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375F6E7-9437-933D-7C54-D25B40AE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6863" y="1497495"/>
          <a:ext cx="3768664" cy="49729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</xdr:row>
      <xdr:rowOff>32385</xdr:rowOff>
    </xdr:from>
    <xdr:to>
      <xdr:col>15</xdr:col>
      <xdr:colOff>868680</xdr:colOff>
      <xdr:row>2</xdr:row>
      <xdr:rowOff>99060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55E7E7F7-EB82-4025-B832-18BFFF16D970}"/>
            </a:ext>
          </a:extLst>
        </xdr:cNvPr>
        <xdr:cNvSpPr>
          <a:spLocks noChangeArrowheads="1"/>
        </xdr:cNvSpPr>
      </xdr:nvSpPr>
      <xdr:spPr bwMode="auto">
        <a:xfrm>
          <a:off x="293370" y="118110"/>
          <a:ext cx="11052810" cy="2857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Tahoma"/>
              <a:cs typeface="Tahoma"/>
            </a:rPr>
            <a:t>PLANILHA DE ORÇAMENTO</a:t>
          </a:r>
        </a:p>
      </xdr:txBody>
    </xdr:sp>
    <xdr:clientData/>
  </xdr:twoCellAnchor>
  <xdr:twoCellAnchor editAs="oneCell">
    <xdr:from>
      <xdr:col>6</xdr:col>
      <xdr:colOff>45720</xdr:colOff>
      <xdr:row>1</xdr:row>
      <xdr:rowOff>91440</xdr:rowOff>
    </xdr:from>
    <xdr:to>
      <xdr:col>8</xdr:col>
      <xdr:colOff>606425</xdr:colOff>
      <xdr:row>2</xdr:row>
      <xdr:rowOff>148590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3A06246B-2A76-437A-8B91-8195ACE66A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5270" y="177165"/>
          <a:ext cx="1579880" cy="276225"/>
        </a:xfrm>
        <a:prstGeom prst="rect">
          <a:avLst/>
        </a:prstGeom>
        <a:ln/>
      </xdr:spPr>
    </xdr:pic>
    <xdr:clientData/>
  </xdr:twoCellAnchor>
  <xdr:twoCellAnchor>
    <xdr:from>
      <xdr:col>9</xdr:col>
      <xdr:colOff>419100</xdr:colOff>
      <xdr:row>1</xdr:row>
      <xdr:rowOff>0</xdr:rowOff>
    </xdr:from>
    <xdr:to>
      <xdr:col>9</xdr:col>
      <xdr:colOff>419100</xdr:colOff>
      <xdr:row>2</xdr:row>
      <xdr:rowOff>228600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B1A1067-5AE8-4CBE-836C-D5868A965340}"/>
            </a:ext>
          </a:extLst>
        </xdr:cNvPr>
        <xdr:cNvCxnSpPr/>
      </xdr:nvCxnSpPr>
      <xdr:spPr>
        <a:xfrm>
          <a:off x="2505075" y="85725"/>
          <a:ext cx="0" cy="4476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331695</xdr:colOff>
      <xdr:row>1</xdr:row>
      <xdr:rowOff>134472</xdr:rowOff>
    </xdr:from>
    <xdr:to>
      <xdr:col>4</xdr:col>
      <xdr:colOff>495300</xdr:colOff>
      <xdr:row>6</xdr:row>
      <xdr:rowOff>118109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665F6B-4114-4BF5-8CD7-4097AC2B0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4340" y="366882"/>
          <a:ext cx="702720" cy="7837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</xdr:colOff>
      <xdr:row>0</xdr:row>
      <xdr:rowOff>45944</xdr:rowOff>
    </xdr:from>
    <xdr:to>
      <xdr:col>0</xdr:col>
      <xdr:colOff>1833481</xdr:colOff>
      <xdr:row>2</xdr:row>
      <xdr:rowOff>73037</xdr:rowOff>
    </xdr:to>
    <xdr:pic>
      <xdr:nvPicPr>
        <xdr:cNvPr id="5" name="image3.png">
          <a:extLst>
            <a:ext uri="{FF2B5EF4-FFF2-40B4-BE49-F238E27FC236}">
              <a16:creationId xmlns:a16="http://schemas.microsoft.com/office/drawing/2014/main" id="{D8051C62-54E7-4007-841F-2A332EFC2E9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448" y="45944"/>
          <a:ext cx="1840653" cy="339513"/>
        </a:xfrm>
        <a:prstGeom prst="rect">
          <a:avLst/>
        </a:prstGeom>
        <a:ln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133350</xdr:colOff>
      <xdr:row>1</xdr:row>
      <xdr:rowOff>57150</xdr:rowOff>
    </xdr:from>
    <xdr:ext cx="1581150" cy="371475"/>
    <xdr:pic>
      <xdr:nvPicPr>
        <xdr:cNvPr id="2" name="image1.png">
          <a:extLst>
            <a:ext uri="{FF2B5EF4-FFF2-40B4-BE49-F238E27FC236}">
              <a16:creationId xmlns:a16="http://schemas.microsoft.com/office/drawing/2014/main" id="{2FF329A9-EA28-4CA5-8B1F-90010897A2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323850"/>
          <a:ext cx="1581150" cy="3714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rissa Oliveira" id="{CC55E0E9-D3EB-4816-978D-85C29AB059E6}" userId="39320191f0955c21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6" dT="2025-10-31T20:12:04.05" personId="{CC55E0E9-D3EB-4816-978D-85C29AB059E6}" id="{E43AE109-D207-428F-9DD9-746C086A11E9}">
    <text>APA FUNCIONÁRIO NO SUBSOLO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6" dT="2025-10-31T20:12:04.05" personId="{CC55E0E9-D3EB-4816-978D-85C29AB059E6}" id="{F1457233-7CA1-4ECC-B681-2CAC8C2B10B7}">
    <text>APA FUNCIONÁRIO NO SUBSOLO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9" dT="2025-10-31T20:12:04.05" personId="{CC55E0E9-D3EB-4816-978D-85C29AB059E6}" id="{7AFECCAD-A08A-4A25-8412-5B56CF843066}">
    <text>APA FUNCIONÁRIO NO SUBSOLO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qicloud.com.br/root/caroline.nunes@cartesianengenharia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F0CD-F1C0-43D9-BF66-D36DA58B5B01}">
  <dimension ref="A1:H38"/>
  <sheetViews>
    <sheetView workbookViewId="0">
      <selection activeCell="B15" sqref="B15"/>
    </sheetView>
  </sheetViews>
  <sheetFormatPr defaultRowHeight="15" x14ac:dyDescent="0.25"/>
  <cols>
    <col min="1" max="1" width="38.42578125" style="132" bestFit="1" customWidth="1"/>
    <col min="2" max="2" width="29.28515625" style="132" customWidth="1"/>
    <col min="3" max="3" width="55.5703125" style="132" customWidth="1"/>
    <col min="4" max="4" width="32.85546875" style="132" bestFit="1" customWidth="1"/>
    <col min="5" max="16384" width="9.140625" style="132"/>
  </cols>
  <sheetData>
    <row r="1" spans="1:8" s="8" customFormat="1" ht="15" customHeight="1" x14ac:dyDescent="0.2">
      <c r="A1" s="485"/>
      <c r="B1" s="137" t="s">
        <v>28</v>
      </c>
      <c r="C1" s="138" t="str">
        <f>'Obra '!D1</f>
        <v>Caio Prado</v>
      </c>
      <c r="D1" s="139"/>
      <c r="E1" s="87"/>
      <c r="F1" s="11"/>
      <c r="G1" s="11"/>
      <c r="H1" s="11"/>
    </row>
    <row r="2" spans="1:8" s="32" customFormat="1" ht="15" customHeight="1" x14ac:dyDescent="0.2">
      <c r="A2" s="486"/>
      <c r="B2" s="51" t="s">
        <v>22</v>
      </c>
      <c r="C2" s="44" t="str">
        <f>'Obra '!D2</f>
        <v>Indepy</v>
      </c>
      <c r="D2" s="47"/>
      <c r="E2" s="88"/>
    </row>
    <row r="3" spans="1:8" s="32" customFormat="1" ht="15" customHeight="1" x14ac:dyDescent="0.2">
      <c r="A3" s="487"/>
      <c r="B3" s="51" t="s">
        <v>23</v>
      </c>
      <c r="C3" s="44" t="str">
        <f>'Obra '!D3</f>
        <v>R00 - Larissa</v>
      </c>
      <c r="D3" s="49"/>
      <c r="E3" s="140"/>
    </row>
    <row r="4" spans="1:8" s="10" customFormat="1" ht="20.45" customHeight="1" x14ac:dyDescent="0.2">
      <c r="A4" s="488"/>
      <c r="B4" s="489"/>
      <c r="C4" s="489"/>
      <c r="D4" s="489"/>
      <c r="E4" s="490"/>
    </row>
    <row r="5" spans="1:8" ht="19.5" thickBot="1" x14ac:dyDescent="0.3">
      <c r="A5" s="491" t="s">
        <v>24</v>
      </c>
      <c r="B5" s="492"/>
      <c r="C5" s="492"/>
      <c r="D5" s="492"/>
      <c r="E5" s="493"/>
    </row>
    <row r="6" spans="1:8" ht="18" x14ac:dyDescent="0.45">
      <c r="A6" s="482" t="s">
        <v>98</v>
      </c>
      <c r="B6" s="494" t="s">
        <v>148</v>
      </c>
      <c r="C6" s="495"/>
      <c r="D6" s="495"/>
      <c r="E6" s="141"/>
    </row>
    <row r="7" spans="1:8" ht="18" x14ac:dyDescent="0.45">
      <c r="A7" s="483"/>
      <c r="B7" s="136" t="s">
        <v>147</v>
      </c>
      <c r="C7" s="136" t="s">
        <v>152</v>
      </c>
      <c r="D7" s="136" t="s">
        <v>150</v>
      </c>
      <c r="E7" s="142"/>
    </row>
    <row r="8" spans="1:8" x14ac:dyDescent="0.25">
      <c r="A8" s="135" t="s">
        <v>151</v>
      </c>
      <c r="B8" s="133"/>
      <c r="C8" s="133" t="s">
        <v>153</v>
      </c>
      <c r="D8" s="133"/>
      <c r="E8" s="142"/>
    </row>
    <row r="9" spans="1:8" x14ac:dyDescent="0.25">
      <c r="A9" s="135"/>
      <c r="B9" s="134"/>
      <c r="C9" s="133"/>
      <c r="D9" s="133"/>
      <c r="E9" s="142"/>
    </row>
    <row r="10" spans="1:8" x14ac:dyDescent="0.25">
      <c r="A10" s="135"/>
      <c r="B10" s="134"/>
      <c r="C10" s="133"/>
      <c r="D10" s="133"/>
      <c r="E10" s="142"/>
    </row>
    <row r="11" spans="1:8" x14ac:dyDescent="0.25">
      <c r="A11" s="135"/>
      <c r="B11" s="134"/>
      <c r="C11" s="133"/>
      <c r="D11" s="133"/>
      <c r="E11" s="142"/>
    </row>
    <row r="12" spans="1:8" x14ac:dyDescent="0.25">
      <c r="A12" s="135"/>
      <c r="B12" s="134"/>
      <c r="C12" s="133"/>
      <c r="D12" s="133"/>
      <c r="E12" s="142"/>
    </row>
    <row r="13" spans="1:8" x14ac:dyDescent="0.25">
      <c r="A13" s="135"/>
      <c r="B13" s="134"/>
      <c r="C13" s="133"/>
      <c r="D13" s="133"/>
      <c r="E13" s="142"/>
    </row>
    <row r="14" spans="1:8" x14ac:dyDescent="0.25">
      <c r="A14" s="135"/>
      <c r="B14" s="134"/>
      <c r="C14" s="133"/>
      <c r="D14" s="133"/>
      <c r="E14" s="142"/>
    </row>
    <row r="15" spans="1:8" x14ac:dyDescent="0.25">
      <c r="A15" s="135"/>
      <c r="B15" s="134"/>
      <c r="C15" s="133"/>
      <c r="D15" s="133"/>
      <c r="E15" s="142"/>
    </row>
    <row r="16" spans="1:8" x14ac:dyDescent="0.25">
      <c r="A16" s="135"/>
      <c r="B16" s="134"/>
      <c r="C16" s="133"/>
      <c r="D16" s="133"/>
      <c r="E16" s="142"/>
    </row>
    <row r="17" spans="1:5" x14ac:dyDescent="0.25">
      <c r="A17" s="135"/>
      <c r="B17" s="134"/>
      <c r="C17" s="133"/>
      <c r="D17" s="133"/>
      <c r="E17" s="142"/>
    </row>
    <row r="18" spans="1:5" x14ac:dyDescent="0.25">
      <c r="A18" s="135"/>
      <c r="B18" s="134"/>
      <c r="C18" s="133"/>
      <c r="D18" s="133"/>
      <c r="E18" s="142"/>
    </row>
    <row r="19" spans="1:5" x14ac:dyDescent="0.25">
      <c r="A19" s="135"/>
      <c r="B19" s="134"/>
      <c r="C19" s="133"/>
      <c r="D19" s="133"/>
      <c r="E19" s="142"/>
    </row>
    <row r="20" spans="1:5" ht="15" customHeight="1" x14ac:dyDescent="0.25">
      <c r="A20" s="484" t="s">
        <v>144</v>
      </c>
      <c r="B20" s="496" t="s">
        <v>154</v>
      </c>
      <c r="C20" s="497"/>
      <c r="D20" s="497"/>
      <c r="E20" s="141"/>
    </row>
    <row r="21" spans="1:5" x14ac:dyDescent="0.25">
      <c r="A21" s="484"/>
      <c r="B21" s="498"/>
      <c r="C21" s="498"/>
      <c r="D21" s="498"/>
      <c r="E21" s="141"/>
    </row>
    <row r="22" spans="1:5" ht="19.5" thickBot="1" x14ac:dyDescent="0.3">
      <c r="A22" s="491" t="s">
        <v>149</v>
      </c>
      <c r="B22" s="492"/>
      <c r="C22" s="492"/>
      <c r="D22" s="492"/>
      <c r="E22" s="493"/>
    </row>
    <row r="23" spans="1:5" ht="18" x14ac:dyDescent="0.45">
      <c r="A23" s="482" t="s">
        <v>98</v>
      </c>
      <c r="B23" s="494" t="s">
        <v>148</v>
      </c>
      <c r="C23" s="495"/>
      <c r="D23" s="495"/>
      <c r="E23" s="141"/>
    </row>
    <row r="24" spans="1:5" ht="18" x14ac:dyDescent="0.45">
      <c r="A24" s="483"/>
      <c r="B24" s="136" t="s">
        <v>147</v>
      </c>
      <c r="C24" s="136" t="s">
        <v>146</v>
      </c>
      <c r="D24" s="136" t="s">
        <v>150</v>
      </c>
      <c r="E24" s="141"/>
    </row>
    <row r="25" spans="1:5" x14ac:dyDescent="0.25">
      <c r="A25" s="135" t="s">
        <v>145</v>
      </c>
      <c r="B25" s="133"/>
      <c r="C25" s="133"/>
      <c r="D25" s="133"/>
      <c r="E25" s="141"/>
    </row>
    <row r="26" spans="1:5" x14ac:dyDescent="0.25">
      <c r="A26" s="135" t="str">
        <f>'Obra '!$B$17</f>
        <v>Subsolo</v>
      </c>
      <c r="B26" s="134"/>
      <c r="C26" s="133"/>
      <c r="D26" s="133"/>
      <c r="E26" s="141"/>
    </row>
    <row r="27" spans="1:5" x14ac:dyDescent="0.25">
      <c r="A27" s="135" t="str">
        <f>'Obra '!$B$18</f>
        <v>Térreo</v>
      </c>
      <c r="B27" s="134"/>
      <c r="C27" s="133"/>
      <c r="D27" s="133"/>
      <c r="E27" s="141"/>
    </row>
    <row r="28" spans="1:5" x14ac:dyDescent="0.25">
      <c r="A28" s="135" t="str">
        <f>'Obra '!$B$19</f>
        <v>1º Pavimento - HMP</v>
      </c>
      <c r="B28" s="134"/>
      <c r="C28" s="133"/>
      <c r="D28" s="133"/>
      <c r="E28" s="141"/>
    </row>
    <row r="29" spans="1:5" x14ac:dyDescent="0.25">
      <c r="A29" s="135" t="str">
        <f>'Obra '!$B$20</f>
        <v>2º Pavimento - HMP</v>
      </c>
      <c r="B29" s="134"/>
      <c r="C29" s="133"/>
      <c r="D29" s="133"/>
      <c r="E29" s="141"/>
    </row>
    <row r="30" spans="1:5" x14ac:dyDescent="0.25">
      <c r="A30" s="135" t="str">
        <f>'Obra '!$B$21</f>
        <v>3º Pavimento - R2V / HMP</v>
      </c>
      <c r="B30" s="134"/>
      <c r="C30" s="133"/>
      <c r="D30" s="133"/>
      <c r="E30" s="141"/>
    </row>
    <row r="31" spans="1:5" x14ac:dyDescent="0.25">
      <c r="A31" s="135" t="str">
        <f>'Obra '!$B$22</f>
        <v>5º/ 7º/ 9º E 11º Pavimento - R2V</v>
      </c>
      <c r="B31" s="134"/>
      <c r="C31" s="133"/>
      <c r="D31" s="133"/>
      <c r="E31" s="141"/>
    </row>
    <row r="32" spans="1:5" x14ac:dyDescent="0.25">
      <c r="A32" s="135" t="str">
        <f>'Obra '!$B$23</f>
        <v>4º/ 6º/  8º/ 10º E 12º Pavimento - R2V</v>
      </c>
      <c r="B32" s="134"/>
      <c r="C32" s="133"/>
      <c r="D32" s="133"/>
      <c r="E32" s="141"/>
    </row>
    <row r="33" spans="1:5" x14ac:dyDescent="0.25">
      <c r="A33" s="135" t="str">
        <f>'Obra '!$B$24</f>
        <v>13º Pavimento - LAZER</v>
      </c>
      <c r="B33" s="134"/>
      <c r="C33" s="133"/>
      <c r="D33" s="133"/>
      <c r="E33" s="141"/>
    </row>
    <row r="34" spans="1:5" x14ac:dyDescent="0.25">
      <c r="A34" s="135" t="str">
        <f>'Obra '!$B$25</f>
        <v>14º E 16º Pavimento - R2V</v>
      </c>
      <c r="B34" s="134"/>
      <c r="C34" s="133"/>
      <c r="D34" s="133"/>
      <c r="E34" s="141"/>
    </row>
    <row r="35" spans="1:5" x14ac:dyDescent="0.25">
      <c r="A35" s="135" t="str">
        <f>'Obra '!$B$26</f>
        <v>15º E 17º Pavimento - R2V</v>
      </c>
      <c r="B35" s="134"/>
      <c r="C35" s="133"/>
      <c r="D35" s="133"/>
      <c r="E35" s="141"/>
    </row>
    <row r="36" spans="1:5" x14ac:dyDescent="0.25">
      <c r="A36" s="135" t="str">
        <f>'Obra '!$B$27</f>
        <v>18º Pavimento - LAZER</v>
      </c>
      <c r="B36" s="134"/>
      <c r="C36" s="133"/>
      <c r="D36" s="133"/>
      <c r="E36" s="141"/>
    </row>
    <row r="37" spans="1:5" ht="15" customHeight="1" x14ac:dyDescent="0.25">
      <c r="A37" s="484" t="s">
        <v>144</v>
      </c>
      <c r="B37" s="500" t="s">
        <v>143</v>
      </c>
      <c r="C37" s="500"/>
      <c r="D37" s="500"/>
      <c r="E37" s="141"/>
    </row>
    <row r="38" spans="1:5" x14ac:dyDescent="0.25">
      <c r="A38" s="499"/>
      <c r="B38" s="501"/>
      <c r="C38" s="501"/>
      <c r="D38" s="501"/>
      <c r="E38" s="143"/>
    </row>
  </sheetData>
  <mergeCells count="12">
    <mergeCell ref="A23:A24"/>
    <mergeCell ref="A37:A38"/>
    <mergeCell ref="A22:E22"/>
    <mergeCell ref="B23:D23"/>
    <mergeCell ref="B37:D38"/>
    <mergeCell ref="A6:A7"/>
    <mergeCell ref="A20:A21"/>
    <mergeCell ref="A1:A3"/>
    <mergeCell ref="A4:E4"/>
    <mergeCell ref="A5:E5"/>
    <mergeCell ref="B6:D6"/>
    <mergeCell ref="B20:D21"/>
  </mergeCells>
  <hyperlinks>
    <hyperlink ref="B20" r:id="rId1" location="Obras/BRS-MOD_REDENTOR/Estrutura/04%20-%20PROJETO%20EXECUTIVO/PDF" xr:uid="{4CA787A9-298A-48AB-A3D5-1143F9BBC19D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B349-95B6-400C-B137-3AB070959EAA}">
  <sheetPr>
    <tabColor theme="1"/>
  </sheetPr>
  <dimension ref="A1:M117"/>
  <sheetViews>
    <sheetView showGridLines="0" tabSelected="1" zoomScale="115" zoomScaleNormal="115" workbookViewId="0">
      <pane ySplit="4" topLeftCell="A5" activePane="bottomLeft" state="frozen"/>
      <selection activeCell="C121" sqref="C121"/>
      <selection pane="bottomLeft" activeCell="F44" sqref="F44"/>
    </sheetView>
  </sheetViews>
  <sheetFormatPr defaultRowHeight="12.75" x14ac:dyDescent="0.2"/>
  <cols>
    <col min="1" max="1" width="4" style="79" customWidth="1"/>
    <col min="2" max="2" width="50.140625" style="79" bestFit="1" customWidth="1"/>
    <col min="3" max="3" width="16.42578125" style="79" customWidth="1"/>
    <col min="4" max="4" width="10.7109375" style="79" customWidth="1"/>
    <col min="5" max="5" width="17" style="79" bestFit="1" customWidth="1"/>
    <col min="6" max="6" width="16.85546875" style="79" customWidth="1"/>
    <col min="7" max="7" width="41.42578125" style="79" customWidth="1"/>
    <col min="8" max="8" width="20.42578125" style="79" customWidth="1"/>
    <col min="9" max="9" width="12" style="79" bestFit="1" customWidth="1"/>
    <col min="10" max="10" width="14.5703125" style="79" customWidth="1"/>
    <col min="11" max="11" width="4" style="79" customWidth="1"/>
    <col min="12" max="16384" width="9.140625" style="79"/>
  </cols>
  <sheetData>
    <row r="1" spans="1:13" s="8" customFormat="1" ht="15" customHeight="1" x14ac:dyDescent="0.2">
      <c r="A1" s="506"/>
      <c r="B1" s="507"/>
      <c r="C1" s="51" t="s">
        <v>28</v>
      </c>
      <c r="D1" s="44" t="s">
        <v>1415</v>
      </c>
      <c r="E1" s="128" t="s">
        <v>160</v>
      </c>
      <c r="F1" s="44" t="s">
        <v>1478</v>
      </c>
      <c r="G1" s="157"/>
      <c r="H1" s="44"/>
      <c r="I1" s="45"/>
      <c r="J1" s="46"/>
      <c r="K1" s="11"/>
      <c r="L1" s="11"/>
      <c r="M1" s="11"/>
    </row>
    <row r="2" spans="1:13" s="32" customFormat="1" ht="15" customHeight="1" x14ac:dyDescent="0.2">
      <c r="A2" s="506"/>
      <c r="B2" s="507"/>
      <c r="C2" s="51" t="s">
        <v>22</v>
      </c>
      <c r="D2" s="44" t="s">
        <v>1416</v>
      </c>
      <c r="E2" s="128" t="s">
        <v>161</v>
      </c>
      <c r="F2" s="52"/>
      <c r="G2" s="157"/>
      <c r="H2" s="44"/>
      <c r="I2" s="47"/>
      <c r="J2" s="48"/>
    </row>
    <row r="3" spans="1:13" s="32" customFormat="1" ht="15" customHeight="1" x14ac:dyDescent="0.2">
      <c r="A3" s="508"/>
      <c r="B3" s="509"/>
      <c r="C3" s="51" t="s">
        <v>23</v>
      </c>
      <c r="D3" s="44" t="s">
        <v>827</v>
      </c>
      <c r="E3" s="156" t="s">
        <v>162</v>
      </c>
      <c r="F3" s="78"/>
      <c r="G3" s="158"/>
      <c r="H3" s="78"/>
      <c r="I3" s="49"/>
      <c r="J3" s="50"/>
    </row>
    <row r="4" spans="1:13" s="10" customFormat="1" ht="20.45" customHeight="1" x14ac:dyDescent="0.2">
      <c r="A4" s="489" t="s">
        <v>82</v>
      </c>
      <c r="B4" s="489"/>
      <c r="C4" s="489"/>
      <c r="D4" s="489"/>
      <c r="E4" s="489"/>
      <c r="F4" s="489"/>
      <c r="G4" s="489"/>
      <c r="H4" s="489"/>
      <c r="I4" s="489"/>
      <c r="J4" s="489"/>
    </row>
    <row r="5" spans="1:13" ht="18.75" customHeight="1" thickBot="1" x14ac:dyDescent="0.25"/>
    <row r="6" spans="1:13" ht="18.75" customHeight="1" x14ac:dyDescent="0.2">
      <c r="B6" s="80" t="s">
        <v>0</v>
      </c>
      <c r="C6" s="510" t="s">
        <v>13</v>
      </c>
      <c r="D6" s="511"/>
      <c r="E6" s="81" t="s">
        <v>14</v>
      </c>
      <c r="G6" s="512" t="s">
        <v>116</v>
      </c>
      <c r="H6" s="513"/>
      <c r="I6" s="513"/>
      <c r="J6" s="514"/>
    </row>
    <row r="7" spans="1:13" x14ac:dyDescent="0.2">
      <c r="B7" s="82" t="s">
        <v>83</v>
      </c>
      <c r="C7" s="515" t="s">
        <v>84</v>
      </c>
      <c r="D7" s="516"/>
      <c r="E7" s="83">
        <v>36</v>
      </c>
      <c r="F7" s="369"/>
      <c r="G7" s="91"/>
      <c r="J7" s="92"/>
    </row>
    <row r="8" spans="1:13" x14ac:dyDescent="0.2">
      <c r="B8" s="82" t="s">
        <v>85</v>
      </c>
      <c r="C8" s="502" t="s">
        <v>117</v>
      </c>
      <c r="D8" s="503"/>
      <c r="E8" s="83">
        <v>981.06</v>
      </c>
      <c r="G8" s="91"/>
      <c r="J8" s="92"/>
    </row>
    <row r="9" spans="1:13" x14ac:dyDescent="0.2">
      <c r="B9" s="84" t="s">
        <v>86</v>
      </c>
      <c r="C9" s="502" t="s">
        <v>117</v>
      </c>
      <c r="D9" s="503"/>
      <c r="E9" s="83">
        <v>6938.39</v>
      </c>
      <c r="G9" s="91"/>
      <c r="J9" s="92"/>
      <c r="K9" s="93"/>
    </row>
    <row r="10" spans="1:13" x14ac:dyDescent="0.2">
      <c r="B10" s="84" t="s">
        <v>87</v>
      </c>
      <c r="C10" s="521" t="s">
        <v>88</v>
      </c>
      <c r="D10" s="522"/>
      <c r="E10" s="83">
        <v>135</v>
      </c>
      <c r="G10" s="91"/>
      <c r="J10" s="92"/>
    </row>
    <row r="11" spans="1:13" x14ac:dyDescent="0.2">
      <c r="B11" s="84" t="s">
        <v>118</v>
      </c>
      <c r="C11" s="521" t="s">
        <v>88</v>
      </c>
      <c r="D11" s="522"/>
      <c r="E11" s="83">
        <v>1</v>
      </c>
      <c r="G11" s="91"/>
      <c r="J11" s="92"/>
    </row>
    <row r="12" spans="1:13" x14ac:dyDescent="0.2">
      <c r="B12" s="84" t="s">
        <v>89</v>
      </c>
      <c r="C12" s="502" t="s">
        <v>117</v>
      </c>
      <c r="D12" s="503"/>
      <c r="E12" s="85">
        <f>SUM(E66:E115)</f>
        <v>4392.5999999999985</v>
      </c>
      <c r="G12" s="91"/>
      <c r="J12" s="92"/>
    </row>
    <row r="13" spans="1:13" x14ac:dyDescent="0.2">
      <c r="B13" s="94" t="s">
        <v>90</v>
      </c>
      <c r="C13" s="502" t="s">
        <v>88</v>
      </c>
      <c r="D13" s="503"/>
      <c r="E13" s="83">
        <v>23</v>
      </c>
      <c r="G13" s="91"/>
      <c r="J13" s="92"/>
    </row>
    <row r="14" spans="1:13" x14ac:dyDescent="0.2">
      <c r="B14" s="84" t="s">
        <v>737</v>
      </c>
      <c r="C14" s="502" t="s">
        <v>117</v>
      </c>
      <c r="D14" s="503"/>
      <c r="E14" s="85">
        <f>MOBILIÁRIO!C7</f>
        <v>1901.04</v>
      </c>
      <c r="G14" s="91"/>
      <c r="J14" s="92"/>
    </row>
    <row r="15" spans="1:13" x14ac:dyDescent="0.2">
      <c r="B15" s="84" t="s">
        <v>738</v>
      </c>
      <c r="C15" s="502" t="s">
        <v>88</v>
      </c>
      <c r="D15" s="503"/>
      <c r="E15" s="85">
        <v>135</v>
      </c>
      <c r="G15" s="91"/>
      <c r="J15" s="92"/>
    </row>
    <row r="16" spans="1:13" x14ac:dyDescent="0.2">
      <c r="B16" s="84"/>
      <c r="C16" s="502"/>
      <c r="D16" s="503"/>
      <c r="E16" s="85"/>
      <c r="G16" s="91"/>
      <c r="J16" s="92"/>
    </row>
    <row r="17" spans="2:10" x14ac:dyDescent="0.2">
      <c r="B17" s="147" t="s">
        <v>1127</v>
      </c>
      <c r="C17" s="504" t="s">
        <v>117</v>
      </c>
      <c r="D17" s="505"/>
      <c r="E17" s="150">
        <v>243.84</v>
      </c>
      <c r="G17" s="91"/>
      <c r="J17" s="92"/>
    </row>
    <row r="18" spans="2:10" x14ac:dyDescent="0.2">
      <c r="B18" s="147" t="s">
        <v>99</v>
      </c>
      <c r="C18" s="504" t="s">
        <v>117</v>
      </c>
      <c r="D18" s="505"/>
      <c r="E18" s="150">
        <v>615.57000000000005</v>
      </c>
      <c r="F18" s="475"/>
      <c r="G18" s="91"/>
      <c r="J18" s="92"/>
    </row>
    <row r="19" spans="2:10" x14ac:dyDescent="0.2">
      <c r="B19" s="147" t="s">
        <v>1417</v>
      </c>
      <c r="C19" s="504" t="s">
        <v>117</v>
      </c>
      <c r="D19" s="505"/>
      <c r="E19" s="150">
        <v>380.61</v>
      </c>
      <c r="G19" s="91"/>
      <c r="J19" s="92"/>
    </row>
    <row r="20" spans="2:10" x14ac:dyDescent="0.2">
      <c r="B20" s="147" t="s">
        <v>1418</v>
      </c>
      <c r="C20" s="504" t="s">
        <v>117</v>
      </c>
      <c r="D20" s="505"/>
      <c r="E20" s="150">
        <v>478.98</v>
      </c>
      <c r="G20" s="91"/>
      <c r="J20" s="92"/>
    </row>
    <row r="21" spans="2:10" x14ac:dyDescent="0.2">
      <c r="B21" s="147" t="s">
        <v>1419</v>
      </c>
      <c r="C21" s="504" t="s">
        <v>117</v>
      </c>
      <c r="D21" s="505"/>
      <c r="E21" s="150">
        <v>412.99</v>
      </c>
      <c r="G21" s="91"/>
      <c r="J21" s="92"/>
    </row>
    <row r="22" spans="2:10" x14ac:dyDescent="0.2">
      <c r="B22" s="147" t="s">
        <v>1420</v>
      </c>
      <c r="C22" s="504" t="s">
        <v>117</v>
      </c>
      <c r="D22" s="505"/>
      <c r="E22" s="150">
        <v>1651.96</v>
      </c>
      <c r="G22" s="91"/>
      <c r="J22" s="92"/>
    </row>
    <row r="23" spans="2:10" x14ac:dyDescent="0.2">
      <c r="B23" s="147" t="s">
        <v>1421</v>
      </c>
      <c r="C23" s="504" t="s">
        <v>117</v>
      </c>
      <c r="D23" s="505"/>
      <c r="E23" s="150">
        <v>1806.8</v>
      </c>
      <c r="G23" s="91"/>
      <c r="J23" s="92"/>
    </row>
    <row r="24" spans="2:10" x14ac:dyDescent="0.2">
      <c r="B24" s="147" t="s">
        <v>1422</v>
      </c>
      <c r="C24" s="504" t="s">
        <v>117</v>
      </c>
      <c r="D24" s="505"/>
      <c r="E24" s="150">
        <v>294.68</v>
      </c>
      <c r="F24" s="475"/>
      <c r="G24" s="91"/>
      <c r="J24" s="92"/>
    </row>
    <row r="25" spans="2:10" x14ac:dyDescent="0.2">
      <c r="B25" s="147" t="s">
        <v>1423</v>
      </c>
      <c r="C25" s="504" t="s">
        <v>117</v>
      </c>
      <c r="D25" s="505"/>
      <c r="E25" s="150">
        <v>445.2</v>
      </c>
      <c r="G25" s="91"/>
      <c r="J25" s="92"/>
    </row>
    <row r="26" spans="2:10" x14ac:dyDescent="0.2">
      <c r="B26" s="147" t="s">
        <v>1424</v>
      </c>
      <c r="C26" s="504" t="s">
        <v>117</v>
      </c>
      <c r="D26" s="505"/>
      <c r="E26" s="150">
        <v>389.26</v>
      </c>
      <c r="G26" s="91"/>
      <c r="J26" s="92"/>
    </row>
    <row r="27" spans="2:10" x14ac:dyDescent="0.2">
      <c r="B27" s="147" t="s">
        <v>1425</v>
      </c>
      <c r="C27" s="504" t="s">
        <v>117</v>
      </c>
      <c r="D27" s="505"/>
      <c r="E27" s="150">
        <v>82.25</v>
      </c>
      <c r="F27" s="475"/>
      <c r="G27" s="91"/>
      <c r="J27" s="92"/>
    </row>
    <row r="28" spans="2:10" x14ac:dyDescent="0.2">
      <c r="B28" s="147" t="s">
        <v>846</v>
      </c>
      <c r="C28" s="504" t="s">
        <v>117</v>
      </c>
      <c r="D28" s="505"/>
      <c r="E28" s="150">
        <v>67.2</v>
      </c>
      <c r="G28" s="91"/>
      <c r="J28" s="92"/>
    </row>
    <row r="29" spans="2:10" x14ac:dyDescent="0.2">
      <c r="B29" s="147" t="s">
        <v>1426</v>
      </c>
      <c r="C29" s="504" t="s">
        <v>117</v>
      </c>
      <c r="D29" s="505"/>
      <c r="E29" s="150">
        <v>69.05</v>
      </c>
      <c r="G29" s="91"/>
      <c r="J29" s="92"/>
    </row>
    <row r="30" spans="2:10" x14ac:dyDescent="0.2">
      <c r="B30" s="147" t="s">
        <v>1427</v>
      </c>
      <c r="C30" s="504" t="s">
        <v>117</v>
      </c>
      <c r="D30" s="505"/>
      <c r="E30" s="150"/>
      <c r="G30" s="91"/>
      <c r="J30" s="92"/>
    </row>
    <row r="31" spans="2:10" x14ac:dyDescent="0.2">
      <c r="B31" s="148"/>
      <c r="C31" s="504"/>
      <c r="D31" s="505"/>
      <c r="E31" s="151"/>
      <c r="G31" s="91"/>
      <c r="J31" s="92"/>
    </row>
    <row r="32" spans="2:10" ht="13.5" thickBot="1" x14ac:dyDescent="0.25">
      <c r="B32" s="149"/>
      <c r="C32" s="519"/>
      <c r="D32" s="520"/>
      <c r="E32" s="152"/>
      <c r="G32" s="91"/>
      <c r="J32" s="92"/>
    </row>
    <row r="33" spans="2:10" x14ac:dyDescent="0.2">
      <c r="B33" s="145"/>
      <c r="C33" s="144"/>
      <c r="D33" s="144"/>
      <c r="E33" s="146"/>
      <c r="G33" s="91"/>
      <c r="J33" s="92"/>
    </row>
    <row r="34" spans="2:10" x14ac:dyDescent="0.2">
      <c r="B34" s="145"/>
      <c r="C34" s="144"/>
      <c r="D34" s="144"/>
      <c r="E34" s="146"/>
    </row>
    <row r="35" spans="2:10" ht="13.5" thickBot="1" x14ac:dyDescent="0.25">
      <c r="B35" s="517" t="s">
        <v>1413</v>
      </c>
      <c r="C35" s="518"/>
      <c r="D35" s="518"/>
      <c r="E35" s="518"/>
    </row>
    <row r="36" spans="2:10" x14ac:dyDescent="0.2">
      <c r="B36" s="95" t="s">
        <v>71</v>
      </c>
      <c r="C36" s="393" t="s">
        <v>91</v>
      </c>
      <c r="D36" s="96" t="s">
        <v>92</v>
      </c>
      <c r="E36" s="97" t="s">
        <v>93</v>
      </c>
    </row>
    <row r="37" spans="2:10" x14ac:dyDescent="0.2">
      <c r="B37" s="98" t="s">
        <v>740</v>
      </c>
      <c r="C37" s="396">
        <f ca="1">Ger_Executivo!N8</f>
        <v>2008722.1602429748</v>
      </c>
      <c r="D37" s="392">
        <f t="shared" ref="D37:D47" ca="1" si="0">C37/C$48</f>
        <v>0.11881185848423305</v>
      </c>
      <c r="E37" s="99">
        <f t="shared" ref="E37:E47" ca="1" si="1">C37/$E$9</f>
        <v>289.5083960750224</v>
      </c>
    </row>
    <row r="38" spans="2:10" x14ac:dyDescent="0.2">
      <c r="B38" s="100" t="s">
        <v>74</v>
      </c>
      <c r="C38" s="395">
        <f ca="1">Ger_Executivo!N28</f>
        <v>703992.08160644444</v>
      </c>
      <c r="D38" s="391">
        <f t="shared" ca="1" si="0"/>
        <v>4.1639709676786818E-2</v>
      </c>
      <c r="E38" s="101">
        <f t="shared" ca="1" si="1"/>
        <v>101.46331953182862</v>
      </c>
    </row>
    <row r="39" spans="2:10" x14ac:dyDescent="0.2">
      <c r="B39" s="98" t="s">
        <v>123</v>
      </c>
      <c r="C39" s="396">
        <f ca="1">Ger_Executivo!N70</f>
        <v>1323971.4069452165</v>
      </c>
      <c r="D39" s="392">
        <f t="shared" ca="1" si="0"/>
        <v>7.8310234512531385E-2</v>
      </c>
      <c r="E39" s="99">
        <f t="shared" ca="1" si="1"/>
        <v>190.81824557933706</v>
      </c>
    </row>
    <row r="40" spans="2:10" x14ac:dyDescent="0.2">
      <c r="B40" s="100" t="s">
        <v>751</v>
      </c>
      <c r="C40" s="395">
        <f ca="1">Ger_Executivo!N93</f>
        <v>695689.4328585132</v>
      </c>
      <c r="D40" s="391">
        <f t="shared" ca="1" si="0"/>
        <v>4.1148624773355388E-2</v>
      </c>
      <c r="E40" s="101">
        <f t="shared" ca="1" si="1"/>
        <v>100.26669484686118</v>
      </c>
    </row>
    <row r="41" spans="2:10" x14ac:dyDescent="0.2">
      <c r="B41" s="98" t="s">
        <v>127</v>
      </c>
      <c r="C41" s="396">
        <f ca="1">Ger_Executivo!N104</f>
        <v>1461780.0210076664</v>
      </c>
      <c r="D41" s="392">
        <f t="shared" ca="1" si="0"/>
        <v>8.6461335683195806E-2</v>
      </c>
      <c r="E41" s="99">
        <f t="shared" ca="1" si="1"/>
        <v>210.68000227829026</v>
      </c>
    </row>
    <row r="42" spans="2:10" x14ac:dyDescent="0.2">
      <c r="B42" s="100" t="s">
        <v>754</v>
      </c>
      <c r="C42" s="395">
        <f ca="1">Ger_Executivo!N141</f>
        <v>1340430.2790264201</v>
      </c>
      <c r="D42" s="391">
        <f t="shared" ca="1" si="0"/>
        <v>7.9283743551872843E-2</v>
      </c>
      <c r="E42" s="101">
        <f t="shared" ca="1" si="1"/>
        <v>193.19039129054724</v>
      </c>
    </row>
    <row r="43" spans="2:10" x14ac:dyDescent="0.2">
      <c r="B43" s="98" t="s">
        <v>37</v>
      </c>
      <c r="C43" s="396">
        <f ca="1">Ger_Executivo!N163</f>
        <v>3691455.7949999995</v>
      </c>
      <c r="D43" s="392">
        <f t="shared" ca="1" si="0"/>
        <v>0.2183421541301114</v>
      </c>
      <c r="E43" s="99">
        <f t="shared" ca="1" si="1"/>
        <v>532.03348255142748</v>
      </c>
    </row>
    <row r="44" spans="2:10" x14ac:dyDescent="0.2">
      <c r="B44" s="100" t="s">
        <v>41</v>
      </c>
      <c r="C44" s="395">
        <f ca="1">Ger_Executivo!N201</f>
        <v>326798.11480000004</v>
      </c>
      <c r="D44" s="391">
        <f t="shared" ca="1" si="0"/>
        <v>1.9329448411041169E-2</v>
      </c>
      <c r="E44" s="101">
        <f t="shared" ca="1" si="1"/>
        <v>47.099992188389528</v>
      </c>
    </row>
    <row r="45" spans="2:10" x14ac:dyDescent="0.2">
      <c r="B45" s="98" t="s">
        <v>760</v>
      </c>
      <c r="C45" s="396">
        <f ca="1">Ger_Executivo!N211</f>
        <v>1898087.6711211866</v>
      </c>
      <c r="D45" s="392">
        <f t="shared" ca="1" si="0"/>
        <v>0.11226805191646794</v>
      </c>
      <c r="E45" s="99">
        <f t="shared" ca="1" si="1"/>
        <v>273.56312791889565</v>
      </c>
    </row>
    <row r="46" spans="2:10" x14ac:dyDescent="0.2">
      <c r="B46" s="100" t="s">
        <v>52</v>
      </c>
      <c r="C46" s="395">
        <f ca="1">Ger_Executivo!N232</f>
        <v>3135402.8078880655</v>
      </c>
      <c r="D46" s="391">
        <f t="shared" ca="1" si="0"/>
        <v>0.1854527430796121</v>
      </c>
      <c r="E46" s="101">
        <f t="shared" ca="1" si="1"/>
        <v>451.89198184132994</v>
      </c>
    </row>
    <row r="47" spans="2:10" x14ac:dyDescent="0.2">
      <c r="B47" s="98" t="s">
        <v>1414</v>
      </c>
      <c r="C47" s="396">
        <f ca="1">Ger_Executivo!N254</f>
        <v>320418.30894326308</v>
      </c>
      <c r="D47" s="392">
        <f t="shared" ca="1" si="0"/>
        <v>1.8952095780791982E-2</v>
      </c>
      <c r="E47" s="99">
        <f t="shared" ca="1" si="1"/>
        <v>46.180498493636577</v>
      </c>
    </row>
    <row r="48" spans="2:10" x14ac:dyDescent="0.2">
      <c r="B48" s="102" t="s">
        <v>6</v>
      </c>
      <c r="C48" s="394">
        <f ca="1">SUM(C37:C47)</f>
        <v>16906748.079439752</v>
      </c>
      <c r="D48" s="86">
        <f ca="1">SUM(D37:D47)</f>
        <v>0.99999999999999978</v>
      </c>
      <c r="E48" s="103">
        <f ca="1">SUM(E37:E47)</f>
        <v>2436.6961325955658</v>
      </c>
    </row>
    <row r="49" spans="2:6" ht="13.5" thickBot="1" x14ac:dyDescent="0.25">
      <c r="B49" s="105" t="s">
        <v>5382</v>
      </c>
      <c r="C49" s="394">
        <v>2481.34</v>
      </c>
      <c r="D49" s="106">
        <v>45931</v>
      </c>
      <c r="E49" s="107" t="str">
        <f ca="1">ROUNDUP(+E48/C49,2)&amp;" CUB"</f>
        <v>0,99 CUB</v>
      </c>
    </row>
    <row r="59" spans="2:6" x14ac:dyDescent="0.2">
      <c r="F59" s="104"/>
    </row>
    <row r="62" spans="2:6" x14ac:dyDescent="0.2">
      <c r="C62" s="104"/>
      <c r="D62" s="104"/>
      <c r="E62" s="104"/>
    </row>
    <row r="64" spans="2:6" x14ac:dyDescent="0.2">
      <c r="B64" s="79" t="s">
        <v>155</v>
      </c>
    </row>
    <row r="65" spans="2:8" x14ac:dyDescent="0.2">
      <c r="B65" s="153" t="s">
        <v>156</v>
      </c>
      <c r="C65" s="154" t="s">
        <v>158</v>
      </c>
      <c r="D65" s="154" t="s">
        <v>157</v>
      </c>
      <c r="E65" s="154" t="s">
        <v>159</v>
      </c>
      <c r="F65" s="154" t="s">
        <v>739</v>
      </c>
      <c r="G65" s="154" t="s">
        <v>1128</v>
      </c>
      <c r="H65" s="154" t="s">
        <v>1129</v>
      </c>
    </row>
    <row r="66" spans="2:8" x14ac:dyDescent="0.2">
      <c r="B66" s="407" t="s">
        <v>1428</v>
      </c>
      <c r="C66" s="408">
        <v>27.14</v>
      </c>
      <c r="D66" s="408">
        <v>2</v>
      </c>
      <c r="E66" s="408">
        <f t="shared" ref="E66:E69" si="2">D66*C66</f>
        <v>54.28</v>
      </c>
      <c r="F66" s="408">
        <v>0</v>
      </c>
      <c r="G66" s="408">
        <v>2</v>
      </c>
      <c r="H66" s="408">
        <v>2</v>
      </c>
    </row>
    <row r="67" spans="2:8" x14ac:dyDescent="0.2">
      <c r="B67" s="407" t="s">
        <v>1429</v>
      </c>
      <c r="C67" s="408">
        <v>27.83</v>
      </c>
      <c r="D67" s="408">
        <v>2</v>
      </c>
      <c r="E67" s="408">
        <f t="shared" si="2"/>
        <v>55.66</v>
      </c>
      <c r="F67" s="408">
        <v>0</v>
      </c>
      <c r="G67" s="408">
        <v>2</v>
      </c>
      <c r="H67" s="408">
        <v>2</v>
      </c>
    </row>
    <row r="68" spans="2:8" x14ac:dyDescent="0.2">
      <c r="B68" s="407" t="s">
        <v>1430</v>
      </c>
      <c r="C68" s="408">
        <v>27.58</v>
      </c>
      <c r="D68" s="408">
        <v>1</v>
      </c>
      <c r="E68" s="408">
        <f t="shared" si="2"/>
        <v>27.58</v>
      </c>
      <c r="F68" s="408">
        <v>0</v>
      </c>
      <c r="G68" s="408">
        <v>1</v>
      </c>
      <c r="H68" s="408">
        <v>1</v>
      </c>
    </row>
    <row r="69" spans="2:8" x14ac:dyDescent="0.2">
      <c r="B69" s="407" t="s">
        <v>1431</v>
      </c>
      <c r="C69" s="408">
        <v>27.86</v>
      </c>
      <c r="D69" s="408">
        <v>1</v>
      </c>
      <c r="E69" s="408">
        <f t="shared" si="2"/>
        <v>27.86</v>
      </c>
      <c r="F69" s="408">
        <v>0</v>
      </c>
      <c r="G69" s="408">
        <v>1</v>
      </c>
      <c r="H69" s="408">
        <v>1</v>
      </c>
    </row>
    <row r="70" spans="2:8" x14ac:dyDescent="0.2">
      <c r="B70" s="409" t="s">
        <v>1435</v>
      </c>
      <c r="C70" s="410">
        <v>34.75</v>
      </c>
      <c r="D70" s="410">
        <v>1</v>
      </c>
      <c r="E70" s="410">
        <f t="shared" ref="E70:E73" si="3">D70*C70</f>
        <v>34.75</v>
      </c>
      <c r="F70" s="410">
        <v>0</v>
      </c>
      <c r="G70" s="410">
        <v>1</v>
      </c>
      <c r="H70" s="410">
        <v>1</v>
      </c>
    </row>
    <row r="71" spans="2:8" x14ac:dyDescent="0.2">
      <c r="B71" s="409" t="s">
        <v>1436</v>
      </c>
      <c r="C71" s="410">
        <v>29.97</v>
      </c>
      <c r="D71" s="410">
        <v>2</v>
      </c>
      <c r="E71" s="410">
        <f t="shared" si="3"/>
        <v>59.94</v>
      </c>
      <c r="F71" s="410">
        <v>0</v>
      </c>
      <c r="G71" s="410">
        <v>2</v>
      </c>
      <c r="H71" s="410">
        <v>2</v>
      </c>
    </row>
    <row r="72" spans="2:8" x14ac:dyDescent="0.2">
      <c r="B72" s="409" t="s">
        <v>1437</v>
      </c>
      <c r="C72" s="410">
        <v>30.41</v>
      </c>
      <c r="D72" s="410">
        <v>1</v>
      </c>
      <c r="E72" s="410">
        <f t="shared" si="3"/>
        <v>30.41</v>
      </c>
      <c r="F72" s="410">
        <v>0</v>
      </c>
      <c r="G72" s="410">
        <v>1</v>
      </c>
      <c r="H72" s="410">
        <v>1</v>
      </c>
    </row>
    <row r="73" spans="2:8" x14ac:dyDescent="0.2">
      <c r="B73" s="409" t="s">
        <v>1438</v>
      </c>
      <c r="C73" s="410">
        <v>29.05</v>
      </c>
      <c r="D73" s="410">
        <v>1</v>
      </c>
      <c r="E73" s="410">
        <f t="shared" si="3"/>
        <v>29.05</v>
      </c>
      <c r="F73" s="410">
        <v>0</v>
      </c>
      <c r="G73" s="410">
        <v>1</v>
      </c>
      <c r="H73" s="410">
        <v>1</v>
      </c>
    </row>
    <row r="74" spans="2:8" x14ac:dyDescent="0.2">
      <c r="B74" s="409" t="s">
        <v>1439</v>
      </c>
      <c r="C74" s="410">
        <v>27.14</v>
      </c>
      <c r="D74" s="410">
        <v>2</v>
      </c>
      <c r="E74" s="410">
        <f t="shared" ref="E74:E83" si="4">D74*C74</f>
        <v>54.28</v>
      </c>
      <c r="F74" s="410">
        <v>0</v>
      </c>
      <c r="G74" s="410">
        <v>2</v>
      </c>
      <c r="H74" s="410">
        <v>2</v>
      </c>
    </row>
    <row r="75" spans="2:8" x14ac:dyDescent="0.2">
      <c r="B75" s="409" t="s">
        <v>1432</v>
      </c>
      <c r="C75" s="410">
        <v>27.83</v>
      </c>
      <c r="D75" s="410">
        <v>2</v>
      </c>
      <c r="E75" s="410">
        <f t="shared" si="4"/>
        <v>55.66</v>
      </c>
      <c r="F75" s="410">
        <v>0</v>
      </c>
      <c r="G75" s="410">
        <v>2</v>
      </c>
      <c r="H75" s="410">
        <v>2</v>
      </c>
    </row>
    <row r="76" spans="2:8" x14ac:dyDescent="0.2">
      <c r="B76" s="409" t="s">
        <v>1433</v>
      </c>
      <c r="C76" s="410">
        <v>27.58</v>
      </c>
      <c r="D76" s="410">
        <v>1</v>
      </c>
      <c r="E76" s="410">
        <f t="shared" ref="E76:E77" si="5">D76*C76</f>
        <v>27.58</v>
      </c>
      <c r="F76" s="410">
        <v>0</v>
      </c>
      <c r="G76" s="410">
        <v>1</v>
      </c>
      <c r="H76" s="410">
        <v>1</v>
      </c>
    </row>
    <row r="77" spans="2:8" x14ac:dyDescent="0.2">
      <c r="B77" s="409" t="s">
        <v>1434</v>
      </c>
      <c r="C77" s="410">
        <v>27.86</v>
      </c>
      <c r="D77" s="410">
        <v>1</v>
      </c>
      <c r="E77" s="410">
        <f t="shared" si="5"/>
        <v>27.86</v>
      </c>
      <c r="F77" s="410">
        <v>0</v>
      </c>
      <c r="G77" s="410">
        <v>1</v>
      </c>
      <c r="H77" s="410">
        <v>1</v>
      </c>
    </row>
    <row r="78" spans="2:8" x14ac:dyDescent="0.2">
      <c r="B78" s="409" t="s">
        <v>1440</v>
      </c>
      <c r="C78" s="410">
        <v>39.840000000000003</v>
      </c>
      <c r="D78" s="410">
        <v>1</v>
      </c>
      <c r="E78" s="410">
        <f t="shared" si="4"/>
        <v>39.840000000000003</v>
      </c>
      <c r="F78" s="410">
        <v>0</v>
      </c>
      <c r="G78" s="410">
        <v>1</v>
      </c>
      <c r="H78" s="410">
        <v>1</v>
      </c>
    </row>
    <row r="79" spans="2:8" x14ac:dyDescent="0.2">
      <c r="B79" s="409" t="s">
        <v>1441</v>
      </c>
      <c r="C79" s="410">
        <v>44.56</v>
      </c>
      <c r="D79" s="410">
        <v>1</v>
      </c>
      <c r="E79" s="410">
        <f t="shared" si="4"/>
        <v>44.56</v>
      </c>
      <c r="F79" s="410">
        <v>0</v>
      </c>
      <c r="G79" s="410">
        <v>1</v>
      </c>
      <c r="H79" s="410">
        <v>1</v>
      </c>
    </row>
    <row r="80" spans="2:8" x14ac:dyDescent="0.2">
      <c r="B80" s="411" t="s">
        <v>1442</v>
      </c>
      <c r="C80" s="412">
        <v>38.4</v>
      </c>
      <c r="D80" s="412">
        <v>1</v>
      </c>
      <c r="E80" s="412">
        <f t="shared" si="4"/>
        <v>38.4</v>
      </c>
      <c r="F80" s="412">
        <v>0</v>
      </c>
      <c r="G80" s="412">
        <v>1</v>
      </c>
      <c r="H80" s="412">
        <v>1</v>
      </c>
    </row>
    <row r="81" spans="2:8" x14ac:dyDescent="0.2">
      <c r="B81" s="411" t="s">
        <v>1448</v>
      </c>
      <c r="C81" s="412">
        <v>29.97</v>
      </c>
      <c r="D81" s="412">
        <v>2</v>
      </c>
      <c r="E81" s="412">
        <f t="shared" si="4"/>
        <v>59.94</v>
      </c>
      <c r="F81" s="412">
        <v>0</v>
      </c>
      <c r="G81" s="412">
        <v>2</v>
      </c>
      <c r="H81" s="412">
        <v>2</v>
      </c>
    </row>
    <row r="82" spans="2:8" x14ac:dyDescent="0.2">
      <c r="B82" s="411" t="s">
        <v>1443</v>
      </c>
      <c r="C82" s="412">
        <v>30.41</v>
      </c>
      <c r="D82" s="412">
        <v>1</v>
      </c>
      <c r="E82" s="412">
        <f t="shared" si="4"/>
        <v>30.41</v>
      </c>
      <c r="F82" s="412">
        <v>0</v>
      </c>
      <c r="G82" s="412">
        <v>1</v>
      </c>
      <c r="H82" s="412">
        <v>1</v>
      </c>
    </row>
    <row r="83" spans="2:8" x14ac:dyDescent="0.2">
      <c r="B83" s="411" t="s">
        <v>1449</v>
      </c>
      <c r="C83" s="412">
        <v>35.46</v>
      </c>
      <c r="D83" s="412">
        <v>1</v>
      </c>
      <c r="E83" s="412">
        <f t="shared" si="4"/>
        <v>35.46</v>
      </c>
      <c r="F83" s="412">
        <v>0</v>
      </c>
      <c r="G83" s="412">
        <v>1</v>
      </c>
      <c r="H83" s="412">
        <v>1</v>
      </c>
    </row>
    <row r="84" spans="2:8" x14ac:dyDescent="0.2">
      <c r="B84" s="411" t="s">
        <v>1444</v>
      </c>
      <c r="C84" s="412">
        <v>27.14</v>
      </c>
      <c r="D84" s="412">
        <v>2</v>
      </c>
      <c r="E84" s="412">
        <f t="shared" ref="E84:E91" si="6">D84*C84</f>
        <v>54.28</v>
      </c>
      <c r="F84" s="412">
        <v>0</v>
      </c>
      <c r="G84" s="412">
        <v>2</v>
      </c>
      <c r="H84" s="412">
        <v>2</v>
      </c>
    </row>
    <row r="85" spans="2:8" x14ac:dyDescent="0.2">
      <c r="B85" s="411" t="s">
        <v>1445</v>
      </c>
      <c r="C85" s="412">
        <v>27.83</v>
      </c>
      <c r="D85" s="412">
        <v>2</v>
      </c>
      <c r="E85" s="412">
        <f t="shared" si="6"/>
        <v>55.66</v>
      </c>
      <c r="F85" s="412">
        <v>0</v>
      </c>
      <c r="G85" s="412">
        <v>2</v>
      </c>
      <c r="H85" s="412">
        <v>2</v>
      </c>
    </row>
    <row r="86" spans="2:8" x14ac:dyDescent="0.2">
      <c r="B86" s="411" t="s">
        <v>1446</v>
      </c>
      <c r="C86" s="412">
        <v>27.58</v>
      </c>
      <c r="D86" s="412">
        <v>1</v>
      </c>
      <c r="E86" s="412">
        <f t="shared" si="6"/>
        <v>27.58</v>
      </c>
      <c r="F86" s="412">
        <v>0</v>
      </c>
      <c r="G86" s="412">
        <v>1</v>
      </c>
      <c r="H86" s="412">
        <v>1</v>
      </c>
    </row>
    <row r="87" spans="2:8" x14ac:dyDescent="0.2">
      <c r="B87" s="411" t="s">
        <v>1447</v>
      </c>
      <c r="C87" s="412">
        <v>27.86</v>
      </c>
      <c r="D87" s="412">
        <v>1</v>
      </c>
      <c r="E87" s="412">
        <f t="shared" si="6"/>
        <v>27.86</v>
      </c>
      <c r="F87" s="412">
        <v>0</v>
      </c>
      <c r="G87" s="412">
        <v>1</v>
      </c>
      <c r="H87" s="412">
        <v>1</v>
      </c>
    </row>
    <row r="88" spans="2:8" x14ac:dyDescent="0.2">
      <c r="B88" s="413" t="s">
        <v>1450</v>
      </c>
      <c r="C88" s="414">
        <v>38.4</v>
      </c>
      <c r="D88" s="414">
        <v>4</v>
      </c>
      <c r="E88" s="414">
        <f t="shared" si="6"/>
        <v>153.6</v>
      </c>
      <c r="F88" s="414">
        <v>0</v>
      </c>
      <c r="G88" s="414">
        <v>4</v>
      </c>
      <c r="H88" s="414">
        <v>4</v>
      </c>
    </row>
    <row r="89" spans="2:8" x14ac:dyDescent="0.2">
      <c r="B89" s="413" t="s">
        <v>1451</v>
      </c>
      <c r="C89" s="414">
        <v>29.97</v>
      </c>
      <c r="D89" s="414">
        <v>8</v>
      </c>
      <c r="E89" s="414">
        <f t="shared" si="6"/>
        <v>239.76</v>
      </c>
      <c r="F89" s="414">
        <v>0</v>
      </c>
      <c r="G89" s="414">
        <v>8</v>
      </c>
      <c r="H89" s="414">
        <v>8</v>
      </c>
    </row>
    <row r="90" spans="2:8" x14ac:dyDescent="0.2">
      <c r="B90" s="413" t="s">
        <v>1452</v>
      </c>
      <c r="C90" s="414">
        <v>30.41</v>
      </c>
      <c r="D90" s="414">
        <v>4</v>
      </c>
      <c r="E90" s="414">
        <f t="shared" si="6"/>
        <v>121.64</v>
      </c>
      <c r="F90" s="414">
        <v>0</v>
      </c>
      <c r="G90" s="414">
        <v>4</v>
      </c>
      <c r="H90" s="414">
        <v>4</v>
      </c>
    </row>
    <row r="91" spans="2:8" x14ac:dyDescent="0.2">
      <c r="B91" s="413" t="s">
        <v>1453</v>
      </c>
      <c r="C91" s="414">
        <v>35.46</v>
      </c>
      <c r="D91" s="414">
        <v>4</v>
      </c>
      <c r="E91" s="414">
        <f t="shared" si="6"/>
        <v>141.84</v>
      </c>
      <c r="F91" s="414">
        <v>0</v>
      </c>
      <c r="G91" s="414">
        <v>4</v>
      </c>
      <c r="H91" s="414">
        <v>4</v>
      </c>
    </row>
    <row r="92" spans="2:8" x14ac:dyDescent="0.2">
      <c r="B92" s="413" t="s">
        <v>1454</v>
      </c>
      <c r="C92" s="414">
        <v>27.14</v>
      </c>
      <c r="D92" s="414">
        <v>8</v>
      </c>
      <c r="E92" s="414">
        <f t="shared" ref="E92:E99" si="7">D92*C92</f>
        <v>217.12</v>
      </c>
      <c r="F92" s="414">
        <v>0</v>
      </c>
      <c r="G92" s="414">
        <v>8</v>
      </c>
      <c r="H92" s="414">
        <v>8</v>
      </c>
    </row>
    <row r="93" spans="2:8" x14ac:dyDescent="0.2">
      <c r="B93" s="413" t="s">
        <v>1455</v>
      </c>
      <c r="C93" s="414">
        <v>27.83</v>
      </c>
      <c r="D93" s="414">
        <v>8</v>
      </c>
      <c r="E93" s="414">
        <f t="shared" si="7"/>
        <v>222.64</v>
      </c>
      <c r="F93" s="414">
        <v>0</v>
      </c>
      <c r="G93" s="414">
        <v>8</v>
      </c>
      <c r="H93" s="414">
        <v>8</v>
      </c>
    </row>
    <row r="94" spans="2:8" x14ac:dyDescent="0.2">
      <c r="B94" s="413" t="s">
        <v>1456</v>
      </c>
      <c r="C94" s="414">
        <v>27.58</v>
      </c>
      <c r="D94" s="414">
        <v>4</v>
      </c>
      <c r="E94" s="414">
        <f t="shared" si="7"/>
        <v>110.32</v>
      </c>
      <c r="F94" s="414">
        <v>0</v>
      </c>
      <c r="G94" s="414">
        <v>4</v>
      </c>
      <c r="H94" s="414">
        <v>4</v>
      </c>
    </row>
    <row r="95" spans="2:8" x14ac:dyDescent="0.2">
      <c r="B95" s="413" t="s">
        <v>1457</v>
      </c>
      <c r="C95" s="414">
        <v>27.86</v>
      </c>
      <c r="D95" s="414">
        <v>4</v>
      </c>
      <c r="E95" s="414">
        <f t="shared" si="7"/>
        <v>111.44</v>
      </c>
      <c r="F95" s="414">
        <v>0</v>
      </c>
      <c r="G95" s="414">
        <v>4</v>
      </c>
      <c r="H95" s="414">
        <v>4</v>
      </c>
    </row>
    <row r="96" spans="2:8" x14ac:dyDescent="0.2">
      <c r="B96" s="415" t="s">
        <v>1465</v>
      </c>
      <c r="C96" s="416">
        <v>22.45</v>
      </c>
      <c r="D96" s="416">
        <v>5</v>
      </c>
      <c r="E96" s="416">
        <f t="shared" si="7"/>
        <v>112.25</v>
      </c>
      <c r="F96" s="416">
        <v>0</v>
      </c>
      <c r="G96" s="416">
        <v>5</v>
      </c>
      <c r="H96" s="416">
        <v>5</v>
      </c>
    </row>
    <row r="97" spans="2:8" x14ac:dyDescent="0.2">
      <c r="B97" s="415" t="s">
        <v>1458</v>
      </c>
      <c r="C97" s="416">
        <v>29.97</v>
      </c>
      <c r="D97" s="416">
        <v>10</v>
      </c>
      <c r="E97" s="416">
        <f t="shared" si="7"/>
        <v>299.7</v>
      </c>
      <c r="F97" s="416">
        <v>0</v>
      </c>
      <c r="G97" s="416">
        <v>10</v>
      </c>
      <c r="H97" s="416">
        <v>10</v>
      </c>
    </row>
    <row r="98" spans="2:8" x14ac:dyDescent="0.2">
      <c r="B98" s="415" t="s">
        <v>1459</v>
      </c>
      <c r="C98" s="416">
        <v>30.41</v>
      </c>
      <c r="D98" s="416">
        <v>5</v>
      </c>
      <c r="E98" s="416">
        <f t="shared" si="7"/>
        <v>152.05000000000001</v>
      </c>
      <c r="F98" s="416">
        <v>0</v>
      </c>
      <c r="G98" s="416">
        <v>5</v>
      </c>
      <c r="H98" s="416">
        <v>5</v>
      </c>
    </row>
    <row r="99" spans="2:8" x14ac:dyDescent="0.2">
      <c r="B99" s="415" t="s">
        <v>1460</v>
      </c>
      <c r="C99" s="416">
        <v>35.46</v>
      </c>
      <c r="D99" s="416">
        <v>5</v>
      </c>
      <c r="E99" s="416">
        <f t="shared" si="7"/>
        <v>177.3</v>
      </c>
      <c r="F99" s="416">
        <v>0</v>
      </c>
      <c r="G99" s="416">
        <v>5</v>
      </c>
      <c r="H99" s="416">
        <v>5</v>
      </c>
    </row>
    <row r="100" spans="2:8" x14ac:dyDescent="0.2">
      <c r="B100" s="415" t="s">
        <v>1461</v>
      </c>
      <c r="C100" s="416">
        <v>27.14</v>
      </c>
      <c r="D100" s="416">
        <v>10</v>
      </c>
      <c r="E100" s="416">
        <f t="shared" ref="E100:E107" si="8">D100*C100</f>
        <v>271.39999999999998</v>
      </c>
      <c r="F100" s="416">
        <v>0</v>
      </c>
      <c r="G100" s="416">
        <v>10</v>
      </c>
      <c r="H100" s="416">
        <v>10</v>
      </c>
    </row>
    <row r="101" spans="2:8" x14ac:dyDescent="0.2">
      <c r="B101" s="415" t="s">
        <v>1462</v>
      </c>
      <c r="C101" s="416">
        <v>27.83</v>
      </c>
      <c r="D101" s="416">
        <v>10</v>
      </c>
      <c r="E101" s="416">
        <f t="shared" si="8"/>
        <v>278.29999999999995</v>
      </c>
      <c r="F101" s="416">
        <v>0</v>
      </c>
      <c r="G101" s="416">
        <v>10</v>
      </c>
      <c r="H101" s="416">
        <v>10</v>
      </c>
    </row>
    <row r="102" spans="2:8" x14ac:dyDescent="0.2">
      <c r="B102" s="415" t="s">
        <v>1463</v>
      </c>
      <c r="C102" s="416">
        <v>27.58</v>
      </c>
      <c r="D102" s="416">
        <v>5</v>
      </c>
      <c r="E102" s="416">
        <f t="shared" si="8"/>
        <v>137.89999999999998</v>
      </c>
      <c r="F102" s="416">
        <v>0</v>
      </c>
      <c r="G102" s="416">
        <v>5</v>
      </c>
      <c r="H102" s="416">
        <v>5</v>
      </c>
    </row>
    <row r="103" spans="2:8" x14ac:dyDescent="0.2">
      <c r="B103" s="415" t="s">
        <v>1464</v>
      </c>
      <c r="C103" s="416">
        <v>27.86</v>
      </c>
      <c r="D103" s="416">
        <v>5</v>
      </c>
      <c r="E103" s="416">
        <f t="shared" si="8"/>
        <v>139.30000000000001</v>
      </c>
      <c r="F103" s="416">
        <v>0</v>
      </c>
      <c r="G103" s="416">
        <v>5</v>
      </c>
      <c r="H103" s="416">
        <v>5</v>
      </c>
    </row>
    <row r="104" spans="2:8" x14ac:dyDescent="0.2">
      <c r="B104" s="417" t="s">
        <v>1466</v>
      </c>
      <c r="C104" s="418">
        <v>38.4</v>
      </c>
      <c r="D104" s="418">
        <v>1</v>
      </c>
      <c r="E104" s="418">
        <f t="shared" si="8"/>
        <v>38.4</v>
      </c>
      <c r="F104" s="418">
        <v>0</v>
      </c>
      <c r="G104" s="418">
        <v>1</v>
      </c>
      <c r="H104" s="418">
        <v>1</v>
      </c>
    </row>
    <row r="105" spans="2:8" x14ac:dyDescent="0.2">
      <c r="B105" s="417" t="s">
        <v>1467</v>
      </c>
      <c r="C105" s="418">
        <v>29.97</v>
      </c>
      <c r="D105" s="418">
        <v>2</v>
      </c>
      <c r="E105" s="418">
        <f t="shared" si="8"/>
        <v>59.94</v>
      </c>
      <c r="F105" s="418">
        <v>0</v>
      </c>
      <c r="G105" s="418">
        <v>2</v>
      </c>
      <c r="H105" s="418">
        <v>2</v>
      </c>
    </row>
    <row r="106" spans="2:8" x14ac:dyDescent="0.2">
      <c r="B106" s="417" t="s">
        <v>1468</v>
      </c>
      <c r="C106" s="418">
        <v>30.41</v>
      </c>
      <c r="D106" s="418">
        <v>1</v>
      </c>
      <c r="E106" s="418">
        <f t="shared" si="8"/>
        <v>30.41</v>
      </c>
      <c r="F106" s="418">
        <v>0</v>
      </c>
      <c r="G106" s="418">
        <v>1</v>
      </c>
      <c r="H106" s="418">
        <v>1</v>
      </c>
    </row>
    <row r="107" spans="2:8" x14ac:dyDescent="0.2">
      <c r="B107" s="417" t="s">
        <v>1469</v>
      </c>
      <c r="C107" s="418">
        <v>26.99</v>
      </c>
      <c r="D107" s="418">
        <v>1</v>
      </c>
      <c r="E107" s="418">
        <f t="shared" si="8"/>
        <v>26.99</v>
      </c>
      <c r="F107" s="418">
        <v>0</v>
      </c>
      <c r="G107" s="418">
        <v>1</v>
      </c>
      <c r="H107" s="418">
        <v>1</v>
      </c>
    </row>
    <row r="108" spans="2:8" x14ac:dyDescent="0.2">
      <c r="B108" s="407" t="s">
        <v>1472</v>
      </c>
      <c r="C108" s="408">
        <v>22.45</v>
      </c>
      <c r="D108" s="408">
        <v>2</v>
      </c>
      <c r="E108" s="408">
        <f t="shared" ref="E108:E115" si="9">D108*C108</f>
        <v>44.9</v>
      </c>
      <c r="F108" s="408">
        <v>0</v>
      </c>
      <c r="G108" s="408">
        <v>2</v>
      </c>
      <c r="H108" s="408">
        <v>2</v>
      </c>
    </row>
    <row r="109" spans="2:8" x14ac:dyDescent="0.2">
      <c r="B109" s="407" t="s">
        <v>1470</v>
      </c>
      <c r="C109" s="408">
        <v>29.97</v>
      </c>
      <c r="D109" s="408">
        <v>4</v>
      </c>
      <c r="E109" s="408">
        <f t="shared" si="9"/>
        <v>119.88</v>
      </c>
      <c r="F109" s="408">
        <v>0</v>
      </c>
      <c r="G109" s="408">
        <v>4</v>
      </c>
      <c r="H109" s="408">
        <v>4</v>
      </c>
    </row>
    <row r="110" spans="2:8" x14ac:dyDescent="0.2">
      <c r="B110" s="407" t="s">
        <v>1471</v>
      </c>
      <c r="C110" s="408">
        <v>30.41</v>
      </c>
      <c r="D110" s="408">
        <v>2</v>
      </c>
      <c r="E110" s="408">
        <f t="shared" si="9"/>
        <v>60.82</v>
      </c>
      <c r="F110" s="408">
        <v>0</v>
      </c>
      <c r="G110" s="408">
        <v>2</v>
      </c>
      <c r="H110" s="408">
        <v>2</v>
      </c>
    </row>
    <row r="111" spans="2:8" x14ac:dyDescent="0.2">
      <c r="B111" s="407" t="s">
        <v>1473</v>
      </c>
      <c r="C111" s="408">
        <v>29.72</v>
      </c>
      <c r="D111" s="408">
        <v>2</v>
      </c>
      <c r="E111" s="408">
        <f t="shared" si="9"/>
        <v>59.44</v>
      </c>
      <c r="F111" s="408">
        <v>0</v>
      </c>
      <c r="G111" s="408">
        <v>2</v>
      </c>
      <c r="H111" s="408">
        <v>2</v>
      </c>
    </row>
    <row r="112" spans="2:8" x14ac:dyDescent="0.2">
      <c r="B112" s="417" t="s">
        <v>1474</v>
      </c>
      <c r="C112" s="418">
        <v>38.4</v>
      </c>
      <c r="D112" s="418">
        <v>1</v>
      </c>
      <c r="E112" s="418">
        <f t="shared" si="9"/>
        <v>38.4</v>
      </c>
      <c r="F112" s="418">
        <v>0</v>
      </c>
      <c r="G112" s="418">
        <v>1</v>
      </c>
      <c r="H112" s="418">
        <v>1</v>
      </c>
    </row>
    <row r="113" spans="2:8" x14ac:dyDescent="0.2">
      <c r="B113" s="417" t="s">
        <v>1475</v>
      </c>
      <c r="C113" s="418">
        <v>29.97</v>
      </c>
      <c r="D113" s="418">
        <v>2</v>
      </c>
      <c r="E113" s="418">
        <f t="shared" si="9"/>
        <v>59.94</v>
      </c>
      <c r="F113" s="418">
        <v>0</v>
      </c>
      <c r="G113" s="418">
        <v>2</v>
      </c>
      <c r="H113" s="418">
        <v>2</v>
      </c>
    </row>
    <row r="114" spans="2:8" x14ac:dyDescent="0.2">
      <c r="B114" s="417" t="s">
        <v>1476</v>
      </c>
      <c r="C114" s="418">
        <v>30.41</v>
      </c>
      <c r="D114" s="418">
        <v>1</v>
      </c>
      <c r="E114" s="418">
        <f t="shared" si="9"/>
        <v>30.41</v>
      </c>
      <c r="F114" s="418">
        <v>0</v>
      </c>
      <c r="G114" s="418">
        <v>1</v>
      </c>
      <c r="H114" s="418">
        <v>1</v>
      </c>
    </row>
    <row r="115" spans="2:8" x14ac:dyDescent="0.2">
      <c r="B115" s="417" t="s">
        <v>1477</v>
      </c>
      <c r="C115" s="418">
        <v>37.61</v>
      </c>
      <c r="D115" s="418">
        <v>1</v>
      </c>
      <c r="E115" s="418">
        <f t="shared" si="9"/>
        <v>37.61</v>
      </c>
      <c r="F115" s="418">
        <v>0</v>
      </c>
      <c r="G115" s="418">
        <v>1</v>
      </c>
      <c r="H115" s="418">
        <v>1</v>
      </c>
    </row>
    <row r="116" spans="2:8" x14ac:dyDescent="0.2">
      <c r="E116" s="79">
        <f>SUM(E66:E115)</f>
        <v>4392.5999999999985</v>
      </c>
      <c r="F116" s="79">
        <f>SUM(F66:F115)</f>
        <v>0</v>
      </c>
      <c r="G116" s="79">
        <f>SUM(G66:G115)</f>
        <v>149</v>
      </c>
      <c r="H116" s="79">
        <f>SUM(H66:H115)</f>
        <v>149</v>
      </c>
    </row>
    <row r="117" spans="2:8" x14ac:dyDescent="0.2">
      <c r="H117" s="79">
        <f>E116/H116</f>
        <v>29.480536912751667</v>
      </c>
    </row>
  </sheetData>
  <mergeCells count="31">
    <mergeCell ref="C18:D18"/>
    <mergeCell ref="C19:D19"/>
    <mergeCell ref="C20:D20"/>
    <mergeCell ref="C9:D9"/>
    <mergeCell ref="C10:D10"/>
    <mergeCell ref="C11:D11"/>
    <mergeCell ref="C12:D12"/>
    <mergeCell ref="C13:D13"/>
    <mergeCell ref="C15:D15"/>
    <mergeCell ref="C14:D14"/>
    <mergeCell ref="B35:E35"/>
    <mergeCell ref="C21:D21"/>
    <mergeCell ref="C32:D32"/>
    <mergeCell ref="C29:D29"/>
    <mergeCell ref="C30:D30"/>
    <mergeCell ref="C22:D22"/>
    <mergeCell ref="C31:D31"/>
    <mergeCell ref="C23:D23"/>
    <mergeCell ref="C24:D24"/>
    <mergeCell ref="C25:D25"/>
    <mergeCell ref="C26:D26"/>
    <mergeCell ref="C27:D27"/>
    <mergeCell ref="C28:D28"/>
    <mergeCell ref="C8:D8"/>
    <mergeCell ref="C16:D16"/>
    <mergeCell ref="C17:D17"/>
    <mergeCell ref="A1:B3"/>
    <mergeCell ref="A4:J4"/>
    <mergeCell ref="C6:D6"/>
    <mergeCell ref="G6:J6"/>
    <mergeCell ref="C7:D7"/>
  </mergeCells>
  <phoneticPr fontId="51" type="noConversion"/>
  <pageMargins left="0.511811024" right="0.511811024" top="0.78740157499999996" bottom="0.78740157499999996" header="0.31496062000000002" footer="0.31496062000000002"/>
  <pageSetup paperSize="9" scale="42" orientation="portrait" r:id="rId1"/>
  <colBreaks count="1" manualBreakCount="1">
    <brk id="11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9D23-F463-4118-94F3-80E489751233}">
  <sheetPr>
    <tabColor theme="1"/>
    <outlinePr summaryBelow="0"/>
    <pageSetUpPr fitToPage="1"/>
  </sheetPr>
  <dimension ref="A1:U895"/>
  <sheetViews>
    <sheetView showGridLines="0" topLeftCell="F1" zoomScale="115" zoomScaleNormal="115" zoomScaleSheetLayoutView="100" workbookViewId="0">
      <pane ySplit="7" topLeftCell="A8" activePane="bottomLeft" state="frozen"/>
      <selection activeCell="S114" sqref="S114"/>
      <selection pane="bottomLeft" activeCell="N117" sqref="N117"/>
    </sheetView>
  </sheetViews>
  <sheetFormatPr defaultColWidth="9.140625" defaultRowHeight="14.1" customHeight="1" outlineLevelRow="2" outlineLevelCol="1" x14ac:dyDescent="0.2"/>
  <cols>
    <col min="1" max="5" width="4" style="7" hidden="1" customWidth="1" outlineLevel="1"/>
    <col min="6" max="6" width="3.140625" style="7" customWidth="1" collapsed="1"/>
    <col min="7" max="7" width="7.28515625" style="14" customWidth="1"/>
    <col min="8" max="8" width="8.5703125" style="14" customWidth="1" outlineLevel="1"/>
    <col min="9" max="9" width="12.28515625" style="14" customWidth="1"/>
    <col min="10" max="10" width="97.42578125" style="7" customWidth="1"/>
    <col min="11" max="11" width="6.85546875" style="12" customWidth="1"/>
    <col min="12" max="12" width="14.85546875" style="124" customWidth="1"/>
    <col min="13" max="13" width="15.140625" style="124" bestFit="1" customWidth="1"/>
    <col min="14" max="14" width="13.85546875" style="126" customWidth="1"/>
    <col min="15" max="15" width="66.7109375" style="127" customWidth="1" outlineLevel="1"/>
    <col min="16" max="16" width="17.5703125" style="13" customWidth="1"/>
    <col min="17" max="17" width="10" style="377" customWidth="1"/>
    <col min="18" max="18" width="24.85546875" style="12" bestFit="1" customWidth="1"/>
    <col min="19" max="19" width="10" style="12" customWidth="1"/>
    <col min="20" max="20" width="10" style="7" customWidth="1"/>
    <col min="21" max="16384" width="9.140625" style="7"/>
  </cols>
  <sheetData>
    <row r="1" spans="1:21" s="4" customFormat="1" ht="6.75" customHeight="1" x14ac:dyDescent="0.2">
      <c r="G1" s="2"/>
      <c r="H1" s="2"/>
      <c r="I1" s="2"/>
      <c r="J1" s="3"/>
      <c r="K1" s="19"/>
      <c r="L1" s="3"/>
      <c r="M1" s="3"/>
      <c r="N1" s="60"/>
      <c r="O1" s="3"/>
      <c r="P1" s="17"/>
      <c r="Q1" s="401"/>
      <c r="R1" s="6"/>
      <c r="S1" s="26"/>
      <c r="T1" s="25"/>
      <c r="U1" s="25"/>
    </row>
    <row r="2" spans="1:21" s="5" customFormat="1" ht="17.45" customHeight="1" x14ac:dyDescent="0.2">
      <c r="G2" s="20"/>
      <c r="H2" s="43"/>
      <c r="I2" s="43"/>
      <c r="J2" s="43"/>
      <c r="K2" s="27"/>
      <c r="L2" s="27"/>
      <c r="M2" s="27"/>
      <c r="N2" s="61"/>
      <c r="O2" s="53"/>
      <c r="P2" s="16"/>
      <c r="Q2" s="402"/>
      <c r="R2" s="18"/>
      <c r="S2" s="26"/>
      <c r="T2" s="25"/>
      <c r="U2" s="25"/>
    </row>
    <row r="3" spans="1:21" s="5" customFormat="1" ht="18" customHeight="1" x14ac:dyDescent="0.2">
      <c r="G3" s="21"/>
      <c r="H3" s="22"/>
      <c r="I3" s="22"/>
      <c r="J3" s="22"/>
      <c r="K3" s="28"/>
      <c r="L3" s="28"/>
      <c r="M3" s="28"/>
      <c r="N3" s="62"/>
      <c r="O3" s="54"/>
      <c r="P3" s="15"/>
      <c r="Q3" s="402"/>
      <c r="R3" s="18"/>
      <c r="S3" s="26"/>
      <c r="T3" s="25"/>
      <c r="U3" s="25"/>
    </row>
    <row r="4" spans="1:21" s="33" customFormat="1" ht="15" customHeight="1" x14ac:dyDescent="0.2">
      <c r="G4" s="57" t="s">
        <v>16</v>
      </c>
      <c r="H4" s="31"/>
      <c r="I4" s="32" t="str">
        <f>'Obra '!D1</f>
        <v>Caio Prado</v>
      </c>
      <c r="J4" s="55"/>
      <c r="N4" s="63"/>
      <c r="O4" s="31" t="s">
        <v>11</v>
      </c>
      <c r="P4" s="58" t="s">
        <v>15</v>
      </c>
      <c r="Q4" s="403"/>
      <c r="R4" s="34"/>
      <c r="S4" s="26"/>
      <c r="T4" s="25"/>
      <c r="U4" s="25"/>
    </row>
    <row r="5" spans="1:21" s="35" customFormat="1" ht="15" customHeight="1" x14ac:dyDescent="0.2">
      <c r="G5" s="65" t="s">
        <v>29</v>
      </c>
      <c r="H5" s="69"/>
      <c r="I5" s="9" t="str">
        <f>'Obra '!D2</f>
        <v>Indepy</v>
      </c>
      <c r="J5" s="66"/>
      <c r="N5" s="64"/>
      <c r="O5" s="67" t="s">
        <v>121</v>
      </c>
      <c r="P5" s="68">
        <v>45980</v>
      </c>
      <c r="Q5" s="403"/>
      <c r="R5" s="34"/>
      <c r="S5" s="26"/>
      <c r="T5" s="25"/>
      <c r="U5" s="25"/>
    </row>
    <row r="6" spans="1:21" s="25" customFormat="1" ht="18" customHeight="1" x14ac:dyDescent="0.2">
      <c r="A6" s="109" t="s">
        <v>64</v>
      </c>
      <c r="B6" s="109" t="s">
        <v>65</v>
      </c>
      <c r="C6" s="109" t="s">
        <v>66</v>
      </c>
      <c r="D6" s="109" t="s">
        <v>67</v>
      </c>
      <c r="E6" s="109" t="s">
        <v>68</v>
      </c>
      <c r="F6" s="35"/>
      <c r="G6" s="523" t="s">
        <v>27</v>
      </c>
      <c r="H6" s="523"/>
      <c r="I6" s="523"/>
      <c r="J6" s="523"/>
      <c r="K6" s="523"/>
      <c r="L6" s="523"/>
      <c r="M6" s="523"/>
      <c r="N6" s="523"/>
      <c r="O6" s="523"/>
      <c r="P6" s="523"/>
      <c r="Q6" s="380"/>
      <c r="R6" s="26"/>
      <c r="S6" s="26"/>
    </row>
    <row r="7" spans="1:21" s="23" customFormat="1" ht="24" customHeight="1" x14ac:dyDescent="0.2">
      <c r="A7" s="110">
        <v>0</v>
      </c>
      <c r="B7" s="110">
        <v>0</v>
      </c>
      <c r="C7" s="110">
        <v>0</v>
      </c>
      <c r="D7" s="111">
        <v>0</v>
      </c>
      <c r="E7" s="111">
        <v>0</v>
      </c>
      <c r="G7" s="41" t="s">
        <v>17</v>
      </c>
      <c r="H7" s="70" t="s">
        <v>69</v>
      </c>
      <c r="I7" s="42" t="s">
        <v>12</v>
      </c>
      <c r="J7" s="59" t="s">
        <v>0</v>
      </c>
      <c r="K7" s="56" t="s">
        <v>13</v>
      </c>
      <c r="L7" s="112" t="s">
        <v>20</v>
      </c>
      <c r="M7" s="112" t="s">
        <v>63</v>
      </c>
      <c r="N7" s="112" t="s">
        <v>10</v>
      </c>
      <c r="O7" s="113" t="s">
        <v>26</v>
      </c>
      <c r="P7" s="114" t="s">
        <v>19</v>
      </c>
      <c r="Q7" s="377"/>
      <c r="R7" s="24"/>
      <c r="S7" s="26"/>
      <c r="T7" s="25"/>
      <c r="U7" s="25"/>
    </row>
    <row r="8" spans="1:21" s="25" customFormat="1" ht="13.9" customHeight="1" x14ac:dyDescent="0.2">
      <c r="A8" s="110">
        <f ca="1">IF($H8="UNIDADE CONSTRUTIVA",OFFSET(A8,-1,0)+1,LARGE(A$3:A7,1))</f>
        <v>0</v>
      </c>
      <c r="B8" s="110">
        <f t="shared" ref="B8:B42" ca="1" si="0">IF(H8="UNIDADE CONSTRUTIVA",0,IF(H8="CÉLULA CONSTRUTIVA",OFFSET(B8,-1,0)+1,OFFSET(B8,-1,0)))</f>
        <v>1</v>
      </c>
      <c r="C8" s="110">
        <f t="shared" ref="C8:C42" ca="1" si="1">IF(H8="CÉLULA CONSTRUTIVA",0,IF(H8="ETAPA",OFFSET(C8,-1,0)+1,OFFSET(C8,-1,0)))</f>
        <v>0</v>
      </c>
      <c r="D8" s="111">
        <f t="shared" ref="D8:D42" ca="1" si="2">IF(H8="ETAPA",0,IF(H8="SUBETAPA",OFFSET(D8,-1,0)+1,OFFSET(D8,-1,0)))</f>
        <v>0</v>
      </c>
      <c r="E8" s="111">
        <f t="shared" ref="E8:E42" ca="1" si="3">IF(H8="Subetapa",0,IF(H8="serviço",OFFSET(E8,-1,0)+1,OFFSET(E8,-1,0)))</f>
        <v>0</v>
      </c>
      <c r="G8" s="71"/>
      <c r="H8" s="72" t="s">
        <v>70</v>
      </c>
      <c r="I8" s="73" t="str">
        <f t="shared" ref="I8:I27" ca="1" si="4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117" t="s">
        <v>740</v>
      </c>
      <c r="K8" s="75"/>
      <c r="L8" s="108"/>
      <c r="M8" s="108"/>
      <c r="N8" s="89">
        <f t="shared" ref="N8:N39" ca="1" si="5">IF(H8="Serviço",M8*L8,IF(H8="CÉLULA CONSTRUTIVA",SUMIFS($N$8:$N$262,$B$8:$B$262,B8,$H$8:$H$262,"Serviço"),IF(H8="ETAPA",SUMIFS($N$8:$N$262,$B$8:$B$262,B8,$C$8:$C$262,C8,$H$8:$H$262,"Serviço"),IF(H8="SUBETAPA",SUMIFS($N$8:$N$262,$B$8:$B$262,B8,$C$8:$C$262,C8,$D$8:$D$262,D8,$H$8:$H$262,"Serviço"),0))))</f>
        <v>2008722.1602429748</v>
      </c>
      <c r="O8" s="115">
        <f ca="1">N8/'Obra '!$E$9</f>
        <v>289.5083960750224</v>
      </c>
      <c r="P8" s="76"/>
      <c r="Q8" s="377" t="s">
        <v>94</v>
      </c>
      <c r="R8" s="116"/>
      <c r="S8" s="26"/>
    </row>
    <row r="9" spans="1:21" s="25" customFormat="1" ht="13.9" customHeight="1" outlineLevel="1" x14ac:dyDescent="0.2">
      <c r="A9" s="110">
        <f ca="1">IF($H9="UNIDADE CONSTRUTIVA",OFFSET(A9,-1,0)+1,LARGE(A$3:A8,1))</f>
        <v>0</v>
      </c>
      <c r="B9" s="110">
        <f t="shared" ca="1" si="0"/>
        <v>1</v>
      </c>
      <c r="C9" s="110">
        <f t="shared" ca="1" si="1"/>
        <v>1</v>
      </c>
      <c r="D9" s="111">
        <f t="shared" ca="1" si="2"/>
        <v>0</v>
      </c>
      <c r="E9" s="111">
        <f t="shared" ca="1" si="3"/>
        <v>0</v>
      </c>
      <c r="G9" s="71"/>
      <c r="H9" s="72" t="s">
        <v>71</v>
      </c>
      <c r="I9" s="73" t="str">
        <f t="shared" ca="1" si="4"/>
        <v>01.001</v>
      </c>
      <c r="J9" s="74" t="s">
        <v>741</v>
      </c>
      <c r="K9" s="75"/>
      <c r="L9" s="108"/>
      <c r="M9" s="108"/>
      <c r="N9" s="89">
        <f t="shared" ca="1" si="5"/>
        <v>2008722.1602429748</v>
      </c>
      <c r="O9" s="115">
        <f ca="1">N9/'Obra '!$E$9</f>
        <v>289.5083960750224</v>
      </c>
      <c r="P9" s="76"/>
      <c r="Q9" s="377"/>
      <c r="R9" s="26"/>
      <c r="S9" s="26"/>
    </row>
    <row r="10" spans="1:21" s="25" customFormat="1" ht="13.9" customHeight="1" outlineLevel="1" x14ac:dyDescent="0.2">
      <c r="A10" s="110">
        <f ca="1">IF($H10="UNIDADE CONSTRUTIVA",OFFSET(A10,-1,0)+1,LARGE(A$3:A17,1))</f>
        <v>0</v>
      </c>
      <c r="B10" s="110">
        <f t="shared" ca="1" si="0"/>
        <v>1</v>
      </c>
      <c r="C10" s="110">
        <f t="shared" ca="1" si="1"/>
        <v>1</v>
      </c>
      <c r="D10" s="111">
        <f t="shared" ca="1" si="2"/>
        <v>1</v>
      </c>
      <c r="E10" s="111">
        <f t="shared" ca="1" si="3"/>
        <v>0</v>
      </c>
      <c r="G10" s="71"/>
      <c r="H10" s="72" t="s">
        <v>72</v>
      </c>
      <c r="I10" s="73" t="str">
        <f t="shared" ca="1" si="4"/>
        <v>01.001.001</v>
      </c>
      <c r="J10" s="74" t="s">
        <v>742</v>
      </c>
      <c r="K10" s="75"/>
      <c r="L10" s="108"/>
      <c r="M10" s="108"/>
      <c r="N10" s="89">
        <f t="shared" ca="1" si="5"/>
        <v>703546.67500000005</v>
      </c>
      <c r="O10" s="115">
        <f ca="1">N10/'Obra '!$E$9</f>
        <v>101.39912501315146</v>
      </c>
      <c r="P10" s="76"/>
      <c r="Q10" s="377"/>
      <c r="R10" s="26"/>
      <c r="S10" s="26"/>
    </row>
    <row r="11" spans="1:21" s="25" customFormat="1" ht="13.9" customHeight="1" outlineLevel="2" x14ac:dyDescent="0.2">
      <c r="A11" s="110">
        <f ca="1">IF($H11="UNIDADE CONSTRUTIVA",OFFSET(A11,-1,0)+1,LARGE(A$3:A10,1))</f>
        <v>0</v>
      </c>
      <c r="B11" s="110">
        <f t="shared" ca="1" si="0"/>
        <v>1</v>
      </c>
      <c r="C11" s="110">
        <f t="shared" ca="1" si="1"/>
        <v>1</v>
      </c>
      <c r="D11" s="111">
        <f t="shared" ca="1" si="2"/>
        <v>1</v>
      </c>
      <c r="E11" s="111">
        <f t="shared" ca="1" si="3"/>
        <v>1</v>
      </c>
      <c r="G11" s="71"/>
      <c r="H11" s="72" t="s">
        <v>73</v>
      </c>
      <c r="I11" s="73" t="str">
        <f ca="1">IF(H11="Unidade Construtiva",TEXT(A11,"00"),IF(H11="Célula Construtiva",TEXT(B11,"00"),IF(H11="Etapa",CONCATENATE(TEXT(B11,"00"),".",TEXT(C11,"000")),IF(H11="Subetapa",CONCATENATE(TEXT(B11,"00"),".",TEXT(C11,"000"),".",TEXT(D11,"000")),IF(H11="Serviço",CONCATENATE(TEXT(B11,"00"),".",TEXT(C11,"000"),".",TEXT(D11,"000"),".",TEXT(E11,"000")),"")))))</f>
        <v>01.001.001.001</v>
      </c>
      <c r="J11" s="74" t="s">
        <v>166</v>
      </c>
      <c r="K11" s="75" t="s">
        <v>1</v>
      </c>
      <c r="L11" s="108">
        <f>ARQUITETURA!H13</f>
        <v>208.4500000000001</v>
      </c>
      <c r="M11" s="108">
        <v>46.300000000000004</v>
      </c>
      <c r="N11" s="89">
        <f t="shared" si="5"/>
        <v>9651.235000000006</v>
      </c>
      <c r="O11" s="115"/>
      <c r="P11" s="76"/>
      <c r="Q11" s="377"/>
      <c r="R11" s="26"/>
      <c r="S11" s="26"/>
    </row>
    <row r="12" spans="1:21" s="25" customFormat="1" ht="13.9" customHeight="1" outlineLevel="2" x14ac:dyDescent="0.2">
      <c r="A12" s="110">
        <f ca="1">IF($H12="UNIDADE CONSTRUTIVA",OFFSET(A12,-1,0)+1,LARGE(A$3:A11,1))</f>
        <v>0</v>
      </c>
      <c r="B12" s="110">
        <f t="shared" ca="1" si="0"/>
        <v>1</v>
      </c>
      <c r="C12" s="110">
        <f t="shared" ca="1" si="1"/>
        <v>1</v>
      </c>
      <c r="D12" s="111">
        <f t="shared" ca="1" si="2"/>
        <v>1</v>
      </c>
      <c r="E12" s="111">
        <f t="shared" ca="1" si="3"/>
        <v>2</v>
      </c>
      <c r="G12" s="71"/>
      <c r="H12" s="72" t="s">
        <v>73</v>
      </c>
      <c r="I12" s="73" t="str">
        <f t="shared" ca="1" si="4"/>
        <v>01.001.001.002</v>
      </c>
      <c r="J12" s="74" t="s">
        <v>1406</v>
      </c>
      <c r="K12" s="75" t="s">
        <v>1</v>
      </c>
      <c r="L12" s="108">
        <f>ARQUITETURA!H14</f>
        <v>1643.0000000000002</v>
      </c>
      <c r="M12" s="108">
        <v>49.1</v>
      </c>
      <c r="N12" s="89">
        <f t="shared" si="5"/>
        <v>80671.300000000017</v>
      </c>
      <c r="O12" s="115"/>
      <c r="P12" s="76"/>
      <c r="Q12" s="377"/>
      <c r="R12" s="26"/>
      <c r="S12" s="26"/>
    </row>
    <row r="13" spans="1:21" s="25" customFormat="1" ht="13.9" customHeight="1" outlineLevel="2" x14ac:dyDescent="0.2">
      <c r="A13" s="110">
        <f ca="1">IF($H13="UNIDADE CONSTRUTIVA",OFFSET(A13,-1,0)+1,LARGE(A$3:A12,1))</f>
        <v>0</v>
      </c>
      <c r="B13" s="110">
        <f t="shared" ca="1" si="0"/>
        <v>1</v>
      </c>
      <c r="C13" s="110">
        <f t="shared" ca="1" si="1"/>
        <v>1</v>
      </c>
      <c r="D13" s="111">
        <f t="shared" ca="1" si="2"/>
        <v>1</v>
      </c>
      <c r="E13" s="111">
        <f t="shared" ca="1" si="3"/>
        <v>3</v>
      </c>
      <c r="G13" s="71"/>
      <c r="H13" s="72" t="s">
        <v>73</v>
      </c>
      <c r="I13" s="73" t="str">
        <f t="shared" ca="1" si="4"/>
        <v>01.001.001.003</v>
      </c>
      <c r="J13" s="74" t="s">
        <v>1511</v>
      </c>
      <c r="K13" s="75" t="s">
        <v>1</v>
      </c>
      <c r="L13" s="108">
        <f>ARQUITETURA!H15</f>
        <v>2528.2499999999995</v>
      </c>
      <c r="M13" s="108">
        <v>64.22</v>
      </c>
      <c r="N13" s="89">
        <f t="shared" si="5"/>
        <v>162364.21499999997</v>
      </c>
      <c r="O13" s="115"/>
      <c r="P13" s="76"/>
      <c r="Q13" s="377"/>
      <c r="R13" s="26"/>
      <c r="S13" s="26"/>
    </row>
    <row r="14" spans="1:21" s="25" customFormat="1" ht="13.9" customHeight="1" outlineLevel="2" x14ac:dyDescent="0.2">
      <c r="A14" s="110">
        <f ca="1">IF($H14="UNIDADE CONSTRUTIVA",OFFSET(A14,-1,0)+1,LARGE(A$3:A9,1))</f>
        <v>0</v>
      </c>
      <c r="B14" s="110">
        <f ca="1">IF(H14="UNIDADE CONSTRUTIVA",0,IF(H14="CÉLULA CONSTRUTIVA",OFFSET(B14,-1,0)+1,OFFSET(B14,-1,0)))</f>
        <v>1</v>
      </c>
      <c r="C14" s="110">
        <f ca="1">IF(H14="CÉLULA CONSTRUTIVA",0,IF(H14="ETAPA",OFFSET(C14,-1,0)+1,OFFSET(C14,-1,0)))</f>
        <v>1</v>
      </c>
      <c r="D14" s="111">
        <f ca="1">IF(H14="ETAPA",0,IF(H14="SUBETAPA",OFFSET(D14,-1,0)+1,OFFSET(D14,-1,0)))</f>
        <v>1</v>
      </c>
      <c r="E14" s="111">
        <f ca="1">IF(H14="Subetapa",0,IF(H14="serviço",OFFSET(E14,-1,0)+1,OFFSET(E14,-1,0)))</f>
        <v>4</v>
      </c>
      <c r="G14" s="71"/>
      <c r="H14" s="72" t="s">
        <v>73</v>
      </c>
      <c r="I14" s="73" t="str">
        <f ca="1">IF(H14="Unidade Construtiva",TEXT(A14,"00"),IF(H14="Célula Construtiva",TEXT(B14,"00"),IF(H14="Etapa",CONCATENATE(TEXT(B14,"00"),".",TEXT(C14,"000")),IF(H14="Subetapa",CONCATENATE(TEXT(B14,"00"),".",TEXT(C14,"000"),".",TEXT(D14,"000")),IF(H14="Serviço",CONCATENATE(TEXT(B14,"00"),".",TEXT(C14,"000"),".",TEXT(D14,"000"),".",TEXT(E14,"000")),"")))))</f>
        <v>01.001.001.004</v>
      </c>
      <c r="J14" s="74" t="s">
        <v>5388</v>
      </c>
      <c r="K14" s="75" t="s">
        <v>1</v>
      </c>
      <c r="L14" s="108">
        <f>ARQUITETURA!H99</f>
        <v>87.039999999999992</v>
      </c>
      <c r="M14" s="108">
        <v>71.5</v>
      </c>
      <c r="N14" s="89">
        <f t="shared" si="5"/>
        <v>6223.36</v>
      </c>
      <c r="O14" s="115" t="s">
        <v>5392</v>
      </c>
      <c r="P14" s="76"/>
      <c r="Q14" s="377"/>
      <c r="R14" s="26"/>
      <c r="S14" s="26"/>
    </row>
    <row r="15" spans="1:21" s="25" customFormat="1" ht="13.9" customHeight="1" outlineLevel="2" x14ac:dyDescent="0.2">
      <c r="A15" s="110">
        <f ca="1">IF($H15="UNIDADE CONSTRUTIVA",OFFSET(A15,-1,0)+1,LARGE(A$3:A14,1))</f>
        <v>0</v>
      </c>
      <c r="B15" s="110">
        <f ca="1">IF(H15="UNIDADE CONSTRUTIVA",0,IF(H15="CÉLULA CONSTRUTIVA",OFFSET(B15,-1,0)+1,OFFSET(B15,-1,0)))</f>
        <v>1</v>
      </c>
      <c r="C15" s="110">
        <f ca="1">IF(H15="CÉLULA CONSTRUTIVA",0,IF(H15="ETAPA",OFFSET(C15,-1,0)+1,OFFSET(C15,-1,0)))</f>
        <v>1</v>
      </c>
      <c r="D15" s="111">
        <f ca="1">IF(H15="ETAPA",0,IF(H15="SUBETAPA",OFFSET(D15,-1,0)+1,OFFSET(D15,-1,0)))</f>
        <v>1</v>
      </c>
      <c r="E15" s="111">
        <f ca="1">IF(H15="Subetapa",0,IF(H15="serviço",OFFSET(E15,-1,0)+1,OFFSET(E15,-1,0)))</f>
        <v>5</v>
      </c>
      <c r="G15" s="71"/>
      <c r="H15" s="72" t="s">
        <v>73</v>
      </c>
      <c r="I15" s="73" t="str">
        <f ca="1">IF(H15="Unidade Construtiva",TEXT(A15,"00"),IF(H15="Célula Construtiva",TEXT(B15,"00"),IF(H15="Etapa",CONCATENATE(TEXT(B15,"00"),".",TEXT(C15,"000")),IF(H15="Subetapa",CONCATENATE(TEXT(B15,"00"),".",TEXT(C15,"000"),".",TEXT(D15,"000")),IF(H15="Serviço",CONCATENATE(TEXT(B15,"00"),".",TEXT(C15,"000"),".",TEXT(D15,"000"),".",TEXT(E15,"000")),"")))))</f>
        <v>01.001.001.005</v>
      </c>
      <c r="J15" s="74" t="s">
        <v>5389</v>
      </c>
      <c r="K15" s="75" t="s">
        <v>1</v>
      </c>
      <c r="L15" s="108">
        <f>ARQUITETURA!H100</f>
        <v>1154.0500000000002</v>
      </c>
      <c r="M15" s="108">
        <v>99.5</v>
      </c>
      <c r="N15" s="89">
        <f t="shared" si="5"/>
        <v>114827.97500000002</v>
      </c>
      <c r="O15" s="115" t="s">
        <v>5392</v>
      </c>
      <c r="P15" s="76"/>
      <c r="Q15" s="377"/>
      <c r="R15" s="26"/>
      <c r="S15" s="26"/>
    </row>
    <row r="16" spans="1:21" s="25" customFormat="1" ht="13.9" customHeight="1" outlineLevel="2" x14ac:dyDescent="0.2">
      <c r="A16" s="110">
        <f ca="1">IF($H16="UNIDADE CONSTRUTIVA",OFFSET(A16,-1,0)+1,LARGE(A$3:A15,1))</f>
        <v>0</v>
      </c>
      <c r="B16" s="110">
        <f ca="1">IF(H16="UNIDADE CONSTRUTIVA",0,IF(H16="CÉLULA CONSTRUTIVA",OFFSET(B16,-1,0)+1,OFFSET(B16,-1,0)))</f>
        <v>1</v>
      </c>
      <c r="C16" s="110">
        <f ca="1">IF(H16="CÉLULA CONSTRUTIVA",0,IF(H16="ETAPA",OFFSET(C16,-1,0)+1,OFFSET(C16,-1,0)))</f>
        <v>1</v>
      </c>
      <c r="D16" s="111">
        <f ca="1">IF(H16="ETAPA",0,IF(H16="SUBETAPA",OFFSET(D16,-1,0)+1,OFFSET(D16,-1,0)))</f>
        <v>1</v>
      </c>
      <c r="E16" s="111">
        <f ca="1">IF(H16="Subetapa",0,IF(H16="serviço",OFFSET(E16,-1,0)+1,OFFSET(E16,-1,0)))</f>
        <v>6</v>
      </c>
      <c r="G16" s="71"/>
      <c r="H16" s="72" t="s">
        <v>73</v>
      </c>
      <c r="I16" s="73" t="str">
        <f ca="1">IF(H16="Unidade Construtiva",TEXT(A16,"00"),IF(H16="Célula Construtiva",TEXT(B16,"00"),IF(H16="Etapa",CONCATENATE(TEXT(B16,"00"),".",TEXT(C16,"000")),IF(H16="Subetapa",CONCATENATE(TEXT(B16,"00"),".",TEXT(C16,"000"),".",TEXT(D16,"000")),IF(H16="Serviço",CONCATENATE(TEXT(B16,"00"),".",TEXT(C16,"000"),".",TEXT(D16,"000"),".",TEXT(E16,"000")),"")))))</f>
        <v>01.001.001.006</v>
      </c>
      <c r="J16" s="74" t="s">
        <v>5390</v>
      </c>
      <c r="K16" s="75" t="s">
        <v>1</v>
      </c>
      <c r="L16" s="108">
        <f>ARQUITETURA!H101</f>
        <v>2134.2800000000002</v>
      </c>
      <c r="M16" s="108">
        <v>148.5</v>
      </c>
      <c r="N16" s="89">
        <f t="shared" si="5"/>
        <v>316940.58</v>
      </c>
      <c r="O16" s="115" t="s">
        <v>5392</v>
      </c>
      <c r="P16" s="76"/>
      <c r="Q16" s="377"/>
      <c r="R16" s="26"/>
      <c r="S16" s="26"/>
    </row>
    <row r="17" spans="1:20" s="25" customFormat="1" ht="13.9" customHeight="1" outlineLevel="2" x14ac:dyDescent="0.2">
      <c r="A17" s="110">
        <f ca="1">IF($H17="UNIDADE CONSTRUTIVA",OFFSET(A17,-1,0)+1,LARGE(A$3:A16,1))</f>
        <v>0</v>
      </c>
      <c r="B17" s="110">
        <f ca="1">IF(H17="UNIDADE CONSTRUTIVA",0,IF(H17="CÉLULA CONSTRUTIVA",OFFSET(B17,-1,0)+1,OFFSET(B17,-1,0)))</f>
        <v>1</v>
      </c>
      <c r="C17" s="110">
        <f ca="1">IF(H17="CÉLULA CONSTRUTIVA",0,IF(H17="ETAPA",OFFSET(C17,-1,0)+1,OFFSET(C17,-1,0)))</f>
        <v>1</v>
      </c>
      <c r="D17" s="111">
        <f ca="1">IF(H17="ETAPA",0,IF(H17="SUBETAPA",OFFSET(D17,-1,0)+1,OFFSET(D17,-1,0)))</f>
        <v>1</v>
      </c>
      <c r="E17" s="111">
        <f ca="1">IF(H17="Subetapa",0,IF(H17="serviço",OFFSET(E17,-1,0)+1,OFFSET(E17,-1,0)))</f>
        <v>7</v>
      </c>
      <c r="G17" s="71"/>
      <c r="H17" s="72" t="s">
        <v>73</v>
      </c>
      <c r="I17" s="73" t="str">
        <f ca="1">IF(H17="Unidade Construtiva",TEXT(A17,"00"),IF(H17="Célula Construtiva",TEXT(B17,"00"),IF(H17="Etapa",CONCATENATE(TEXT(B17,"00"),".",TEXT(C17,"000")),IF(H17="Subetapa",CONCATENATE(TEXT(B17,"00"),".",TEXT(C17,"000"),".",TEXT(D17,"000")),IF(H17="Serviço",CONCATENATE(TEXT(B17,"00"),".",TEXT(C17,"000"),".",TEXT(D17,"000"),".",TEXT(E17,"000")),"")))))</f>
        <v>01.001.001.007</v>
      </c>
      <c r="J17" s="74" t="s">
        <v>5391</v>
      </c>
      <c r="K17" s="75" t="s">
        <v>1</v>
      </c>
      <c r="L17" s="108">
        <f>ARQUITETURA!H102</f>
        <v>90.939999999999984</v>
      </c>
      <c r="M17" s="108">
        <v>141.5</v>
      </c>
      <c r="N17" s="89">
        <f t="shared" si="5"/>
        <v>12868.009999999998</v>
      </c>
      <c r="O17" s="115" t="s">
        <v>5392</v>
      </c>
      <c r="P17" s="76"/>
      <c r="Q17" s="377"/>
      <c r="R17" s="26"/>
      <c r="S17" s="26"/>
    </row>
    <row r="18" spans="1:20" s="25" customFormat="1" ht="13.9" customHeight="1" outlineLevel="1" x14ac:dyDescent="0.2">
      <c r="A18" s="110">
        <f ca="1">IF($H18="UNIDADE CONSTRUTIVA",OFFSET(A18,-1,0)+1,LARGE(A$3:A13,1))</f>
        <v>0</v>
      </c>
      <c r="B18" s="110">
        <f t="shared" ca="1" si="0"/>
        <v>1</v>
      </c>
      <c r="C18" s="110">
        <f t="shared" ca="1" si="1"/>
        <v>1</v>
      </c>
      <c r="D18" s="111">
        <f t="shared" ca="1" si="2"/>
        <v>2</v>
      </c>
      <c r="E18" s="111">
        <f t="shared" ca="1" si="3"/>
        <v>0</v>
      </c>
      <c r="G18" s="71"/>
      <c r="H18" s="72" t="s">
        <v>72</v>
      </c>
      <c r="I18" s="73" t="str">
        <f t="shared" ca="1" si="4"/>
        <v>01.001.002</v>
      </c>
      <c r="J18" s="74" t="s">
        <v>30</v>
      </c>
      <c r="K18" s="75"/>
      <c r="L18" s="108"/>
      <c r="M18" s="108"/>
      <c r="N18" s="89">
        <f t="shared" ca="1" si="5"/>
        <v>290203.43712441449</v>
      </c>
      <c r="O18" s="115"/>
      <c r="P18" s="76"/>
      <c r="Q18" s="377"/>
      <c r="R18" s="26"/>
      <c r="S18" s="26"/>
    </row>
    <row r="19" spans="1:20" s="25" customFormat="1" ht="13.9" customHeight="1" outlineLevel="2" x14ac:dyDescent="0.2">
      <c r="A19" s="110">
        <f ca="1">IF($H19="UNIDADE CONSTRUTIVA",OFFSET(A19,-1,0)+1,LARGE(A$3:A18,1))</f>
        <v>0</v>
      </c>
      <c r="B19" s="110">
        <f t="shared" ca="1" si="0"/>
        <v>1</v>
      </c>
      <c r="C19" s="110">
        <f t="shared" ca="1" si="1"/>
        <v>1</v>
      </c>
      <c r="D19" s="111">
        <f t="shared" ca="1" si="2"/>
        <v>2</v>
      </c>
      <c r="E19" s="111">
        <f t="shared" ca="1" si="3"/>
        <v>1</v>
      </c>
      <c r="G19" s="71"/>
      <c r="H19" s="72" t="s">
        <v>73</v>
      </c>
      <c r="I19" s="73" t="str">
        <f t="shared" ca="1" si="4"/>
        <v>01.001.002.001</v>
      </c>
      <c r="J19" s="74" t="s">
        <v>104</v>
      </c>
      <c r="K19" s="75" t="s">
        <v>3</v>
      </c>
      <c r="L19" s="108">
        <f>ARQUITETURA!H195</f>
        <v>4171.2100000000009</v>
      </c>
      <c r="M19" s="108">
        <v>14.787500000000001</v>
      </c>
      <c r="N19" s="89">
        <f t="shared" si="5"/>
        <v>61681.76787500002</v>
      </c>
      <c r="O19" s="115"/>
      <c r="P19" s="76"/>
      <c r="Q19" s="377"/>
      <c r="R19" s="26"/>
      <c r="S19" s="26"/>
    </row>
    <row r="20" spans="1:20" s="25" customFormat="1" ht="13.9" customHeight="1" outlineLevel="2" x14ac:dyDescent="0.2">
      <c r="A20" s="110">
        <f ca="1">IF($H20="UNIDADE CONSTRUTIVA",OFFSET(A20,-1,0)+1,LARGE(A$3:A19,1))</f>
        <v>0</v>
      </c>
      <c r="B20" s="110">
        <f t="shared" ca="1" si="0"/>
        <v>1</v>
      </c>
      <c r="C20" s="110">
        <f t="shared" ca="1" si="1"/>
        <v>1</v>
      </c>
      <c r="D20" s="111">
        <f t="shared" ca="1" si="2"/>
        <v>2</v>
      </c>
      <c r="E20" s="111">
        <f t="shared" ca="1" si="3"/>
        <v>2</v>
      </c>
      <c r="G20" s="71"/>
      <c r="H20" s="72" t="s">
        <v>73</v>
      </c>
      <c r="I20" s="73" t="str">
        <f t="shared" ca="1" si="4"/>
        <v>01.001.002.002</v>
      </c>
      <c r="J20" s="74" t="s">
        <v>167</v>
      </c>
      <c r="K20" s="75" t="s">
        <v>2</v>
      </c>
      <c r="L20" s="108">
        <f>ROUNDUP(ARQUITETURA!H196,0)</f>
        <v>3924</v>
      </c>
      <c r="M20" s="108">
        <v>4.1071999999999997</v>
      </c>
      <c r="N20" s="89">
        <f t="shared" si="5"/>
        <v>16116.6528</v>
      </c>
      <c r="O20" s="115"/>
      <c r="P20" s="76"/>
      <c r="Q20" s="377"/>
      <c r="R20" s="26"/>
      <c r="S20" s="26"/>
      <c r="T20" s="118"/>
    </row>
    <row r="21" spans="1:20" s="25" customFormat="1" ht="11.25" outlineLevel="2" x14ac:dyDescent="0.2">
      <c r="A21" s="110">
        <f ca="1">IF($H21="UNIDADE CONSTRUTIVA",OFFSET(A21,-1,0)+1,LARGE(A$3:A20,1))</f>
        <v>0</v>
      </c>
      <c r="B21" s="110">
        <f t="shared" ca="1" si="0"/>
        <v>1</v>
      </c>
      <c r="C21" s="110">
        <f t="shared" ca="1" si="1"/>
        <v>1</v>
      </c>
      <c r="D21" s="111">
        <f t="shared" ca="1" si="2"/>
        <v>2</v>
      </c>
      <c r="E21" s="111">
        <f t="shared" ca="1" si="3"/>
        <v>3</v>
      </c>
      <c r="G21" s="71"/>
      <c r="H21" s="72" t="s">
        <v>73</v>
      </c>
      <c r="I21" s="73" t="str">
        <f t="shared" ca="1" si="4"/>
        <v>01.001.002.003</v>
      </c>
      <c r="J21" s="74" t="s">
        <v>105</v>
      </c>
      <c r="K21" s="75" t="s">
        <v>3</v>
      </c>
      <c r="L21" s="108">
        <f>ARQUITETURA!H194+ARQUITETURA!H197+ARQUITETURA!H198</f>
        <v>2642.4600000000005</v>
      </c>
      <c r="M21" s="108">
        <v>80.381544640000001</v>
      </c>
      <c r="N21" s="89">
        <f t="shared" si="5"/>
        <v>212405.01644941446</v>
      </c>
      <c r="O21" s="368"/>
      <c r="P21" s="76"/>
      <c r="Q21" s="377"/>
      <c r="R21" s="26"/>
      <c r="S21" s="26"/>
      <c r="T21" s="118"/>
    </row>
    <row r="22" spans="1:20" s="25" customFormat="1" ht="13.9" customHeight="1" outlineLevel="1" x14ac:dyDescent="0.2">
      <c r="A22" s="110">
        <f ca="1">IF($H22="UNIDADE CONSTRUTIVA",OFFSET(A22,-1,0)+1,LARGE(A$3:A21,1))</f>
        <v>0</v>
      </c>
      <c r="B22" s="110">
        <f t="shared" ca="1" si="0"/>
        <v>1</v>
      </c>
      <c r="C22" s="110">
        <f t="shared" ca="1" si="1"/>
        <v>1</v>
      </c>
      <c r="D22" s="111">
        <f t="shared" ca="1" si="2"/>
        <v>3</v>
      </c>
      <c r="E22" s="111">
        <f t="shared" ca="1" si="3"/>
        <v>0</v>
      </c>
      <c r="G22" s="71"/>
      <c r="H22" s="72" t="s">
        <v>72</v>
      </c>
      <c r="I22" s="73" t="str">
        <f t="shared" ref="I22:I23" ca="1" si="6">IF(H22="Unidade Construtiva",TEXT(A22,"00"),IF(H22="Célula Construtiva",TEXT(B22,"00"),IF(H22="Etapa",CONCATENATE(TEXT(B22,"00"),".",TEXT(C22,"000")),IF(H22="Subetapa",CONCATENATE(TEXT(B22,"00"),".",TEXT(C22,"000"),".",TEXT(D22,"000")),IF(H22="Serviço",CONCATENATE(TEXT(B22,"00"),".",TEXT(C22,"000"),".",TEXT(D22,"000"),".",TEXT(E22,"000")),"")))))</f>
        <v>01.001.003</v>
      </c>
      <c r="J22" s="74" t="s">
        <v>210</v>
      </c>
      <c r="K22" s="75"/>
      <c r="L22" s="108"/>
      <c r="M22" s="108"/>
      <c r="N22" s="89">
        <f t="shared" ca="1" si="5"/>
        <v>638363.56811856001</v>
      </c>
      <c r="O22" s="115"/>
      <c r="P22" s="76"/>
      <c r="Q22" s="377"/>
      <c r="R22" s="26"/>
      <c r="S22" s="26"/>
    </row>
    <row r="23" spans="1:20" s="25" customFormat="1" ht="13.9" customHeight="1" outlineLevel="2" x14ac:dyDescent="0.2">
      <c r="A23" s="110">
        <f ca="1">IF($H23="UNIDADE CONSTRUTIVA",OFFSET(A23,-1,0)+1,LARGE(A$3:A22,1))</f>
        <v>0</v>
      </c>
      <c r="B23" s="110">
        <f t="shared" ca="1" si="0"/>
        <v>1</v>
      </c>
      <c r="C23" s="110">
        <f t="shared" ca="1" si="1"/>
        <v>1</v>
      </c>
      <c r="D23" s="111">
        <f t="shared" ca="1" si="2"/>
        <v>3</v>
      </c>
      <c r="E23" s="111">
        <f t="shared" ca="1" si="3"/>
        <v>1</v>
      </c>
      <c r="G23" s="71"/>
      <c r="H23" s="72" t="s">
        <v>73</v>
      </c>
      <c r="I23" s="73" t="str">
        <f t="shared" ca="1" si="6"/>
        <v>01.001.003.001</v>
      </c>
      <c r="J23" s="74" t="s">
        <v>1407</v>
      </c>
      <c r="K23" s="75" t="s">
        <v>1</v>
      </c>
      <c r="L23" s="108">
        <f>ARQUITETURA!H322+ARQUITETURA!H323</f>
        <v>3630.0299999999997</v>
      </c>
      <c r="M23" s="379">
        <v>128.620744</v>
      </c>
      <c r="N23" s="89">
        <f t="shared" si="5"/>
        <v>466897.15934232</v>
      </c>
      <c r="O23" s="115"/>
      <c r="P23" s="76"/>
      <c r="Q23" s="377"/>
      <c r="R23" s="26"/>
      <c r="S23" s="26"/>
    </row>
    <row r="24" spans="1:20" s="25" customFormat="1" ht="13.9" customHeight="1" outlineLevel="2" x14ac:dyDescent="0.2">
      <c r="A24" s="110">
        <f ca="1">IF($H24="UNIDADE CONSTRUTIVA",OFFSET(A24,-1,0)+1,LARGE(A$3:A23,1))</f>
        <v>0</v>
      </c>
      <c r="B24" s="110">
        <f t="shared" ref="B24" ca="1" si="7">IF(H24="UNIDADE CONSTRUTIVA",0,IF(H24="CÉLULA CONSTRUTIVA",OFFSET(B24,-1,0)+1,OFFSET(B24,-1,0)))</f>
        <v>1</v>
      </c>
      <c r="C24" s="110">
        <f t="shared" ref="C24" ca="1" si="8">IF(H24="CÉLULA CONSTRUTIVA",0,IF(H24="ETAPA",OFFSET(C24,-1,0)+1,OFFSET(C24,-1,0)))</f>
        <v>1</v>
      </c>
      <c r="D24" s="111">
        <f t="shared" ref="D24" ca="1" si="9">IF(H24="ETAPA",0,IF(H24="SUBETAPA",OFFSET(D24,-1,0)+1,OFFSET(D24,-1,0)))</f>
        <v>3</v>
      </c>
      <c r="E24" s="111">
        <f t="shared" ref="E24" ca="1" si="10">IF(H24="Subetapa",0,IF(H24="serviço",OFFSET(E24,-1,0)+1,OFFSET(E24,-1,0)))</f>
        <v>2</v>
      </c>
      <c r="G24" s="71"/>
      <c r="H24" s="72" t="s">
        <v>73</v>
      </c>
      <c r="I24" s="73" t="str">
        <f t="shared" ref="I24" ca="1" si="11">IF(H24="Unidade Construtiva",TEXT(A24,"00"),IF(H24="Célula Construtiva",TEXT(B24,"00"),IF(H24="Etapa",CONCATENATE(TEXT(B24,"00"),".",TEXT(C24,"000")),IF(H24="Subetapa",CONCATENATE(TEXT(B24,"00"),".",TEXT(C24,"000"),".",TEXT(D24,"000")),IF(H24="Serviço",CONCATENATE(TEXT(B24,"00"),".",TEXT(C24,"000"),".",TEXT(D24,"000"),".",TEXT(E24,"000")),"")))))</f>
        <v>01.001.003.002</v>
      </c>
      <c r="J24" s="74" t="s">
        <v>5400</v>
      </c>
      <c r="K24" s="75" t="s">
        <v>1</v>
      </c>
      <c r="L24" s="108">
        <f>SUM(ARQUITETURA!F380:F459)</f>
        <v>1305.21</v>
      </c>
      <c r="M24" s="379">
        <v>131.370744</v>
      </c>
      <c r="N24" s="89">
        <f t="shared" si="5"/>
        <v>171466.40877624002</v>
      </c>
      <c r="O24" s="115"/>
      <c r="P24" s="76"/>
      <c r="Q24" s="377"/>
      <c r="R24" s="26"/>
      <c r="S24" s="26"/>
    </row>
    <row r="25" spans="1:20" s="25" customFormat="1" ht="13.9" customHeight="1" outlineLevel="1" x14ac:dyDescent="0.2">
      <c r="A25" s="110">
        <f ca="1">IF($H25="UNIDADE CONSTRUTIVA",OFFSET(A25,-1,0)+1,LARGE(A$3:A23,1))</f>
        <v>0</v>
      </c>
      <c r="B25" s="110">
        <f t="shared" ca="1" si="0"/>
        <v>1</v>
      </c>
      <c r="C25" s="110">
        <f t="shared" ca="1" si="1"/>
        <v>1</v>
      </c>
      <c r="D25" s="111">
        <f t="shared" ca="1" si="2"/>
        <v>4</v>
      </c>
      <c r="E25" s="111">
        <f t="shared" ca="1" si="3"/>
        <v>0</v>
      </c>
      <c r="G25" s="71"/>
      <c r="H25" s="72" t="s">
        <v>72</v>
      </c>
      <c r="I25" s="73" t="str">
        <f t="shared" ca="1" si="4"/>
        <v>01.001.004</v>
      </c>
      <c r="J25" s="74" t="s">
        <v>31</v>
      </c>
      <c r="K25" s="75"/>
      <c r="L25" s="108"/>
      <c r="M25" s="108"/>
      <c r="N25" s="89">
        <f t="shared" ca="1" si="5"/>
        <v>376608.48</v>
      </c>
      <c r="O25" s="115"/>
      <c r="P25" s="76"/>
      <c r="Q25" s="377"/>
      <c r="R25" s="26"/>
      <c r="S25" s="26"/>
      <c r="T25" s="118"/>
    </row>
    <row r="26" spans="1:20" s="25" customFormat="1" ht="13.9" customHeight="1" outlineLevel="2" x14ac:dyDescent="0.2">
      <c r="A26" s="110">
        <f ca="1">IF($H26="UNIDADE CONSTRUTIVA",OFFSET(A26,-1,0)+1,LARGE(A$3:A25,1))</f>
        <v>0</v>
      </c>
      <c r="B26" s="110">
        <f t="shared" ca="1" si="0"/>
        <v>1</v>
      </c>
      <c r="C26" s="110">
        <f t="shared" ca="1" si="1"/>
        <v>1</v>
      </c>
      <c r="D26" s="111">
        <f t="shared" ca="1" si="2"/>
        <v>4</v>
      </c>
      <c r="E26" s="111">
        <f t="shared" ca="1" si="3"/>
        <v>1</v>
      </c>
      <c r="G26" s="71"/>
      <c r="H26" s="72" t="s">
        <v>73</v>
      </c>
      <c r="I26" s="73" t="str">
        <f t="shared" ca="1" si="4"/>
        <v>01.001.004.001</v>
      </c>
      <c r="J26" s="74" t="s">
        <v>106</v>
      </c>
      <c r="K26" s="75" t="s">
        <v>1</v>
      </c>
      <c r="L26" s="108">
        <f>SUM(L14:L17)</f>
        <v>3466.3100000000004</v>
      </c>
      <c r="M26" s="108">
        <v>48</v>
      </c>
      <c r="N26" s="89">
        <f t="shared" si="5"/>
        <v>166382.88</v>
      </c>
      <c r="O26" s="115"/>
      <c r="P26" s="76"/>
      <c r="Q26" s="377"/>
      <c r="R26" s="26"/>
      <c r="S26" s="26"/>
      <c r="T26" s="118"/>
    </row>
    <row r="27" spans="1:20" s="25" customFormat="1" ht="13.9" customHeight="1" outlineLevel="2" x14ac:dyDescent="0.2">
      <c r="A27" s="110">
        <f ca="1">IF($H27="UNIDADE CONSTRUTIVA",OFFSET(A27,-1,0)+1,LARGE(A$3:A26,1))</f>
        <v>0</v>
      </c>
      <c r="B27" s="110">
        <f t="shared" ca="1" si="0"/>
        <v>1</v>
      </c>
      <c r="C27" s="110">
        <f t="shared" ca="1" si="1"/>
        <v>1</v>
      </c>
      <c r="D27" s="111">
        <f t="shared" ca="1" si="2"/>
        <v>4</v>
      </c>
      <c r="E27" s="111">
        <f t="shared" ca="1" si="3"/>
        <v>2</v>
      </c>
      <c r="G27" s="71"/>
      <c r="H27" s="72" t="s">
        <v>73</v>
      </c>
      <c r="I27" s="73" t="str">
        <f t="shared" ca="1" si="4"/>
        <v>01.001.004.002</v>
      </c>
      <c r="J27" s="74" t="s">
        <v>168</v>
      </c>
      <c r="K27" s="75" t="s">
        <v>1</v>
      </c>
      <c r="L27" s="108">
        <f>SUM(L11:L13)</f>
        <v>4379.7</v>
      </c>
      <c r="M27" s="108">
        <v>48</v>
      </c>
      <c r="N27" s="89">
        <f t="shared" si="5"/>
        <v>210225.59999999998</v>
      </c>
      <c r="O27" s="115"/>
      <c r="P27" s="76"/>
      <c r="Q27" s="377"/>
      <c r="R27" s="26"/>
      <c r="S27" s="26"/>
      <c r="T27" s="118"/>
    </row>
    <row r="28" spans="1:20" s="25" customFormat="1" ht="13.9" customHeight="1" x14ac:dyDescent="0.2">
      <c r="A28" s="110">
        <f ca="1">IF($H28="UNIDADE CONSTRUTIVA",OFFSET(A28,-1,0)+1,LARGE(A$3:A27,1))</f>
        <v>0</v>
      </c>
      <c r="B28" s="110">
        <f t="shared" ca="1" si="0"/>
        <v>2</v>
      </c>
      <c r="C28" s="110">
        <f t="shared" ca="1" si="1"/>
        <v>0</v>
      </c>
      <c r="D28" s="111">
        <f t="shared" ca="1" si="2"/>
        <v>4</v>
      </c>
      <c r="E28" s="111">
        <f t="shared" ca="1" si="3"/>
        <v>2</v>
      </c>
      <c r="G28" s="71"/>
      <c r="H28" s="72" t="s">
        <v>70</v>
      </c>
      <c r="I28" s="73" t="str">
        <f t="shared" ref="I28:I69" ca="1" si="12">IF(H28="Unidade Construtiva",TEXT(A28,"00"),IF(H28="Célula Construtiva",TEXT(B28,"00"),IF(H28="Etapa",CONCATENATE(TEXT(B28,"00"),".",TEXT(C28,"000")),IF(H28="Subetapa",CONCATENATE(TEXT(B28,"00"),".",TEXT(C28,"000"),".",TEXT(D28,"000")),IF(H28="Serviço",CONCATENATE(TEXT(B28,"00"),".",TEXT(C28,"000"),".",TEXT(D28,"000"),".",TEXT(E28,"000")),"")))))</f>
        <v>02</v>
      </c>
      <c r="J28" s="74" t="s">
        <v>74</v>
      </c>
      <c r="K28" s="75"/>
      <c r="L28" s="108"/>
      <c r="M28" s="108"/>
      <c r="N28" s="89">
        <f t="shared" ca="1" si="5"/>
        <v>703992.08160644444</v>
      </c>
      <c r="O28" s="115">
        <f ca="1">N28/'Obra '!$E$9</f>
        <v>101.46331953182862</v>
      </c>
      <c r="P28" s="76"/>
      <c r="Q28" s="377" t="s">
        <v>101</v>
      </c>
      <c r="R28" s="116"/>
      <c r="S28" s="26"/>
      <c r="T28" s="118"/>
    </row>
    <row r="29" spans="1:20" s="25" customFormat="1" ht="13.9" customHeight="1" outlineLevel="1" x14ac:dyDescent="0.2">
      <c r="A29" s="110">
        <f ca="1">IF($H29="UNIDADE CONSTRUTIVA",OFFSET(A29,-1,0)+1,LARGE(A$3:A28,1))</f>
        <v>0</v>
      </c>
      <c r="B29" s="110">
        <f t="shared" ca="1" si="0"/>
        <v>2</v>
      </c>
      <c r="C29" s="110">
        <f t="shared" ca="1" si="1"/>
        <v>1</v>
      </c>
      <c r="D29" s="111">
        <f t="shared" ca="1" si="2"/>
        <v>0</v>
      </c>
      <c r="E29" s="111">
        <f t="shared" ca="1" si="3"/>
        <v>2</v>
      </c>
      <c r="G29" s="71"/>
      <c r="H29" s="72" t="s">
        <v>71</v>
      </c>
      <c r="I29" s="73" t="str">
        <f t="shared" ca="1" si="12"/>
        <v>02.001</v>
      </c>
      <c r="J29" s="74" t="s">
        <v>74</v>
      </c>
      <c r="K29" s="75"/>
      <c r="L29" s="108"/>
      <c r="M29" s="108"/>
      <c r="N29" s="89">
        <f t="shared" ca="1" si="5"/>
        <v>703992.08160644444</v>
      </c>
      <c r="O29" s="115"/>
      <c r="P29" s="76"/>
      <c r="Q29" s="377"/>
      <c r="S29" s="26"/>
      <c r="T29" s="118"/>
    </row>
    <row r="30" spans="1:20" s="25" customFormat="1" ht="13.9" customHeight="1" outlineLevel="2" x14ac:dyDescent="0.2">
      <c r="A30" s="110">
        <f ca="1">IF($H30="UNIDADE CONSTRUTIVA",OFFSET(A30,-1,0)+1,LARGE(A$3:A29,1))</f>
        <v>0</v>
      </c>
      <c r="B30" s="110">
        <f t="shared" ca="1" si="0"/>
        <v>2</v>
      </c>
      <c r="C30" s="110">
        <f t="shared" ca="1" si="1"/>
        <v>1</v>
      </c>
      <c r="D30" s="111">
        <f t="shared" ca="1" si="2"/>
        <v>1</v>
      </c>
      <c r="E30" s="111">
        <f t="shared" ca="1" si="3"/>
        <v>0</v>
      </c>
      <c r="G30" s="71"/>
      <c r="H30" s="72" t="s">
        <v>72</v>
      </c>
      <c r="I30" s="73" t="str">
        <f t="shared" ca="1" si="12"/>
        <v>02.001.001</v>
      </c>
      <c r="J30" s="74" t="s">
        <v>32</v>
      </c>
      <c r="K30" s="75"/>
      <c r="L30" s="108"/>
      <c r="M30" s="108"/>
      <c r="N30" s="89">
        <f t="shared" ca="1" si="5"/>
        <v>58243.880456999992</v>
      </c>
      <c r="O30" s="115"/>
      <c r="P30" s="76"/>
      <c r="Q30" s="377"/>
      <c r="S30" s="26"/>
      <c r="T30" s="118"/>
    </row>
    <row r="31" spans="1:20" s="25" customFormat="1" ht="13.9" customHeight="1" outlineLevel="2" x14ac:dyDescent="0.2">
      <c r="A31" s="110">
        <f ca="1">IF($H31="UNIDADE CONSTRUTIVA",OFFSET(A31,-1,0)+1,LARGE(A$3:A30,1))</f>
        <v>0</v>
      </c>
      <c r="B31" s="110">
        <f t="shared" ca="1" si="0"/>
        <v>2</v>
      </c>
      <c r="C31" s="110">
        <f t="shared" ca="1" si="1"/>
        <v>1</v>
      </c>
      <c r="D31" s="111">
        <f t="shared" ca="1" si="2"/>
        <v>1</v>
      </c>
      <c r="E31" s="111">
        <f t="shared" ca="1" si="3"/>
        <v>1</v>
      </c>
      <c r="G31" s="71"/>
      <c r="H31" s="72" t="s">
        <v>73</v>
      </c>
      <c r="I31" s="73" t="str">
        <f t="shared" ca="1" si="12"/>
        <v>02.001.001.001</v>
      </c>
      <c r="J31" s="74" t="s">
        <v>170</v>
      </c>
      <c r="K31" s="75" t="s">
        <v>1</v>
      </c>
      <c r="L31" s="108">
        <f>ARQUITETURA!H742</f>
        <v>2847.5299999999997</v>
      </c>
      <c r="M31" s="108">
        <v>7.0658999999999992</v>
      </c>
      <c r="N31" s="89">
        <f t="shared" si="5"/>
        <v>20120.362226999994</v>
      </c>
      <c r="O31" s="115" t="s">
        <v>1745</v>
      </c>
      <c r="P31" s="76"/>
      <c r="Q31" s="377"/>
      <c r="S31" s="26"/>
      <c r="T31" s="118"/>
    </row>
    <row r="32" spans="1:20" s="25" customFormat="1" ht="13.9" customHeight="1" outlineLevel="2" x14ac:dyDescent="0.2">
      <c r="A32" s="110">
        <f ca="1">IF($H32="UNIDADE CONSTRUTIVA",OFFSET(A32,-1,0)+1,LARGE(A$3:A31,1))</f>
        <v>0</v>
      </c>
      <c r="B32" s="110">
        <f t="shared" ca="1" si="0"/>
        <v>2</v>
      </c>
      <c r="C32" s="110">
        <f t="shared" ca="1" si="1"/>
        <v>1</v>
      </c>
      <c r="D32" s="111">
        <f t="shared" ca="1" si="2"/>
        <v>1</v>
      </c>
      <c r="E32" s="111">
        <f t="shared" ca="1" si="3"/>
        <v>2</v>
      </c>
      <c r="G32" s="71"/>
      <c r="H32" s="72" t="s">
        <v>73</v>
      </c>
      <c r="I32" s="73" t="str">
        <f t="shared" ca="1" si="12"/>
        <v>02.001.001.002</v>
      </c>
      <c r="J32" s="74" t="s">
        <v>171</v>
      </c>
      <c r="K32" s="75" t="s">
        <v>1</v>
      </c>
      <c r="L32" s="108">
        <f>ARQUITETURA!H741</f>
        <v>772.37999999999988</v>
      </c>
      <c r="M32" s="108">
        <v>49.358499999999999</v>
      </c>
      <c r="N32" s="89">
        <f t="shared" si="5"/>
        <v>38123.518229999994</v>
      </c>
      <c r="O32" s="115" t="s">
        <v>1746</v>
      </c>
      <c r="P32" s="76"/>
      <c r="Q32" s="377"/>
      <c r="S32" s="26"/>
      <c r="T32" s="118"/>
    </row>
    <row r="33" spans="1:20" s="25" customFormat="1" ht="13.9" customHeight="1" outlineLevel="2" x14ac:dyDescent="0.2">
      <c r="A33" s="110">
        <f ca="1">IF($H33="UNIDADE CONSTRUTIVA",OFFSET(A33,-1,0)+1,LARGE(A$3:A32,1))</f>
        <v>0</v>
      </c>
      <c r="B33" s="110">
        <f t="shared" ca="1" si="0"/>
        <v>2</v>
      </c>
      <c r="C33" s="110">
        <f t="shared" ca="1" si="1"/>
        <v>1</v>
      </c>
      <c r="D33" s="111">
        <f t="shared" ca="1" si="2"/>
        <v>2</v>
      </c>
      <c r="E33" s="111">
        <f t="shared" ca="1" si="3"/>
        <v>0</v>
      </c>
      <c r="G33" s="71"/>
      <c r="H33" s="72" t="s">
        <v>72</v>
      </c>
      <c r="I33" s="73" t="str">
        <f t="shared" ca="1" si="12"/>
        <v>02.001.002</v>
      </c>
      <c r="J33" s="74" t="s">
        <v>743</v>
      </c>
      <c r="K33" s="75"/>
      <c r="L33" s="108"/>
      <c r="M33" s="108"/>
      <c r="N33" s="89">
        <f t="shared" ca="1" si="5"/>
        <v>8300.3377777777787</v>
      </c>
      <c r="O33" s="115"/>
      <c r="P33" s="76"/>
      <c r="Q33" s="377"/>
      <c r="S33" s="26"/>
      <c r="T33" s="118"/>
    </row>
    <row r="34" spans="1:20" s="25" customFormat="1" ht="13.9" customHeight="1" outlineLevel="2" x14ac:dyDescent="0.2">
      <c r="A34" s="110">
        <f ca="1">IF($H34="UNIDADE CONSTRUTIVA",OFFSET(A34,-1,0)+1,LARGE(A$3:A33,1))</f>
        <v>0</v>
      </c>
      <c r="B34" s="110">
        <f t="shared" ca="1" si="0"/>
        <v>2</v>
      </c>
      <c r="C34" s="110">
        <f t="shared" ca="1" si="1"/>
        <v>1</v>
      </c>
      <c r="D34" s="111">
        <f t="shared" ca="1" si="2"/>
        <v>2</v>
      </c>
      <c r="E34" s="111">
        <f t="shared" ca="1" si="3"/>
        <v>1</v>
      </c>
      <c r="G34" s="71"/>
      <c r="H34" s="72" t="s">
        <v>73</v>
      </c>
      <c r="I34" s="73" t="str">
        <f t="shared" ca="1" si="12"/>
        <v>02.001.002.001</v>
      </c>
      <c r="J34" s="74" t="s">
        <v>2358</v>
      </c>
      <c r="K34" s="75" t="s">
        <v>1</v>
      </c>
      <c r="L34" s="108">
        <f>IMPERMEABILIZAÇÃO!B139</f>
        <v>209.84</v>
      </c>
      <c r="M34" s="108">
        <v>39.555555555555557</v>
      </c>
      <c r="N34" s="89">
        <f t="shared" si="5"/>
        <v>8300.3377777777787</v>
      </c>
      <c r="O34" s="115"/>
      <c r="P34" s="76"/>
      <c r="Q34" s="377"/>
      <c r="S34" s="26"/>
      <c r="T34" s="118"/>
    </row>
    <row r="35" spans="1:20" s="25" customFormat="1" ht="13.9" customHeight="1" outlineLevel="2" x14ac:dyDescent="0.2">
      <c r="A35" s="110">
        <f ca="1">IF($H35="UNIDADE CONSTRUTIVA",OFFSET(A35,-1,0)+1,LARGE(A$3:A34,1))</f>
        <v>0</v>
      </c>
      <c r="B35" s="110">
        <f t="shared" ca="1" si="0"/>
        <v>2</v>
      </c>
      <c r="C35" s="110">
        <f t="shared" ca="1" si="1"/>
        <v>1</v>
      </c>
      <c r="D35" s="111">
        <f t="shared" ca="1" si="2"/>
        <v>3</v>
      </c>
      <c r="E35" s="111">
        <f t="shared" ca="1" si="3"/>
        <v>0</v>
      </c>
      <c r="G35" s="71"/>
      <c r="H35" s="72" t="s">
        <v>72</v>
      </c>
      <c r="I35" s="73" t="str">
        <f t="shared" ca="1" si="12"/>
        <v>02.001.003</v>
      </c>
      <c r="J35" s="74" t="s">
        <v>744</v>
      </c>
      <c r="K35" s="75"/>
      <c r="L35" s="108"/>
      <c r="M35" s="108"/>
      <c r="N35" s="89">
        <f t="shared" ca="1" si="5"/>
        <v>144021.65888888892</v>
      </c>
      <c r="O35" s="115"/>
      <c r="P35" s="76"/>
      <c r="Q35" s="377"/>
      <c r="S35" s="26"/>
      <c r="T35" s="118"/>
    </row>
    <row r="36" spans="1:20" s="25" customFormat="1" ht="13.9" customHeight="1" outlineLevel="2" x14ac:dyDescent="0.2">
      <c r="A36" s="110">
        <f ca="1">IF($H36="UNIDADE CONSTRUTIVA",OFFSET(A36,-1,0)+1,LARGE(A$3:A35,1))</f>
        <v>0</v>
      </c>
      <c r="B36" s="110">
        <f t="shared" ca="1" si="0"/>
        <v>2</v>
      </c>
      <c r="C36" s="110">
        <f t="shared" ca="1" si="1"/>
        <v>1</v>
      </c>
      <c r="D36" s="111">
        <f t="shared" ca="1" si="2"/>
        <v>3</v>
      </c>
      <c r="E36" s="111">
        <f t="shared" ca="1" si="3"/>
        <v>1</v>
      </c>
      <c r="G36" s="71"/>
      <c r="H36" s="72" t="s">
        <v>73</v>
      </c>
      <c r="I36" s="73" t="str">
        <f t="shared" ca="1" si="12"/>
        <v>02.001.003.001</v>
      </c>
      <c r="J36" s="74" t="s">
        <v>2356</v>
      </c>
      <c r="K36" s="75" t="s">
        <v>1</v>
      </c>
      <c r="L36" s="108">
        <f ca="1">SUMIFS(IMPERMEABILIZAÇÃO!B$13:B$145,IMPERMEABILIZAÇÃO!D$13:D$145,IMPERMEABILIZAÇÃO!$U$7,IMPERMEABILIZAÇÃO!E$13:E$145,Ger_Executivo!$I$35)</f>
        <v>44.84</v>
      </c>
      <c r="M36" s="108">
        <v>29.666666666666668</v>
      </c>
      <c r="N36" s="89">
        <f t="shared" ca="1" si="5"/>
        <v>1330.2533333333336</v>
      </c>
      <c r="O36" s="115"/>
      <c r="P36" s="76"/>
      <c r="Q36" s="377"/>
      <c r="S36" s="26"/>
      <c r="T36" s="118"/>
    </row>
    <row r="37" spans="1:20" s="25" customFormat="1" ht="13.9" customHeight="1" outlineLevel="2" x14ac:dyDescent="0.2">
      <c r="A37" s="110">
        <f ca="1">IF($H37="UNIDADE CONSTRUTIVA",OFFSET(A37,-1,0)+1,LARGE(A$3:A36,1))</f>
        <v>0</v>
      </c>
      <c r="B37" s="110">
        <f t="shared" ca="1" si="0"/>
        <v>2</v>
      </c>
      <c r="C37" s="110">
        <f t="shared" ca="1" si="1"/>
        <v>1</v>
      </c>
      <c r="D37" s="111">
        <f t="shared" ca="1" si="2"/>
        <v>3</v>
      </c>
      <c r="E37" s="111">
        <f t="shared" ca="1" si="3"/>
        <v>2</v>
      </c>
      <c r="G37" s="71"/>
      <c r="H37" s="72" t="s">
        <v>73</v>
      </c>
      <c r="I37" s="73" t="str">
        <f t="shared" ref="I37:I44" ca="1" si="13">IF(H37="Unidade Construtiva",TEXT(A37,"00"),IF(H37="Célula Construtiva",TEXT(B37,"00"),IF(H37="Etapa",CONCATENATE(TEXT(B37,"00"),".",TEXT(C37,"000")),IF(H37="Subetapa",CONCATENATE(TEXT(B37,"00"),".",TEXT(C37,"000"),".",TEXT(D37,"000")),IF(H37="Serviço",CONCATENATE(TEXT(B37,"00"),".",TEXT(C37,"000"),".",TEXT(D37,"000"),".",TEXT(E37,"000")),"")))))</f>
        <v>02.001.003.002</v>
      </c>
      <c r="J37" s="74" t="s">
        <v>2355</v>
      </c>
      <c r="K37" s="75" t="s">
        <v>1</v>
      </c>
      <c r="L37" s="108">
        <f ca="1">SUMIFS(IMPERMEABILIZAÇÃO!B$13:B$145,IMPERMEABILIZAÇÃO!D$13:D$145,IMPERMEABILIZAÇÃO!$U$6,IMPERMEABILIZAÇÃO!E$13:E$145,Ger_Executivo!$I$35)</f>
        <v>733.06000000000006</v>
      </c>
      <c r="M37" s="108">
        <v>108</v>
      </c>
      <c r="N37" s="89">
        <f t="shared" ca="1" si="5"/>
        <v>79170.48000000001</v>
      </c>
      <c r="O37" s="115"/>
      <c r="P37" s="76"/>
      <c r="Q37" s="377"/>
      <c r="S37" s="26"/>
      <c r="T37" s="118"/>
    </row>
    <row r="38" spans="1:20" s="25" customFormat="1" ht="13.9" customHeight="1" outlineLevel="2" x14ac:dyDescent="0.2">
      <c r="A38" s="110">
        <f ca="1">IF($H38="UNIDADE CONSTRUTIVA",OFFSET(A38,-1,0)+1,LARGE(A$3:A37,1))</f>
        <v>0</v>
      </c>
      <c r="B38" s="110">
        <f t="shared" ca="1" si="0"/>
        <v>2</v>
      </c>
      <c r="C38" s="110">
        <f t="shared" ca="1" si="1"/>
        <v>1</v>
      </c>
      <c r="D38" s="111">
        <f t="shared" ca="1" si="2"/>
        <v>3</v>
      </c>
      <c r="E38" s="111">
        <f t="shared" ca="1" si="3"/>
        <v>3</v>
      </c>
      <c r="G38" s="71"/>
      <c r="H38" s="72" t="s">
        <v>73</v>
      </c>
      <c r="I38" s="73" t="str">
        <f t="shared" ca="1" si="13"/>
        <v>02.001.003.003</v>
      </c>
      <c r="J38" s="74" t="s">
        <v>2353</v>
      </c>
      <c r="K38" s="75" t="s">
        <v>1</v>
      </c>
      <c r="L38" s="108">
        <f ca="1">SUMIFS(IMPERMEABILIZAÇÃO!B$13:B$145,IMPERMEABILIZAÇÃO!D$13:D$145,IMPERMEABILIZAÇÃO!$U$4,IMPERMEABILIZAÇÃO!E$13:E$145,Ger_Executivo!$I$35)</f>
        <v>565.63000000000011</v>
      </c>
      <c r="M38" s="108">
        <v>66</v>
      </c>
      <c r="N38" s="89">
        <f t="shared" ca="1" si="5"/>
        <v>37331.580000000009</v>
      </c>
      <c r="O38" s="115"/>
      <c r="P38" s="76"/>
      <c r="Q38" s="377"/>
      <c r="S38" s="26"/>
      <c r="T38" s="118"/>
    </row>
    <row r="39" spans="1:20" s="25" customFormat="1" ht="13.9" customHeight="1" outlineLevel="2" x14ac:dyDescent="0.2">
      <c r="A39" s="110">
        <f ca="1">IF($H39="UNIDADE CONSTRUTIVA",OFFSET(A39,-1,0)+1,LARGE(A$3:A38,1))</f>
        <v>0</v>
      </c>
      <c r="B39" s="110">
        <f t="shared" ca="1" si="0"/>
        <v>2</v>
      </c>
      <c r="C39" s="110">
        <f t="shared" ca="1" si="1"/>
        <v>1</v>
      </c>
      <c r="D39" s="111">
        <f t="shared" ca="1" si="2"/>
        <v>3</v>
      </c>
      <c r="E39" s="111">
        <f t="shared" ca="1" si="3"/>
        <v>4</v>
      </c>
      <c r="G39" s="71"/>
      <c r="H39" s="72" t="s">
        <v>73</v>
      </c>
      <c r="I39" s="73" t="str">
        <f t="shared" ca="1" si="13"/>
        <v>02.001.003.004</v>
      </c>
      <c r="J39" s="74" t="s">
        <v>5377</v>
      </c>
      <c r="K39" s="75" t="s">
        <v>1</v>
      </c>
      <c r="L39" s="108">
        <f ca="1">SUMIFS(IMPERMEABILIZAÇÃO!B$13:B$145,IMPERMEABILIZAÇÃO!D$13:D$145,IMPERMEABILIZAÇÃO!$U$15,IMPERMEABILIZAÇÃO!E$13:E$145,Ger_Executivo!$I$35)</f>
        <v>3.64</v>
      </c>
      <c r="M39" s="108">
        <v>246</v>
      </c>
      <c r="N39" s="89">
        <f t="shared" ca="1" si="5"/>
        <v>895.44</v>
      </c>
      <c r="O39" s="115"/>
      <c r="P39" s="76"/>
      <c r="Q39" s="377"/>
      <c r="S39" s="26"/>
      <c r="T39" s="118"/>
    </row>
    <row r="40" spans="1:20" s="25" customFormat="1" ht="13.9" customHeight="1" outlineLevel="2" x14ac:dyDescent="0.2">
      <c r="A40" s="110">
        <f ca="1">IF($H40="UNIDADE CONSTRUTIVA",OFFSET(A40,-1,0)+1,LARGE(A$3:A39,1))</f>
        <v>0</v>
      </c>
      <c r="B40" s="110">
        <f t="shared" ca="1" si="0"/>
        <v>2</v>
      </c>
      <c r="C40" s="110">
        <f t="shared" ca="1" si="1"/>
        <v>1</v>
      </c>
      <c r="D40" s="111">
        <f t="shared" ca="1" si="2"/>
        <v>3</v>
      </c>
      <c r="E40" s="111">
        <f t="shared" ca="1" si="3"/>
        <v>5</v>
      </c>
      <c r="G40" s="71"/>
      <c r="H40" s="72" t="s">
        <v>73</v>
      </c>
      <c r="I40" s="73" t="str">
        <f t="shared" ca="1" si="13"/>
        <v>02.001.003.005</v>
      </c>
      <c r="J40" s="74" t="s">
        <v>2363</v>
      </c>
      <c r="K40" s="75" t="s">
        <v>1</v>
      </c>
      <c r="L40" s="108">
        <f ca="1">SUMIFS(IMPERMEABILIZAÇÃO!B$13:B$145,IMPERMEABILIZAÇÃO!D$13:D$145,IMPERMEABILIZAÇÃO!$U$14,IMPERMEABILIZAÇÃO!E$13:E$145,Ger_Executivo!$I$35)</f>
        <v>11.530000000000001</v>
      </c>
      <c r="M40" s="108">
        <v>138</v>
      </c>
      <c r="N40" s="89">
        <f t="shared" ref="N40:N71" ca="1" si="14">IF(H40="Serviço",M40*L40,IF(H40="CÉLULA CONSTRUTIVA",SUMIFS($N$8:$N$262,$B$8:$B$262,B40,$H$8:$H$262,"Serviço"),IF(H40="ETAPA",SUMIFS($N$8:$N$262,$B$8:$B$262,B40,$C$8:$C$262,C40,$H$8:$H$262,"Serviço"),IF(H40="SUBETAPA",SUMIFS($N$8:$N$262,$B$8:$B$262,B40,$C$8:$C$262,C40,$D$8:$D$262,D40,$H$8:$H$262,"Serviço"),0))))</f>
        <v>1591.14</v>
      </c>
      <c r="O40" s="115"/>
      <c r="P40" s="76"/>
      <c r="Q40" s="377"/>
      <c r="S40" s="26"/>
      <c r="T40" s="118"/>
    </row>
    <row r="41" spans="1:20" s="25" customFormat="1" ht="13.9" customHeight="1" outlineLevel="2" x14ac:dyDescent="0.2">
      <c r="A41" s="110">
        <f ca="1">IF($H41="UNIDADE CONSTRUTIVA",OFFSET(A41,-1,0)+1,LARGE(A$3:A40,1))</f>
        <v>0</v>
      </c>
      <c r="B41" s="110">
        <f t="shared" ca="1" si="0"/>
        <v>2</v>
      </c>
      <c r="C41" s="110">
        <f t="shared" ca="1" si="1"/>
        <v>1</v>
      </c>
      <c r="D41" s="111">
        <f t="shared" ca="1" si="2"/>
        <v>3</v>
      </c>
      <c r="E41" s="111">
        <f t="shared" ca="1" si="3"/>
        <v>6</v>
      </c>
      <c r="G41" s="71"/>
      <c r="H41" s="72" t="s">
        <v>73</v>
      </c>
      <c r="I41" s="73" t="str">
        <f t="shared" ca="1" si="13"/>
        <v>02.001.003.006</v>
      </c>
      <c r="J41" s="74" t="s">
        <v>2361</v>
      </c>
      <c r="K41" s="75" t="s">
        <v>1</v>
      </c>
      <c r="L41" s="108">
        <f ca="1">SUMIFS(IMPERMEABILIZAÇÃO!B$13:B$145,IMPERMEABILIZAÇÃO!D$13:D$145,IMPERMEABILIZAÇÃO!$U$12,IMPERMEABILIZAÇÃO!E$13:E$145,Ger_Executivo!$I$35)</f>
        <v>59.81</v>
      </c>
      <c r="M41" s="108">
        <v>156</v>
      </c>
      <c r="N41" s="89">
        <f t="shared" ca="1" si="14"/>
        <v>9330.36</v>
      </c>
      <c r="O41" s="115"/>
      <c r="P41" s="76"/>
      <c r="Q41" s="377"/>
      <c r="S41" s="26"/>
      <c r="T41" s="118"/>
    </row>
    <row r="42" spans="1:20" s="25" customFormat="1" ht="13.9" customHeight="1" outlineLevel="2" x14ac:dyDescent="0.2">
      <c r="A42" s="110">
        <f ca="1">IF($H42="UNIDADE CONSTRUTIVA",OFFSET(A42,-1,0)+1,LARGE(A$3:A41,1))</f>
        <v>0</v>
      </c>
      <c r="B42" s="110">
        <f t="shared" ca="1" si="0"/>
        <v>2</v>
      </c>
      <c r="C42" s="110">
        <f t="shared" ca="1" si="1"/>
        <v>1</v>
      </c>
      <c r="D42" s="111">
        <f t="shared" ca="1" si="2"/>
        <v>3</v>
      </c>
      <c r="E42" s="111">
        <f t="shared" ca="1" si="3"/>
        <v>7</v>
      </c>
      <c r="G42" s="71"/>
      <c r="H42" s="72" t="s">
        <v>73</v>
      </c>
      <c r="I42" s="73" t="str">
        <f t="shared" ca="1" si="13"/>
        <v>02.001.003.007</v>
      </c>
      <c r="J42" s="74" t="s">
        <v>2360</v>
      </c>
      <c r="K42" s="75" t="s">
        <v>1</v>
      </c>
      <c r="L42" s="108">
        <f ca="1">SUMIFS(IMPERMEABILIZAÇÃO!B$13:B$145,IMPERMEABILIZAÇÃO!D$13:D$145,IMPERMEABILIZAÇÃO!$U$11,IMPERMEABILIZAÇÃO!E$13:E$145,Ger_Executivo!$I$35)</f>
        <v>1.92</v>
      </c>
      <c r="M42" s="108">
        <v>72</v>
      </c>
      <c r="N42" s="89">
        <f t="shared" ca="1" si="14"/>
        <v>138.24</v>
      </c>
      <c r="O42" s="115"/>
      <c r="P42" s="76"/>
      <c r="Q42" s="377"/>
      <c r="S42" s="26"/>
      <c r="T42" s="118"/>
    </row>
    <row r="43" spans="1:20" s="25" customFormat="1" ht="13.9" customHeight="1" outlineLevel="2" x14ac:dyDescent="0.2">
      <c r="A43" s="110">
        <f ca="1">IF($H43="UNIDADE CONSTRUTIVA",OFFSET(A43,-1,0)+1,LARGE(A$3:A42,1))</f>
        <v>0</v>
      </c>
      <c r="B43" s="110">
        <f t="shared" ref="B43:B69" ca="1" si="15">IF(H43="UNIDADE CONSTRUTIVA",0,IF(H43="CÉLULA CONSTRUTIVA",OFFSET(B43,-1,0)+1,OFFSET(B43,-1,0)))</f>
        <v>2</v>
      </c>
      <c r="C43" s="110">
        <f t="shared" ref="C43:C69" ca="1" si="16">IF(H43="CÉLULA CONSTRUTIVA",0,IF(H43="ETAPA",OFFSET(C43,-1,0)+1,OFFSET(C43,-1,0)))</f>
        <v>1</v>
      </c>
      <c r="D43" s="111">
        <f t="shared" ref="D43:D69" ca="1" si="17">IF(H43="ETAPA",0,IF(H43="SUBETAPA",OFFSET(D43,-1,0)+1,OFFSET(D43,-1,0)))</f>
        <v>3</v>
      </c>
      <c r="E43" s="111">
        <f t="shared" ref="E43:E69" ca="1" si="18">IF(H43="Subetapa",0,IF(H43="serviço",OFFSET(E43,-1,0)+1,OFFSET(E43,-1,0)))</f>
        <v>8</v>
      </c>
      <c r="G43" s="71"/>
      <c r="H43" s="72" t="s">
        <v>73</v>
      </c>
      <c r="I43" s="73" t="str">
        <f t="shared" ca="1" si="13"/>
        <v>02.001.003.008</v>
      </c>
      <c r="J43" s="74" t="s">
        <v>2359</v>
      </c>
      <c r="K43" s="75" t="s">
        <v>1</v>
      </c>
      <c r="L43" s="108">
        <f ca="1">SUMIFS(IMPERMEABILIZAÇÃO!B$13:B$145,IMPERMEABILIZAÇÃO!D$13:D$145,IMPERMEABILIZAÇÃO!$U$10,IMPERMEABILIZAÇÃO!E$13:E$145,Ger_Executivo!$I$35)</f>
        <v>47.53</v>
      </c>
      <c r="M43" s="108">
        <v>39.555555555555557</v>
      </c>
      <c r="N43" s="89">
        <f t="shared" ca="1" si="14"/>
        <v>1880.0755555555556</v>
      </c>
      <c r="O43" s="115"/>
      <c r="P43" s="76"/>
      <c r="Q43" s="377"/>
      <c r="S43" s="26"/>
      <c r="T43" s="118"/>
    </row>
    <row r="44" spans="1:20" s="25" customFormat="1" ht="13.9" customHeight="1" outlineLevel="2" x14ac:dyDescent="0.2">
      <c r="A44" s="110">
        <f ca="1">IF($H44="UNIDADE CONSTRUTIVA",OFFSET(A44,-1,0)+1,LARGE(A$3:A43,1))</f>
        <v>0</v>
      </c>
      <c r="B44" s="110">
        <f t="shared" ca="1" si="15"/>
        <v>2</v>
      </c>
      <c r="C44" s="110">
        <f t="shared" ca="1" si="16"/>
        <v>1</v>
      </c>
      <c r="D44" s="111">
        <f t="shared" ca="1" si="17"/>
        <v>3</v>
      </c>
      <c r="E44" s="111">
        <f t="shared" ca="1" si="18"/>
        <v>9</v>
      </c>
      <c r="G44" s="71"/>
      <c r="H44" s="72" t="s">
        <v>73</v>
      </c>
      <c r="I44" s="73" t="str">
        <f t="shared" ca="1" si="13"/>
        <v>02.001.003.009</v>
      </c>
      <c r="J44" s="74" t="s">
        <v>2358</v>
      </c>
      <c r="K44" s="75" t="s">
        <v>1</v>
      </c>
      <c r="L44" s="108">
        <f ca="1">SUMIFS(IMPERMEABILIZAÇÃO!B$13:B$145,IMPERMEABILIZAÇÃO!D$13:D$145,IMPERMEABILIZAÇÃO!$U$9,IMPERMEABILIZAÇÃO!E$13:E$145,Ger_Executivo!$I$35)</f>
        <v>64.260000000000005</v>
      </c>
      <c r="M44" s="108">
        <v>39.555555555555557</v>
      </c>
      <c r="N44" s="89">
        <f t="shared" ca="1" si="14"/>
        <v>2541.84</v>
      </c>
      <c r="O44" s="115"/>
      <c r="P44" s="76"/>
      <c r="Q44" s="377"/>
      <c r="S44" s="26"/>
      <c r="T44" s="118"/>
    </row>
    <row r="45" spans="1:20" s="25" customFormat="1" ht="13.9" customHeight="1" outlineLevel="2" x14ac:dyDescent="0.2">
      <c r="A45" s="110">
        <f ca="1">IF($H45="UNIDADE CONSTRUTIVA",OFFSET(A45,-1,0)+1,LARGE(A$3:A44,1))</f>
        <v>0</v>
      </c>
      <c r="B45" s="110">
        <f t="shared" ca="1" si="15"/>
        <v>2</v>
      </c>
      <c r="C45" s="110">
        <f t="shared" ca="1" si="16"/>
        <v>1</v>
      </c>
      <c r="D45" s="111">
        <f t="shared" ca="1" si="17"/>
        <v>3</v>
      </c>
      <c r="E45" s="111">
        <f t="shared" ca="1" si="18"/>
        <v>10</v>
      </c>
      <c r="G45" s="71"/>
      <c r="H45" s="72" t="s">
        <v>73</v>
      </c>
      <c r="I45" s="73" t="str">
        <f t="shared" ca="1" si="12"/>
        <v>02.001.003.010</v>
      </c>
      <c r="J45" s="74" t="s">
        <v>2354</v>
      </c>
      <c r="K45" s="75" t="s">
        <v>1</v>
      </c>
      <c r="L45" s="108">
        <f ca="1">SUMIFS(IMPERMEABILIZAÇÃO!B$13:B$145,IMPERMEABILIZAÇÃO!D$13:D$145,IMPERMEABILIZAÇÃO!$U$5,IMPERMEABILIZAÇÃO!E$13:E$145,Ger_Executivo!$I$35)</f>
        <v>130.83000000000001</v>
      </c>
      <c r="M45" s="108">
        <v>75</v>
      </c>
      <c r="N45" s="89">
        <f t="shared" ca="1" si="14"/>
        <v>9812.2500000000018</v>
      </c>
      <c r="O45" s="115"/>
      <c r="P45" s="76"/>
      <c r="Q45" s="377"/>
      <c r="S45" s="26"/>
      <c r="T45" s="118"/>
    </row>
    <row r="46" spans="1:20" s="25" customFormat="1" ht="13.9" customHeight="1" outlineLevel="2" x14ac:dyDescent="0.2">
      <c r="A46" s="110">
        <f ca="1">IF($H46="UNIDADE CONSTRUTIVA",OFFSET(A46,-1,0)+1,LARGE(A$3:A45,1))</f>
        <v>0</v>
      </c>
      <c r="B46" s="110">
        <f t="shared" ca="1" si="15"/>
        <v>2</v>
      </c>
      <c r="C46" s="110">
        <f t="shared" ca="1" si="16"/>
        <v>1</v>
      </c>
      <c r="D46" s="111">
        <f t="shared" ca="1" si="17"/>
        <v>4</v>
      </c>
      <c r="E46" s="111">
        <f t="shared" ca="1" si="18"/>
        <v>0</v>
      </c>
      <c r="G46" s="71"/>
      <c r="H46" s="72" t="s">
        <v>72</v>
      </c>
      <c r="I46" s="73" t="str">
        <f t="shared" ca="1" si="12"/>
        <v>02.001.004</v>
      </c>
      <c r="J46" s="74" t="s">
        <v>1408</v>
      </c>
      <c r="K46" s="75"/>
      <c r="L46" s="108"/>
      <c r="M46" s="108"/>
      <c r="N46" s="89">
        <f t="shared" ca="1" si="14"/>
        <v>33151.440000000002</v>
      </c>
      <c r="O46" s="115"/>
      <c r="P46" s="76"/>
      <c r="Q46" s="377"/>
      <c r="S46" s="26"/>
      <c r="T46" s="118"/>
    </row>
    <row r="47" spans="1:20" s="25" customFormat="1" ht="13.9" customHeight="1" outlineLevel="2" x14ac:dyDescent="0.2">
      <c r="A47" s="110">
        <f ca="1">IF($H47="UNIDADE CONSTRUTIVA",OFFSET(A47,-1,0)+1,LARGE(A$3:A46,1))</f>
        <v>0</v>
      </c>
      <c r="B47" s="110">
        <f t="shared" ca="1" si="15"/>
        <v>2</v>
      </c>
      <c r="C47" s="110">
        <f t="shared" ca="1" si="16"/>
        <v>1</v>
      </c>
      <c r="D47" s="111">
        <f t="shared" ca="1" si="17"/>
        <v>4</v>
      </c>
      <c r="E47" s="111">
        <f t="shared" ca="1" si="18"/>
        <v>1</v>
      </c>
      <c r="G47" s="71"/>
      <c r="H47" s="72" t="s">
        <v>73</v>
      </c>
      <c r="I47" s="73" t="str">
        <f t="shared" ca="1" si="12"/>
        <v>02.001.004.001</v>
      </c>
      <c r="J47" s="74" t="s">
        <v>5377</v>
      </c>
      <c r="K47" s="75" t="s">
        <v>1</v>
      </c>
      <c r="L47" s="108">
        <f ca="1">SUMIFS(IMPERMEABILIZAÇÃO!B$13:B$145,IMPERMEABILIZAÇÃO!D$13:D$145,IMPERMEABILIZAÇÃO!$U$15,IMPERMEABILIZAÇÃO!E$13:E$145,$I$46)</f>
        <v>124.84</v>
      </c>
      <c r="M47" s="108">
        <v>246</v>
      </c>
      <c r="N47" s="89">
        <f t="shared" ca="1" si="14"/>
        <v>30710.639999999999</v>
      </c>
      <c r="O47" s="115"/>
      <c r="P47" s="76"/>
      <c r="Q47" s="377"/>
      <c r="S47" s="26"/>
      <c r="T47" s="118"/>
    </row>
    <row r="48" spans="1:20" s="25" customFormat="1" ht="13.9" customHeight="1" outlineLevel="2" x14ac:dyDescent="0.2">
      <c r="A48" s="110">
        <f ca="1">IF($H48="UNIDADE CONSTRUTIVA",OFFSET(A48,-1,0)+1,LARGE(A$3:A47,1))</f>
        <v>0</v>
      </c>
      <c r="B48" s="110">
        <f t="shared" ca="1" si="15"/>
        <v>2</v>
      </c>
      <c r="C48" s="110">
        <f t="shared" ca="1" si="16"/>
        <v>1</v>
      </c>
      <c r="D48" s="111">
        <f t="shared" ca="1" si="17"/>
        <v>4</v>
      </c>
      <c r="E48" s="111">
        <f t="shared" ca="1" si="18"/>
        <v>2</v>
      </c>
      <c r="G48" s="71"/>
      <c r="H48" s="72" t="s">
        <v>73</v>
      </c>
      <c r="I48" s="73" t="str">
        <f t="shared" ca="1" si="12"/>
        <v>02.001.004.002</v>
      </c>
      <c r="J48" s="74" t="s">
        <v>2355</v>
      </c>
      <c r="K48" s="75" t="s">
        <v>1</v>
      </c>
      <c r="L48" s="108">
        <f ca="1">SUMIFS(IMPERMEABILIZAÇÃO!B$13:B$145,IMPERMEABILIZAÇÃO!D$13:D$145,IMPERMEABILIZAÇÃO!$U$6,IMPERMEABILIZAÇÃO!E$13:E$145,$I$46)</f>
        <v>22.6</v>
      </c>
      <c r="M48" s="108">
        <v>108</v>
      </c>
      <c r="N48" s="89">
        <f t="shared" ca="1" si="14"/>
        <v>2440.8000000000002</v>
      </c>
      <c r="O48" s="115"/>
      <c r="P48" s="76"/>
      <c r="Q48" s="377"/>
      <c r="S48" s="26"/>
      <c r="T48" s="118"/>
    </row>
    <row r="49" spans="1:20" s="25" customFormat="1" ht="11.25" outlineLevel="2" x14ac:dyDescent="0.2">
      <c r="A49" s="110">
        <f ca="1">IF($H49="UNIDADE CONSTRUTIVA",OFFSET(A49,-1,0)+1,LARGE(A$3:A48,1))</f>
        <v>0</v>
      </c>
      <c r="B49" s="110">
        <f t="shared" ca="1" si="15"/>
        <v>2</v>
      </c>
      <c r="C49" s="110">
        <f t="shared" ca="1" si="16"/>
        <v>1</v>
      </c>
      <c r="D49" s="111">
        <f t="shared" ca="1" si="17"/>
        <v>5</v>
      </c>
      <c r="E49" s="111">
        <f t="shared" ca="1" si="18"/>
        <v>0</v>
      </c>
      <c r="G49" s="71"/>
      <c r="H49" s="72" t="s">
        <v>72</v>
      </c>
      <c r="I49" s="73" t="str">
        <f t="shared" ca="1" si="12"/>
        <v>02.001.005</v>
      </c>
      <c r="J49" s="119" t="s">
        <v>804</v>
      </c>
      <c r="K49" s="75"/>
      <c r="L49" s="108"/>
      <c r="M49" s="108"/>
      <c r="N49" s="89">
        <f t="shared" ca="1" si="14"/>
        <v>162154.31111111116</v>
      </c>
      <c r="O49" s="115"/>
      <c r="P49" s="76"/>
      <c r="Q49" s="377"/>
      <c r="S49" s="26"/>
      <c r="T49" s="118"/>
    </row>
    <row r="50" spans="1:20" s="25" customFormat="1" ht="13.9" customHeight="1" outlineLevel="2" x14ac:dyDescent="0.2">
      <c r="A50" s="110">
        <f ca="1">IF($H50="UNIDADE CONSTRUTIVA",OFFSET(A50,-1,0)+1,LARGE(A$3:A49,1))</f>
        <v>0</v>
      </c>
      <c r="B50" s="110">
        <f t="shared" ca="1" si="15"/>
        <v>2</v>
      </c>
      <c r="C50" s="110">
        <f t="shared" ca="1" si="16"/>
        <v>1</v>
      </c>
      <c r="D50" s="111">
        <f t="shared" ca="1" si="17"/>
        <v>5</v>
      </c>
      <c r="E50" s="111">
        <f t="shared" ca="1" si="18"/>
        <v>1</v>
      </c>
      <c r="G50" s="71"/>
      <c r="H50" s="72" t="s">
        <v>73</v>
      </c>
      <c r="I50" s="73" t="str">
        <f t="shared" ca="1" si="12"/>
        <v>02.001.005.001</v>
      </c>
      <c r="J50" s="74" t="s">
        <v>2356</v>
      </c>
      <c r="K50" s="75" t="s">
        <v>1</v>
      </c>
      <c r="L50" s="108">
        <f ca="1">SUMIFS(IMPERMEABILIZAÇÃO!B$13:B$145,IMPERMEABILIZAÇÃO!D$13:D$145,IMPERMEABILIZAÇÃO!$U$7,IMPERMEABILIZAÇÃO!E$13:E$145,$I$49)</f>
        <v>189.45999999999998</v>
      </c>
      <c r="M50" s="108">
        <v>29.666666666666668</v>
      </c>
      <c r="N50" s="89">
        <f t="shared" ca="1" si="14"/>
        <v>5620.6466666666665</v>
      </c>
      <c r="O50" s="115"/>
      <c r="P50" s="76"/>
      <c r="Q50" s="377"/>
      <c r="S50" s="26"/>
      <c r="T50" s="118"/>
    </row>
    <row r="51" spans="1:20" s="25" customFormat="1" ht="13.9" customHeight="1" outlineLevel="2" x14ac:dyDescent="0.2">
      <c r="A51" s="110">
        <f ca="1">IF($H51="UNIDADE CONSTRUTIVA",OFFSET(A51,-1,0)+1,LARGE(A$3:A50,1))</f>
        <v>0</v>
      </c>
      <c r="B51" s="110">
        <f t="shared" ca="1" si="15"/>
        <v>2</v>
      </c>
      <c r="C51" s="110">
        <f t="shared" ca="1" si="16"/>
        <v>1</v>
      </c>
      <c r="D51" s="111">
        <f t="shared" ca="1" si="17"/>
        <v>5</v>
      </c>
      <c r="E51" s="111">
        <f t="shared" ca="1" si="18"/>
        <v>2</v>
      </c>
      <c r="G51" s="71"/>
      <c r="H51" s="72" t="s">
        <v>73</v>
      </c>
      <c r="I51" s="73" t="str">
        <f t="shared" ref="I51:I53" ca="1" si="19">IF(H51="Unidade Construtiva",TEXT(A51,"00"),IF(H51="Célula Construtiva",TEXT(B51,"00"),IF(H51="Etapa",CONCATENATE(TEXT(B51,"00"),".",TEXT(C51,"000")),IF(H51="Subetapa",CONCATENATE(TEXT(B51,"00"),".",TEXT(C51,"000"),".",TEXT(D51,"000")),IF(H51="Serviço",CONCATENATE(TEXT(B51,"00"),".",TEXT(C51,"000"),".",TEXT(D51,"000"),".",TEXT(E51,"000")),"")))))</f>
        <v>02.001.005.002</v>
      </c>
      <c r="J51" s="74" t="s">
        <v>2353</v>
      </c>
      <c r="K51" s="75" t="s">
        <v>1</v>
      </c>
      <c r="L51" s="108">
        <f ca="1">SUMIFS(IMPERMEABILIZAÇÃO!B$13:B$145,IMPERMEABILIZAÇÃO!D$13:D$145,IMPERMEABILIZAÇÃO!$U$4,IMPERMEABILIZAÇÃO!E$13:E$145,$I$49)</f>
        <v>2310.4700000000007</v>
      </c>
      <c r="M51" s="108">
        <v>66</v>
      </c>
      <c r="N51" s="89">
        <f t="shared" ca="1" si="14"/>
        <v>152491.02000000005</v>
      </c>
      <c r="O51" s="115"/>
      <c r="P51" s="76"/>
      <c r="Q51" s="377"/>
      <c r="S51" s="26"/>
      <c r="T51" s="118"/>
    </row>
    <row r="52" spans="1:20" s="25" customFormat="1" ht="13.9" customHeight="1" outlineLevel="2" x14ac:dyDescent="0.2">
      <c r="A52" s="110">
        <f ca="1">IF($H52="UNIDADE CONSTRUTIVA",OFFSET(A52,-1,0)+1,LARGE(A$3:A51,1))</f>
        <v>0</v>
      </c>
      <c r="B52" s="110">
        <f t="shared" ca="1" si="15"/>
        <v>2</v>
      </c>
      <c r="C52" s="110">
        <f t="shared" ca="1" si="16"/>
        <v>1</v>
      </c>
      <c r="D52" s="111">
        <f t="shared" ca="1" si="17"/>
        <v>5</v>
      </c>
      <c r="E52" s="111">
        <f t="shared" ca="1" si="18"/>
        <v>3</v>
      </c>
      <c r="G52" s="71"/>
      <c r="H52" s="72" t="s">
        <v>73</v>
      </c>
      <c r="I52" s="73" t="str">
        <f t="shared" ca="1" si="19"/>
        <v>02.001.005.003</v>
      </c>
      <c r="J52" s="74" t="s">
        <v>2358</v>
      </c>
      <c r="K52" s="75" t="s">
        <v>1</v>
      </c>
      <c r="L52" s="108">
        <f ca="1">SUMIFS(IMPERMEABILIZAÇÃO!B$13:B$145,IMPERMEABILIZAÇÃO!D$13:D$145,IMPERMEABILIZAÇÃO!$U$9,IMPERMEABILIZAÇÃO!E$13:E$145,$I$49)</f>
        <v>35.089999999999996</v>
      </c>
      <c r="M52" s="108">
        <v>39.555555555555557</v>
      </c>
      <c r="N52" s="89">
        <f t="shared" ca="1" si="14"/>
        <v>1388.0044444444443</v>
      </c>
      <c r="O52" s="115"/>
      <c r="P52" s="76"/>
      <c r="Q52" s="377"/>
      <c r="S52" s="26"/>
      <c r="T52" s="118"/>
    </row>
    <row r="53" spans="1:20" s="25" customFormat="1" ht="13.9" customHeight="1" outlineLevel="2" x14ac:dyDescent="0.2">
      <c r="A53" s="110">
        <f ca="1">IF($H53="UNIDADE CONSTRUTIVA",OFFSET(A53,-1,0)+1,LARGE(A$3:A52,1))</f>
        <v>0</v>
      </c>
      <c r="B53" s="110">
        <f t="shared" ca="1" si="15"/>
        <v>2</v>
      </c>
      <c r="C53" s="110">
        <f t="shared" ca="1" si="16"/>
        <v>1</v>
      </c>
      <c r="D53" s="111">
        <f t="shared" ca="1" si="17"/>
        <v>5</v>
      </c>
      <c r="E53" s="111">
        <f t="shared" ca="1" si="18"/>
        <v>4</v>
      </c>
      <c r="G53" s="71"/>
      <c r="H53" s="72" t="s">
        <v>73</v>
      </c>
      <c r="I53" s="73" t="str">
        <f t="shared" ca="1" si="19"/>
        <v>02.001.005.004</v>
      </c>
      <c r="J53" s="74" t="s">
        <v>2355</v>
      </c>
      <c r="K53" s="75" t="s">
        <v>1</v>
      </c>
      <c r="L53" s="108">
        <f ca="1">SUMIFS(IMPERMEABILIZAÇÃO!B$13:B$145,IMPERMEABILIZAÇÃO!D$13:D$145,IMPERMEABILIZAÇÃO!$U$6,IMPERMEABILIZAÇÃO!E$13:E$145,$I$49)</f>
        <v>24.58</v>
      </c>
      <c r="M53" s="108">
        <v>108</v>
      </c>
      <c r="N53" s="89">
        <f t="shared" ca="1" si="14"/>
        <v>2654.64</v>
      </c>
      <c r="O53" s="115"/>
      <c r="P53" s="76"/>
      <c r="Q53" s="377"/>
      <c r="S53" s="26"/>
      <c r="T53" s="118"/>
    </row>
    <row r="54" spans="1:20" s="25" customFormat="1" ht="13.9" customHeight="1" outlineLevel="2" x14ac:dyDescent="0.2">
      <c r="A54" s="110">
        <f ca="1">IF($H54="UNIDADE CONSTRUTIVA",OFFSET(A54,-1,0)+1,LARGE(A$3:A53,1))</f>
        <v>0</v>
      </c>
      <c r="B54" s="110">
        <f t="shared" ca="1" si="15"/>
        <v>2</v>
      </c>
      <c r="C54" s="110">
        <f t="shared" ca="1" si="16"/>
        <v>1</v>
      </c>
      <c r="D54" s="111">
        <f t="shared" ca="1" si="17"/>
        <v>6</v>
      </c>
      <c r="E54" s="111">
        <f t="shared" ca="1" si="18"/>
        <v>0</v>
      </c>
      <c r="G54" s="71"/>
      <c r="H54" s="72" t="s">
        <v>72</v>
      </c>
      <c r="I54" s="73" t="str">
        <f t="shared" ca="1" si="12"/>
        <v>02.001.006</v>
      </c>
      <c r="J54" s="117" t="s">
        <v>745</v>
      </c>
      <c r="K54" s="75"/>
      <c r="L54" s="108"/>
      <c r="M54" s="108"/>
      <c r="N54" s="89">
        <f t="shared" ca="1" si="14"/>
        <v>5280.9633333333331</v>
      </c>
      <c r="O54" s="115"/>
      <c r="P54" s="76"/>
      <c r="Q54" s="377"/>
      <c r="S54" s="26"/>
      <c r="T54" s="118"/>
    </row>
    <row r="55" spans="1:20" s="25" customFormat="1" ht="11.25" outlineLevel="2" x14ac:dyDescent="0.2">
      <c r="A55" s="110">
        <f ca="1">IF($H55="UNIDADE CONSTRUTIVA",OFFSET(A55,-1,0)+1,LARGE(A$3:A54,1))</f>
        <v>0</v>
      </c>
      <c r="B55" s="110">
        <f t="shared" ca="1" si="15"/>
        <v>2</v>
      </c>
      <c r="C55" s="110">
        <f t="shared" ca="1" si="16"/>
        <v>1</v>
      </c>
      <c r="D55" s="111">
        <f t="shared" ca="1" si="17"/>
        <v>6</v>
      </c>
      <c r="E55" s="111">
        <f t="shared" ca="1" si="18"/>
        <v>1</v>
      </c>
      <c r="G55" s="71"/>
      <c r="H55" s="72" t="s">
        <v>73</v>
      </c>
      <c r="I55" s="73" t="str">
        <f t="shared" ca="1" si="12"/>
        <v>02.001.006.001</v>
      </c>
      <c r="J55" s="74" t="s">
        <v>2356</v>
      </c>
      <c r="K55" s="75" t="s">
        <v>1</v>
      </c>
      <c r="L55" s="108">
        <f>IMPERMEABILIZAÇÃO!B84+IMPERMEABILIZAÇÃO!B41</f>
        <v>178.01</v>
      </c>
      <c r="M55" s="108">
        <v>29.666666666666668</v>
      </c>
      <c r="N55" s="89">
        <f t="shared" si="14"/>
        <v>5280.9633333333331</v>
      </c>
      <c r="O55" s="368"/>
      <c r="P55" s="76"/>
      <c r="Q55" s="377"/>
      <c r="S55" s="26"/>
      <c r="T55" s="118"/>
    </row>
    <row r="56" spans="1:20" s="25" customFormat="1" ht="13.9" customHeight="1" outlineLevel="2" x14ac:dyDescent="0.2">
      <c r="A56" s="110">
        <f ca="1">IF($H56="UNIDADE CONSTRUTIVA",OFFSET(A56,-1,0)+1,LARGE(A$3:A55,1))</f>
        <v>0</v>
      </c>
      <c r="B56" s="110">
        <f t="shared" ca="1" si="15"/>
        <v>2</v>
      </c>
      <c r="C56" s="110">
        <f t="shared" ca="1" si="16"/>
        <v>1</v>
      </c>
      <c r="D56" s="111">
        <f t="shared" ca="1" si="17"/>
        <v>7</v>
      </c>
      <c r="E56" s="111">
        <f t="shared" ca="1" si="18"/>
        <v>0</v>
      </c>
      <c r="G56" s="71"/>
      <c r="H56" s="72" t="s">
        <v>72</v>
      </c>
      <c r="I56" s="73" t="str">
        <f t="shared" ca="1" si="12"/>
        <v>02.001.007</v>
      </c>
      <c r="J56" s="74" t="s">
        <v>746</v>
      </c>
      <c r="K56" s="75"/>
      <c r="L56" s="108"/>
      <c r="M56" s="108"/>
      <c r="N56" s="89">
        <f t="shared" ca="1" si="14"/>
        <v>3915.7267050000005</v>
      </c>
      <c r="O56" s="115"/>
      <c r="P56" s="76"/>
      <c r="Q56" s="377"/>
      <c r="S56" s="26"/>
      <c r="T56" s="118"/>
    </row>
    <row r="57" spans="1:20" s="25" customFormat="1" ht="13.9" customHeight="1" outlineLevel="2" x14ac:dyDescent="0.2">
      <c r="A57" s="110">
        <f ca="1">IF($H57="UNIDADE CONSTRUTIVA",OFFSET(A57,-1,0)+1,LARGE(A$3:A56,1))</f>
        <v>0</v>
      </c>
      <c r="B57" s="110">
        <f t="shared" ca="1" si="15"/>
        <v>2</v>
      </c>
      <c r="C57" s="110">
        <f t="shared" ca="1" si="16"/>
        <v>1</v>
      </c>
      <c r="D57" s="111">
        <f t="shared" ca="1" si="17"/>
        <v>7</v>
      </c>
      <c r="E57" s="111">
        <f t="shared" ca="1" si="18"/>
        <v>1</v>
      </c>
      <c r="G57" s="71"/>
      <c r="H57" s="72" t="s">
        <v>73</v>
      </c>
      <c r="I57" s="73" t="str">
        <f t="shared" ca="1" si="12"/>
        <v>02.001.007.001</v>
      </c>
      <c r="J57" s="74" t="s">
        <v>75</v>
      </c>
      <c r="K57" s="75" t="s">
        <v>2</v>
      </c>
      <c r="L57" s="108">
        <f>'Obra '!H116*2+'Obra '!G116</f>
        <v>447</v>
      </c>
      <c r="M57" s="108">
        <v>8.760015000000001</v>
      </c>
      <c r="N57" s="89">
        <f t="shared" si="14"/>
        <v>3915.7267050000005</v>
      </c>
      <c r="O57" s="115" t="s">
        <v>2367</v>
      </c>
      <c r="P57" s="76"/>
      <c r="Q57" s="377"/>
      <c r="S57" s="26"/>
      <c r="T57" s="118"/>
    </row>
    <row r="58" spans="1:20" s="25" customFormat="1" ht="13.9" customHeight="1" outlineLevel="2" x14ac:dyDescent="0.2">
      <c r="A58" s="110">
        <f ca="1">IF($H58="UNIDADE CONSTRUTIVA",OFFSET(A58,-1,0)+1,LARGE(A$3:A57,1))</f>
        <v>0</v>
      </c>
      <c r="B58" s="110">
        <f t="shared" ca="1" si="15"/>
        <v>2</v>
      </c>
      <c r="C58" s="110">
        <f t="shared" ca="1" si="16"/>
        <v>1</v>
      </c>
      <c r="D58" s="111">
        <f t="shared" ca="1" si="17"/>
        <v>8</v>
      </c>
      <c r="E58" s="111">
        <f t="shared" ca="1" si="18"/>
        <v>0</v>
      </c>
      <c r="G58" s="71"/>
      <c r="H58" s="72" t="s">
        <v>72</v>
      </c>
      <c r="I58" s="73" t="str">
        <f t="shared" ca="1" si="12"/>
        <v>02.001.008</v>
      </c>
      <c r="J58" s="117" t="s">
        <v>747</v>
      </c>
      <c r="K58" s="75"/>
      <c r="L58" s="108"/>
      <c r="M58" s="108"/>
      <c r="N58" s="89">
        <f t="shared" ca="1" si="14"/>
        <v>18309.41333333333</v>
      </c>
      <c r="O58" s="115"/>
      <c r="P58" s="76"/>
      <c r="Q58" s="377"/>
      <c r="S58" s="26"/>
      <c r="T58" s="118"/>
    </row>
    <row r="59" spans="1:20" s="25" customFormat="1" ht="13.9" customHeight="1" outlineLevel="2" x14ac:dyDescent="0.2">
      <c r="A59" s="110">
        <f ca="1">IF($H59="UNIDADE CONSTRUTIVA",OFFSET(A59,-1,0)+1,LARGE(A$3:A58,1))</f>
        <v>0</v>
      </c>
      <c r="B59" s="110">
        <f t="shared" ca="1" si="15"/>
        <v>2</v>
      </c>
      <c r="C59" s="110">
        <f t="shared" ca="1" si="16"/>
        <v>1</v>
      </c>
      <c r="D59" s="111">
        <f t="shared" ca="1" si="17"/>
        <v>8</v>
      </c>
      <c r="E59" s="111">
        <f t="shared" ca="1" si="18"/>
        <v>1</v>
      </c>
      <c r="G59" s="71"/>
      <c r="H59" s="72" t="s">
        <v>73</v>
      </c>
      <c r="I59" s="73" t="str">
        <f t="shared" ca="1" si="12"/>
        <v>02.001.008.001</v>
      </c>
      <c r="J59" s="74" t="s">
        <v>2356</v>
      </c>
      <c r="K59" s="75" t="s">
        <v>1</v>
      </c>
      <c r="L59" s="108">
        <f ca="1">SUMIFS(IMPERMEABILIZAÇÃO!B$13:B$145,IMPERMEABILIZAÇÃO!D$13:D$145,IMPERMEABILIZAÇÃO!$U$7,IMPERMEABILIZAÇÃO!E$13:E$145,$I$58)</f>
        <v>32.869999999999997</v>
      </c>
      <c r="M59" s="108">
        <v>29.666666666666668</v>
      </c>
      <c r="N59" s="89">
        <f t="shared" ca="1" si="14"/>
        <v>975.14333333333332</v>
      </c>
      <c r="O59" s="115"/>
      <c r="P59" s="76"/>
      <c r="Q59" s="377"/>
      <c r="S59" s="26"/>
      <c r="T59" s="118"/>
    </row>
    <row r="60" spans="1:20" s="25" customFormat="1" ht="13.9" customHeight="1" outlineLevel="2" x14ac:dyDescent="0.2">
      <c r="A60" s="110">
        <f ca="1">IF($H60="UNIDADE CONSTRUTIVA",OFFSET(A60,-1,0)+1,LARGE(A$3:A59,1))</f>
        <v>0</v>
      </c>
      <c r="B60" s="110">
        <f t="shared" ca="1" si="15"/>
        <v>2</v>
      </c>
      <c r="C60" s="110">
        <f t="shared" ca="1" si="16"/>
        <v>1</v>
      </c>
      <c r="D60" s="111">
        <f t="shared" ca="1" si="17"/>
        <v>8</v>
      </c>
      <c r="E60" s="111">
        <f t="shared" ca="1" si="18"/>
        <v>2</v>
      </c>
      <c r="G60" s="71"/>
      <c r="H60" s="72" t="s">
        <v>73</v>
      </c>
      <c r="I60" s="73" t="str">
        <f t="shared" ca="1" si="12"/>
        <v>02.001.008.002</v>
      </c>
      <c r="J60" s="74" t="s">
        <v>2357</v>
      </c>
      <c r="K60" s="75" t="s">
        <v>1</v>
      </c>
      <c r="L60" s="108">
        <f ca="1">SUMIFS(IMPERMEABILIZAÇÃO!B$13:B$145,IMPERMEABILIZAÇÃO!D$13:D$145,IMPERMEABILIZAÇÃO!$U$8,IMPERMEABILIZAÇÃO!E$13:E$145,$I$58)</f>
        <v>163.53</v>
      </c>
      <c r="M60" s="108">
        <v>95.666666666666671</v>
      </c>
      <c r="N60" s="89">
        <f t="shared" ca="1" si="14"/>
        <v>15644.37</v>
      </c>
      <c r="O60" s="115"/>
      <c r="P60" s="76"/>
      <c r="Q60" s="377"/>
      <c r="S60" s="26"/>
      <c r="T60" s="118"/>
    </row>
    <row r="61" spans="1:20" s="25" customFormat="1" ht="13.9" customHeight="1" outlineLevel="2" x14ac:dyDescent="0.2">
      <c r="A61" s="110">
        <f ca="1">IF($H61="UNIDADE CONSTRUTIVA",OFFSET(A61,-1,0)+1,LARGE(A$3:A60,1))</f>
        <v>0</v>
      </c>
      <c r="B61" s="110">
        <f t="shared" ca="1" si="15"/>
        <v>2</v>
      </c>
      <c r="C61" s="110">
        <f t="shared" ca="1" si="16"/>
        <v>1</v>
      </c>
      <c r="D61" s="111">
        <f t="shared" ca="1" si="17"/>
        <v>8</v>
      </c>
      <c r="E61" s="111">
        <f t="shared" ca="1" si="18"/>
        <v>3</v>
      </c>
      <c r="G61" s="71"/>
      <c r="H61" s="72" t="s">
        <v>73</v>
      </c>
      <c r="I61" s="73" t="str">
        <f t="shared" ref="I61:I62" ca="1" si="20">IF(H61="Unidade Construtiva",TEXT(A61,"00"),IF(H61="Célula Construtiva",TEXT(B61,"00"),IF(H61="Etapa",CONCATENATE(TEXT(B61,"00"),".",TEXT(C61,"000")),IF(H61="Subetapa",CONCATENATE(TEXT(B61,"00"),".",TEXT(C61,"000"),".",TEXT(D61,"000")),IF(H61="Serviço",CONCATENATE(TEXT(B61,"00"),".",TEXT(C61,"000"),".",TEXT(D61,"000"),".",TEXT(E61,"000")),"")))))</f>
        <v>02.001.008.003</v>
      </c>
      <c r="J61" s="74" t="s">
        <v>2362</v>
      </c>
      <c r="K61" s="75" t="s">
        <v>1</v>
      </c>
      <c r="L61" s="108">
        <f ca="1">SUMIFS(IMPERMEABILIZAÇÃO!B$13:B$145,IMPERMEABILIZAÇÃO!D$13:D$145,IMPERMEABILIZAÇÃO!$U$13,IMPERMEABILIZAÇÃO!E$13:E$145,$I$58)</f>
        <v>27.76</v>
      </c>
      <c r="M61" s="108">
        <v>48</v>
      </c>
      <c r="N61" s="89">
        <f t="shared" ca="1" si="14"/>
        <v>1332.48</v>
      </c>
      <c r="O61" s="115"/>
      <c r="P61" s="76"/>
      <c r="Q61" s="377"/>
      <c r="S61" s="26"/>
      <c r="T61" s="118"/>
    </row>
    <row r="62" spans="1:20" s="25" customFormat="1" ht="13.9" customHeight="1" outlineLevel="2" x14ac:dyDescent="0.2">
      <c r="A62" s="110">
        <f ca="1">IF($H62="UNIDADE CONSTRUTIVA",OFFSET(A62,-1,0)+1,LARGE(A$3:A61,1))</f>
        <v>0</v>
      </c>
      <c r="B62" s="110">
        <f t="shared" ca="1" si="15"/>
        <v>2</v>
      </c>
      <c r="C62" s="110">
        <f t="shared" ca="1" si="16"/>
        <v>1</v>
      </c>
      <c r="D62" s="111">
        <f t="shared" ca="1" si="17"/>
        <v>8</v>
      </c>
      <c r="E62" s="111">
        <f t="shared" ca="1" si="18"/>
        <v>4</v>
      </c>
      <c r="G62" s="71"/>
      <c r="H62" s="72" t="s">
        <v>73</v>
      </c>
      <c r="I62" s="73" t="str">
        <f t="shared" ca="1" si="20"/>
        <v>02.001.008.004</v>
      </c>
      <c r="J62" s="74" t="s">
        <v>2363</v>
      </c>
      <c r="K62" s="75" t="s">
        <v>1</v>
      </c>
      <c r="L62" s="108">
        <f ca="1">SUMIFS(IMPERMEABILIZAÇÃO!B$13:B$145,IMPERMEABILIZAÇÃO!D$13:D$145,IMPERMEABILIZAÇÃO!$U$14,IMPERMEABILIZAÇÃO!E$13:E$145,$I$58)</f>
        <v>2.59</v>
      </c>
      <c r="M62" s="108">
        <v>138</v>
      </c>
      <c r="N62" s="89">
        <f t="shared" ca="1" si="14"/>
        <v>357.41999999999996</v>
      </c>
      <c r="O62" s="115"/>
      <c r="P62" s="76"/>
      <c r="Q62" s="377"/>
      <c r="S62" s="26"/>
      <c r="T62" s="118"/>
    </row>
    <row r="63" spans="1:20" s="25" customFormat="1" ht="13.9" customHeight="1" outlineLevel="2" x14ac:dyDescent="0.2">
      <c r="A63" s="110">
        <f ca="1">IF($H63="UNIDADE CONSTRUTIVA",OFFSET(A63,-1,0)+1,LARGE(A$3:A62,1))</f>
        <v>0</v>
      </c>
      <c r="B63" s="110">
        <f t="shared" ca="1" si="15"/>
        <v>2</v>
      </c>
      <c r="C63" s="110">
        <f t="shared" ca="1" si="16"/>
        <v>1</v>
      </c>
      <c r="D63" s="111">
        <f t="shared" ca="1" si="17"/>
        <v>9</v>
      </c>
      <c r="E63" s="111">
        <f t="shared" ca="1" si="18"/>
        <v>0</v>
      </c>
      <c r="G63" s="71"/>
      <c r="H63" s="72" t="s">
        <v>72</v>
      </c>
      <c r="I63" s="73" t="str">
        <f t="shared" ca="1" si="12"/>
        <v>02.001.009</v>
      </c>
      <c r="J63" s="74" t="s">
        <v>25</v>
      </c>
      <c r="K63" s="75"/>
      <c r="L63" s="108"/>
      <c r="M63" s="108"/>
      <c r="N63" s="89">
        <f t="shared" ca="1" si="14"/>
        <v>270614.34999999998</v>
      </c>
      <c r="O63" s="115"/>
      <c r="P63" s="76"/>
      <c r="Q63" s="377"/>
      <c r="R63" s="26"/>
      <c r="S63" s="26"/>
    </row>
    <row r="64" spans="1:20" s="25" customFormat="1" ht="13.9" customHeight="1" outlineLevel="2" x14ac:dyDescent="0.2">
      <c r="A64" s="110">
        <f ca="1">IF($H64="UNIDADE CONSTRUTIVA",OFFSET(A64,-1,0)+1,LARGE(A$3:A63,1))</f>
        <v>0</v>
      </c>
      <c r="B64" s="110">
        <f t="shared" ca="1" si="15"/>
        <v>2</v>
      </c>
      <c r="C64" s="110">
        <f t="shared" ca="1" si="16"/>
        <v>1</v>
      </c>
      <c r="D64" s="111">
        <f t="shared" ca="1" si="17"/>
        <v>9</v>
      </c>
      <c r="E64" s="111">
        <f t="shared" ca="1" si="18"/>
        <v>1</v>
      </c>
      <c r="G64" s="71"/>
      <c r="H64" s="72" t="s">
        <v>73</v>
      </c>
      <c r="I64" s="73" t="str">
        <f t="shared" ca="1" si="12"/>
        <v>02.001.009.001</v>
      </c>
      <c r="J64" s="74" t="s">
        <v>76</v>
      </c>
      <c r="K64" s="75" t="s">
        <v>1</v>
      </c>
      <c r="L64" s="108">
        <f>L31</f>
        <v>2847.5299999999997</v>
      </c>
      <c r="M64" s="108">
        <v>20</v>
      </c>
      <c r="N64" s="89">
        <f t="shared" si="14"/>
        <v>56950.599999999991</v>
      </c>
      <c r="O64" s="115"/>
      <c r="P64" s="76"/>
      <c r="Q64" s="377"/>
      <c r="R64" s="26"/>
      <c r="S64" s="26"/>
    </row>
    <row r="65" spans="1:19" s="25" customFormat="1" ht="13.9" customHeight="1" outlineLevel="2" x14ac:dyDescent="0.2">
      <c r="A65" s="110">
        <f ca="1">IF($H65="UNIDADE CONSTRUTIVA",OFFSET(A65,-1,0)+1,LARGE(A$3:A64,1))</f>
        <v>0</v>
      </c>
      <c r="B65" s="110">
        <f t="shared" ca="1" si="15"/>
        <v>2</v>
      </c>
      <c r="C65" s="110">
        <f t="shared" ca="1" si="16"/>
        <v>1</v>
      </c>
      <c r="D65" s="111">
        <f t="shared" ca="1" si="17"/>
        <v>9</v>
      </c>
      <c r="E65" s="111">
        <f t="shared" ca="1" si="18"/>
        <v>2</v>
      </c>
      <c r="G65" s="71"/>
      <c r="H65" s="72" t="s">
        <v>73</v>
      </c>
      <c r="I65" s="73" t="str">
        <f t="shared" ca="1" si="12"/>
        <v>02.001.009.002</v>
      </c>
      <c r="J65" s="74" t="s">
        <v>77</v>
      </c>
      <c r="K65" s="75" t="s">
        <v>1</v>
      </c>
      <c r="L65" s="108">
        <f>L32</f>
        <v>772.37999999999988</v>
      </c>
      <c r="M65" s="108">
        <v>35</v>
      </c>
      <c r="N65" s="89">
        <f t="shared" si="14"/>
        <v>27033.299999999996</v>
      </c>
      <c r="O65" s="115"/>
      <c r="P65" s="76"/>
      <c r="Q65" s="377"/>
      <c r="R65" s="26"/>
      <c r="S65" s="26"/>
    </row>
    <row r="66" spans="1:19" s="25" customFormat="1" ht="13.9" customHeight="1" outlineLevel="2" x14ac:dyDescent="0.2">
      <c r="A66" s="110">
        <f ca="1">IF($H66="UNIDADE CONSTRUTIVA",OFFSET(A66,-1,0)+1,LARGE(A$3:A65,1))</f>
        <v>0</v>
      </c>
      <c r="B66" s="110">
        <f t="shared" ca="1" si="15"/>
        <v>2</v>
      </c>
      <c r="C66" s="110">
        <f t="shared" ca="1" si="16"/>
        <v>1</v>
      </c>
      <c r="D66" s="111">
        <f t="shared" ca="1" si="17"/>
        <v>9</v>
      </c>
      <c r="E66" s="111">
        <f t="shared" ca="1" si="18"/>
        <v>3</v>
      </c>
      <c r="G66" s="71"/>
      <c r="H66" s="72" t="s">
        <v>73</v>
      </c>
      <c r="I66" s="73" t="str">
        <f t="shared" ca="1" si="12"/>
        <v>02.001.009.003</v>
      </c>
      <c r="J66" s="74" t="s">
        <v>172</v>
      </c>
      <c r="K66" s="75" t="s">
        <v>1</v>
      </c>
      <c r="L66" s="108">
        <f ca="1">L38+L42+L45+L51+L61</f>
        <v>3036.610000000001</v>
      </c>
      <c r="M66" s="108">
        <v>30</v>
      </c>
      <c r="N66" s="89">
        <f t="shared" ca="1" si="14"/>
        <v>91098.300000000032</v>
      </c>
      <c r="O66" s="115"/>
      <c r="P66" s="76"/>
      <c r="Q66" s="377"/>
      <c r="R66" s="26"/>
      <c r="S66" s="26"/>
    </row>
    <row r="67" spans="1:19" s="25" customFormat="1" ht="13.9" customHeight="1" outlineLevel="2" x14ac:dyDescent="0.2">
      <c r="A67" s="110">
        <f ca="1">IF($H67="UNIDADE CONSTRUTIVA",OFFSET(A67,-1,0)+1,LARGE(A$3:A66,1))</f>
        <v>0</v>
      </c>
      <c r="B67" s="110">
        <f t="shared" ca="1" si="15"/>
        <v>2</v>
      </c>
      <c r="C67" s="110">
        <f t="shared" ca="1" si="16"/>
        <v>1</v>
      </c>
      <c r="D67" s="111">
        <f t="shared" ca="1" si="17"/>
        <v>9</v>
      </c>
      <c r="E67" s="111">
        <f t="shared" ca="1" si="18"/>
        <v>4</v>
      </c>
      <c r="G67" s="71"/>
      <c r="H67" s="72" t="s">
        <v>73</v>
      </c>
      <c r="I67" s="73" t="str">
        <f t="shared" ca="1" si="12"/>
        <v>02.001.009.004</v>
      </c>
      <c r="J67" s="74" t="s">
        <v>33</v>
      </c>
      <c r="K67" s="75" t="s">
        <v>1</v>
      </c>
      <c r="L67" s="108">
        <f ca="1">L62+L53+L48+L47+L41+L40+L39+L37</f>
        <v>982.65000000000009</v>
      </c>
      <c r="M67" s="108">
        <v>45</v>
      </c>
      <c r="N67" s="89">
        <f t="shared" ca="1" si="14"/>
        <v>44219.250000000007</v>
      </c>
      <c r="O67" s="115"/>
      <c r="P67" s="76"/>
      <c r="Q67" s="377"/>
      <c r="R67" s="26"/>
      <c r="S67" s="26"/>
    </row>
    <row r="68" spans="1:19" s="25" customFormat="1" ht="13.9" customHeight="1" outlineLevel="2" x14ac:dyDescent="0.2">
      <c r="A68" s="110">
        <f ca="1">IF($H68="UNIDADE CONSTRUTIVA",OFFSET(A68,-1,0)+1,LARGE(A$3:A67,1))</f>
        <v>0</v>
      </c>
      <c r="B68" s="110">
        <f t="shared" ca="1" si="15"/>
        <v>2</v>
      </c>
      <c r="C68" s="110">
        <f t="shared" ca="1" si="16"/>
        <v>1</v>
      </c>
      <c r="D68" s="111">
        <f t="shared" ca="1" si="17"/>
        <v>9</v>
      </c>
      <c r="E68" s="111">
        <f t="shared" ca="1" si="18"/>
        <v>5</v>
      </c>
      <c r="G68" s="71"/>
      <c r="H68" s="72" t="s">
        <v>73</v>
      </c>
      <c r="I68" s="73" t="str">
        <f t="shared" ca="1" si="12"/>
        <v>02.001.009.005</v>
      </c>
      <c r="J68" s="74" t="s">
        <v>78</v>
      </c>
      <c r="K68" s="75" t="s">
        <v>1</v>
      </c>
      <c r="L68" s="108">
        <f ca="1">L60+L59+L55+L52+L50+L44+L43+L36+L34</f>
        <v>965.43</v>
      </c>
      <c r="M68" s="108">
        <v>30</v>
      </c>
      <c r="N68" s="89">
        <f t="shared" ca="1" si="14"/>
        <v>28962.899999999998</v>
      </c>
      <c r="O68" s="115"/>
      <c r="P68" s="76"/>
      <c r="Q68" s="377"/>
      <c r="R68" s="26"/>
      <c r="S68" s="26"/>
    </row>
    <row r="69" spans="1:19" s="25" customFormat="1" ht="13.9" customHeight="1" outlineLevel="2" x14ac:dyDescent="0.2">
      <c r="A69" s="110">
        <f ca="1">IF($H69="UNIDADE CONSTRUTIVA",OFFSET(A69,-1,0)+1,LARGE(A$3:A68,1))</f>
        <v>0</v>
      </c>
      <c r="B69" s="110">
        <f t="shared" ca="1" si="15"/>
        <v>2</v>
      </c>
      <c r="C69" s="110">
        <f t="shared" ca="1" si="16"/>
        <v>1</v>
      </c>
      <c r="D69" s="111">
        <f t="shared" ca="1" si="17"/>
        <v>9</v>
      </c>
      <c r="E69" s="111">
        <f t="shared" ca="1" si="18"/>
        <v>6</v>
      </c>
      <c r="G69" s="71"/>
      <c r="H69" s="72" t="s">
        <v>73</v>
      </c>
      <c r="I69" s="73" t="str">
        <f t="shared" ca="1" si="12"/>
        <v>02.001.009.006</v>
      </c>
      <c r="J69" s="74" t="s">
        <v>79</v>
      </c>
      <c r="K69" s="75" t="s">
        <v>2</v>
      </c>
      <c r="L69" s="108">
        <f>L57</f>
        <v>447</v>
      </c>
      <c r="M69" s="108">
        <v>50</v>
      </c>
      <c r="N69" s="89">
        <f t="shared" si="14"/>
        <v>22350</v>
      </c>
      <c r="O69" s="115"/>
      <c r="P69" s="76"/>
      <c r="Q69" s="377"/>
      <c r="R69" s="26"/>
      <c r="S69" s="26"/>
    </row>
    <row r="70" spans="1:19" s="25" customFormat="1" ht="13.9" customHeight="1" x14ac:dyDescent="0.2">
      <c r="A70" s="110">
        <f ca="1">IF($H70="UNIDADE CONSTRUTIVA",OFFSET(A70,-1,0)+1,LARGE(A$3:A69,1))</f>
        <v>0</v>
      </c>
      <c r="B70" s="110">
        <f t="shared" ref="B70:B74" ca="1" si="21">IF(H70="UNIDADE CONSTRUTIVA",0,IF(H70="CÉLULA CONSTRUTIVA",OFFSET(B70,-1,0)+1,OFFSET(B70,-1,0)))</f>
        <v>3</v>
      </c>
      <c r="C70" s="110">
        <f t="shared" ref="C70:C74" ca="1" si="22">IF(H70="CÉLULA CONSTRUTIVA",0,IF(H70="ETAPA",OFFSET(C70,-1,0)+1,OFFSET(C70,-1,0)))</f>
        <v>0</v>
      </c>
      <c r="D70" s="111">
        <f t="shared" ref="D70:D74" ca="1" si="23">IF(H70="ETAPA",0,IF(H70="SUBETAPA",OFFSET(D70,-1,0)+1,OFFSET(D70,-1,0)))</f>
        <v>9</v>
      </c>
      <c r="E70" s="111">
        <f t="shared" ref="E70:E74" ca="1" si="24">IF(H70="Subetapa",0,IF(H70="serviço",OFFSET(E70,-1,0)+1,OFFSET(E70,-1,0)))</f>
        <v>6</v>
      </c>
      <c r="G70" s="71"/>
      <c r="H70" s="72" t="s">
        <v>70</v>
      </c>
      <c r="I70" s="73" t="str">
        <f t="shared" ref="I70:I89" ca="1" si="25">IF(H70="Unidade Construtiva",TEXT(A70,"00"),IF(H70="Célula Construtiva",TEXT(B70,"00"),IF(H70="Etapa",CONCATENATE(TEXT(B70,"00"),".",TEXT(C70,"000")),IF(H70="Subetapa",CONCATENATE(TEXT(B70,"00"),".",TEXT(C70,"000"),".",TEXT(D70,"000")),IF(H70="Serviço",CONCATENATE(TEXT(B70,"00"),".",TEXT(C70,"000"),".",TEXT(D70,"000"),".",TEXT(E70,"000")),"")))))</f>
        <v>03</v>
      </c>
      <c r="J70" s="74" t="s">
        <v>123</v>
      </c>
      <c r="K70" s="75"/>
      <c r="L70" s="108"/>
      <c r="M70" s="108"/>
      <c r="N70" s="89">
        <f t="shared" ca="1" si="14"/>
        <v>1323971.4069452165</v>
      </c>
      <c r="O70" s="115">
        <f ca="1">N70/'Obra '!$E$9</f>
        <v>190.81824557933706</v>
      </c>
      <c r="P70" s="76"/>
      <c r="Q70" s="377"/>
      <c r="R70" s="116"/>
      <c r="S70" s="26"/>
    </row>
    <row r="71" spans="1:19" s="25" customFormat="1" ht="13.9" customHeight="1" outlineLevel="1" x14ac:dyDescent="0.2">
      <c r="A71" s="110">
        <f ca="1">IF($H71="UNIDADE CONSTRUTIVA",OFFSET(A71,-1,0)+1,LARGE(A$3:A70,1))</f>
        <v>0</v>
      </c>
      <c r="B71" s="110">
        <f t="shared" ca="1" si="21"/>
        <v>3</v>
      </c>
      <c r="C71" s="110">
        <f t="shared" ca="1" si="22"/>
        <v>1</v>
      </c>
      <c r="D71" s="111">
        <f t="shared" ca="1" si="23"/>
        <v>0</v>
      </c>
      <c r="E71" s="111">
        <f t="shared" ca="1" si="24"/>
        <v>6</v>
      </c>
      <c r="G71" s="71"/>
      <c r="H71" s="72" t="s">
        <v>71</v>
      </c>
      <c r="I71" s="73" t="str">
        <f t="shared" ca="1" si="25"/>
        <v>03.001</v>
      </c>
      <c r="J71" s="74" t="s">
        <v>123</v>
      </c>
      <c r="K71" s="75"/>
      <c r="L71" s="108"/>
      <c r="M71" s="108"/>
      <c r="N71" s="89">
        <f t="shared" ca="1" si="14"/>
        <v>1323971.4069452165</v>
      </c>
      <c r="O71" s="115"/>
      <c r="P71" s="76"/>
      <c r="Q71" s="377"/>
      <c r="R71" s="26"/>
      <c r="S71" s="26"/>
    </row>
    <row r="72" spans="1:19" s="25" customFormat="1" ht="13.9" customHeight="1" outlineLevel="1" x14ac:dyDescent="0.2">
      <c r="A72" s="110">
        <f ca="1">IF($H72="UNIDADE CONSTRUTIVA",OFFSET(A72,-1,0)+1,LARGE(A$3:A71,1))</f>
        <v>0</v>
      </c>
      <c r="B72" s="110">
        <f t="shared" ca="1" si="21"/>
        <v>3</v>
      </c>
      <c r="C72" s="110">
        <f t="shared" ca="1" si="22"/>
        <v>1</v>
      </c>
      <c r="D72" s="111">
        <f t="shared" ca="1" si="23"/>
        <v>1</v>
      </c>
      <c r="E72" s="111">
        <f t="shared" ca="1" si="24"/>
        <v>0</v>
      </c>
      <c r="G72" s="71"/>
      <c r="H72" s="72" t="s">
        <v>72</v>
      </c>
      <c r="I72" s="73" t="str">
        <f t="shared" ca="1" si="25"/>
        <v>03.001.001</v>
      </c>
      <c r="J72" s="74" t="s">
        <v>748</v>
      </c>
      <c r="K72" s="75"/>
      <c r="L72" s="108"/>
      <c r="M72" s="108"/>
      <c r="N72" s="89">
        <f t="shared" ref="N72:N103" ca="1" si="26">IF(H72="Serviço",M72*L72,IF(H72="CÉLULA CONSTRUTIVA",SUMIFS($N$8:$N$262,$B$8:$B$262,B72,$H$8:$H$262,"Serviço"),IF(H72="ETAPA",SUMIFS($N$8:$N$262,$B$8:$B$262,B72,$C$8:$C$262,C72,$H$8:$H$262,"Serviço"),IF(H72="SUBETAPA",SUMIFS($N$8:$N$262,$B$8:$B$262,B72,$C$8:$C$262,C72,$D$8:$D$262,D72,$H$8:$H$262,"Serviço"),0))))</f>
        <v>159860.61534521665</v>
      </c>
      <c r="O72" s="115">
        <f ca="1">N72/'Obra '!$E$9</f>
        <v>23.040015817101178</v>
      </c>
      <c r="P72" s="76"/>
      <c r="Q72" s="377" t="s">
        <v>728</v>
      </c>
      <c r="R72" s="26"/>
      <c r="S72" s="26"/>
    </row>
    <row r="73" spans="1:19" s="25" customFormat="1" ht="13.9" customHeight="1" outlineLevel="2" x14ac:dyDescent="0.2">
      <c r="A73" s="110">
        <f ca="1">IF($H73="UNIDADE CONSTRUTIVA",OFFSET(A73,-1,0)+1,LARGE(A$3:A72,1))</f>
        <v>0</v>
      </c>
      <c r="B73" s="110">
        <f t="shared" ca="1" si="21"/>
        <v>3</v>
      </c>
      <c r="C73" s="110">
        <f t="shared" ca="1" si="22"/>
        <v>1</v>
      </c>
      <c r="D73" s="111">
        <f t="shared" ca="1" si="23"/>
        <v>1</v>
      </c>
      <c r="E73" s="111">
        <f t="shared" ca="1" si="24"/>
        <v>1</v>
      </c>
      <c r="G73" s="71"/>
      <c r="H73" s="72" t="s">
        <v>73</v>
      </c>
      <c r="I73" s="73" t="str">
        <f t="shared" ref="I73" ca="1" si="27">IF(H73="Unidade Construtiva",TEXT(A73,"00"),IF(H73="Célula Construtiva",TEXT(B73,"00"),IF(H73="Etapa",CONCATENATE(TEXT(B73,"00"),".",TEXT(C73,"000")),IF(H73="Subetapa",CONCATENATE(TEXT(B73,"00"),".",TEXT(C73,"000"),".",TEXT(D73,"000")),IF(H73="Serviço",CONCATENATE(TEXT(B73,"00"),".",TEXT(C73,"000"),".",TEXT(D73,"000"),".",TEXT(E73,"000")),"")))))</f>
        <v>03.001.001.001</v>
      </c>
      <c r="J73" s="120" t="s">
        <v>1639</v>
      </c>
      <c r="K73" s="75" t="s">
        <v>1</v>
      </c>
      <c r="L73" s="108">
        <f>ARQUITETURA!H465</f>
        <v>2077.54</v>
      </c>
      <c r="M73" s="108">
        <v>17.745837999999999</v>
      </c>
      <c r="N73" s="89">
        <f t="shared" si="26"/>
        <v>36867.68827852</v>
      </c>
      <c r="O73" s="115"/>
      <c r="P73" s="76"/>
      <c r="Q73" s="377"/>
      <c r="R73" s="26"/>
      <c r="S73" s="26"/>
    </row>
    <row r="74" spans="1:19" s="25" customFormat="1" ht="13.9" customHeight="1" outlineLevel="2" x14ac:dyDescent="0.2">
      <c r="A74" s="110">
        <f ca="1">IF($H74="UNIDADE CONSTRUTIVA",OFFSET(A74,-1,0)+1,LARGE(A$3:A73,1))</f>
        <v>0</v>
      </c>
      <c r="B74" s="110">
        <f t="shared" ca="1" si="21"/>
        <v>3</v>
      </c>
      <c r="C74" s="110">
        <f t="shared" ca="1" si="22"/>
        <v>1</v>
      </c>
      <c r="D74" s="111">
        <f t="shared" ca="1" si="23"/>
        <v>1</v>
      </c>
      <c r="E74" s="111">
        <f t="shared" ca="1" si="24"/>
        <v>2</v>
      </c>
      <c r="G74" s="71"/>
      <c r="H74" s="72" t="s">
        <v>73</v>
      </c>
      <c r="I74" s="73" t="str">
        <f t="shared" ca="1" si="25"/>
        <v>03.001.001.002</v>
      </c>
      <c r="J74" s="120" t="s">
        <v>173</v>
      </c>
      <c r="K74" s="75" t="s">
        <v>1</v>
      </c>
      <c r="L74" s="108">
        <f>ARQUITETURA!H528</f>
        <v>365.5</v>
      </c>
      <c r="M74" s="108">
        <v>19.535849999999996</v>
      </c>
      <c r="N74" s="89">
        <f t="shared" si="26"/>
        <v>7140.3531749999984</v>
      </c>
      <c r="O74" s="115"/>
      <c r="P74" s="76"/>
      <c r="Q74" s="377"/>
      <c r="R74" s="26"/>
      <c r="S74" s="26"/>
    </row>
    <row r="75" spans="1:19" s="25" customFormat="1" ht="13.9" customHeight="1" outlineLevel="2" x14ac:dyDescent="0.2">
      <c r="A75" s="110">
        <f ca="1">IF($H75="UNIDADE CONSTRUTIVA",OFFSET(A75,-1,0)+1,LARGE(A$3:A74,1))</f>
        <v>0</v>
      </c>
      <c r="B75" s="110">
        <f t="shared" ref="B75:B139" ca="1" si="28">IF(H75="UNIDADE CONSTRUTIVA",0,IF(H75="CÉLULA CONSTRUTIVA",OFFSET(B75,-1,0)+1,OFFSET(B75,-1,0)))</f>
        <v>3</v>
      </c>
      <c r="C75" s="110">
        <f t="shared" ref="C75:C139" ca="1" si="29">IF(H75="CÉLULA CONSTRUTIVA",0,IF(H75="ETAPA",OFFSET(C75,-1,0)+1,OFFSET(C75,-1,0)))</f>
        <v>1</v>
      </c>
      <c r="D75" s="111">
        <f t="shared" ref="D75:D139" ca="1" si="30">IF(H75="ETAPA",0,IF(H75="SUBETAPA",OFFSET(D75,-1,0)+1,OFFSET(D75,-1,0)))</f>
        <v>1</v>
      </c>
      <c r="E75" s="111">
        <f t="shared" ref="E75:E139" ca="1" si="31">IF(H75="Subetapa",0,IF(H75="serviço",OFFSET(E75,-1,0)+1,OFFSET(E75,-1,0)))</f>
        <v>3</v>
      </c>
      <c r="G75" s="71"/>
      <c r="H75" s="72" t="s">
        <v>73</v>
      </c>
      <c r="I75" s="73" t="str">
        <f t="shared" ca="1" si="25"/>
        <v>03.001.001.003</v>
      </c>
      <c r="J75" s="120" t="s">
        <v>124</v>
      </c>
      <c r="K75" s="75" t="s">
        <v>1</v>
      </c>
      <c r="L75" s="108">
        <f>ARQUITETURA!H527</f>
        <v>1712.04</v>
      </c>
      <c r="M75" s="108">
        <v>7.4998500000000003</v>
      </c>
      <c r="N75" s="89">
        <f t="shared" si="26"/>
        <v>12840.043194</v>
      </c>
      <c r="O75" s="115"/>
      <c r="P75" s="76"/>
      <c r="Q75" s="377"/>
      <c r="R75" s="26"/>
      <c r="S75" s="26"/>
    </row>
    <row r="76" spans="1:19" s="25" customFormat="1" ht="13.9" customHeight="1" outlineLevel="2" x14ac:dyDescent="0.2">
      <c r="A76" s="110">
        <f ca="1">IF($H76="UNIDADE CONSTRUTIVA",OFFSET(A76,-1,0)+1,LARGE(A$3:A75,1))</f>
        <v>0</v>
      </c>
      <c r="B76" s="110">
        <f t="shared" ca="1" si="28"/>
        <v>3</v>
      </c>
      <c r="C76" s="110">
        <f t="shared" ca="1" si="29"/>
        <v>1</v>
      </c>
      <c r="D76" s="111">
        <f t="shared" ca="1" si="30"/>
        <v>1</v>
      </c>
      <c r="E76" s="111">
        <f t="shared" ca="1" si="31"/>
        <v>4</v>
      </c>
      <c r="G76" s="71"/>
      <c r="H76" s="72" t="s">
        <v>73</v>
      </c>
      <c r="I76" s="73" t="str">
        <f t="shared" ca="1" si="25"/>
        <v>03.001.001.004</v>
      </c>
      <c r="J76" s="74" t="s">
        <v>5378</v>
      </c>
      <c r="K76" s="75" t="s">
        <v>1</v>
      </c>
      <c r="L76" s="108">
        <f>ARQUITETURA!H588</f>
        <v>66.91</v>
      </c>
      <c r="M76" s="108">
        <v>3.1797149999999994</v>
      </c>
      <c r="N76" s="89">
        <f t="shared" si="26"/>
        <v>212.75473064999994</v>
      </c>
      <c r="O76" s="115"/>
      <c r="P76" s="76"/>
      <c r="Q76" s="377"/>
      <c r="R76" s="121"/>
      <c r="S76" s="26"/>
    </row>
    <row r="77" spans="1:19" s="25" customFormat="1" ht="13.9" customHeight="1" outlineLevel="2" x14ac:dyDescent="0.2">
      <c r="A77" s="110">
        <f ca="1">IF($H77="UNIDADE CONSTRUTIVA",OFFSET(A77,-1,0)+1,LARGE(A$3:A76,1))</f>
        <v>0</v>
      </c>
      <c r="B77" s="110">
        <f t="shared" ca="1" si="28"/>
        <v>3</v>
      </c>
      <c r="C77" s="110">
        <f t="shared" ca="1" si="29"/>
        <v>1</v>
      </c>
      <c r="D77" s="111">
        <f t="shared" ca="1" si="30"/>
        <v>1</v>
      </c>
      <c r="E77" s="111">
        <f t="shared" ca="1" si="31"/>
        <v>5</v>
      </c>
      <c r="G77" s="71"/>
      <c r="H77" s="72" t="s">
        <v>73</v>
      </c>
      <c r="I77" s="73" t="str">
        <f t="shared" ref="I77:I78" ca="1" si="32">IF(H77="Unidade Construtiva",TEXT(A77,"00"),IF(H77="Célula Construtiva",TEXT(B77,"00"),IF(H77="Etapa",CONCATENATE(TEXT(B77,"00"),".",TEXT(C77,"000")),IF(H77="Subetapa",CONCATENATE(TEXT(B77,"00"),".",TEXT(C77,"000"),".",TEXT(D77,"000")),IF(H77="Serviço",CONCATENATE(TEXT(B77,"00"),".",TEXT(C77,"000"),".",TEXT(D77,"000"),".",TEXT(E77,"000")),"")))))</f>
        <v>03.001.001.005</v>
      </c>
      <c r="J77" s="74" t="s">
        <v>107</v>
      </c>
      <c r="K77" s="75" t="s">
        <v>1</v>
      </c>
      <c r="L77" s="108">
        <f>ARQUITETURA!H593</f>
        <v>253.75</v>
      </c>
      <c r="M77" s="108">
        <v>5.1029166666666663</v>
      </c>
      <c r="N77" s="89">
        <f t="shared" si="26"/>
        <v>1294.8651041666665</v>
      </c>
      <c r="O77" s="115"/>
      <c r="P77" s="76"/>
      <c r="Q77" s="377"/>
      <c r="R77" s="26"/>
      <c r="S77" s="26"/>
    </row>
    <row r="78" spans="1:19" s="25" customFormat="1" ht="13.9" customHeight="1" outlineLevel="2" x14ac:dyDescent="0.2">
      <c r="A78" s="110">
        <f ca="1">IF($H78="UNIDADE CONSTRUTIVA",OFFSET(A78,-1,0)+1,LARGE(A$3:A77,1))</f>
        <v>0</v>
      </c>
      <c r="B78" s="110">
        <f t="shared" ca="1" si="28"/>
        <v>3</v>
      </c>
      <c r="C78" s="110">
        <f t="shared" ca="1" si="29"/>
        <v>1</v>
      </c>
      <c r="D78" s="111">
        <f t="shared" ca="1" si="30"/>
        <v>1</v>
      </c>
      <c r="E78" s="111">
        <f t="shared" ca="1" si="31"/>
        <v>6</v>
      </c>
      <c r="G78" s="71"/>
      <c r="H78" s="72" t="s">
        <v>73</v>
      </c>
      <c r="I78" s="73" t="str">
        <f t="shared" ca="1" si="32"/>
        <v>03.001.001.006</v>
      </c>
      <c r="J78" s="74" t="s">
        <v>1637</v>
      </c>
      <c r="K78" s="75" t="s">
        <v>1</v>
      </c>
      <c r="L78" s="108">
        <f>ARQUITETURA!H379</f>
        <v>10093.839999999998</v>
      </c>
      <c r="M78" s="108">
        <v>6.8295159999999999</v>
      </c>
      <c r="N78" s="89">
        <f t="shared" si="26"/>
        <v>68936.041781439984</v>
      </c>
      <c r="O78" s="115"/>
      <c r="P78" s="76"/>
      <c r="Q78" s="377"/>
      <c r="R78" s="26"/>
      <c r="S78" s="26"/>
    </row>
    <row r="79" spans="1:19" s="25" customFormat="1" ht="13.9" customHeight="1" outlineLevel="2" x14ac:dyDescent="0.2">
      <c r="A79" s="110">
        <f ca="1">IF($H79="UNIDADE CONSTRUTIVA",OFFSET(A79,-1,0)+1,LARGE(A$3:A78,1))</f>
        <v>0</v>
      </c>
      <c r="B79" s="110">
        <f t="shared" ca="1" si="28"/>
        <v>3</v>
      </c>
      <c r="C79" s="110">
        <f t="shared" ca="1" si="29"/>
        <v>1</v>
      </c>
      <c r="D79" s="111">
        <f t="shared" ca="1" si="30"/>
        <v>1</v>
      </c>
      <c r="E79" s="111">
        <f t="shared" ca="1" si="31"/>
        <v>7</v>
      </c>
      <c r="G79" s="71"/>
      <c r="H79" s="72" t="s">
        <v>73</v>
      </c>
      <c r="I79" s="73" t="str">
        <f t="shared" ca="1" si="25"/>
        <v>03.001.001.007</v>
      </c>
      <c r="J79" s="74" t="s">
        <v>1638</v>
      </c>
      <c r="K79" s="75" t="s">
        <v>1</v>
      </c>
      <c r="L79" s="108">
        <f>ARQUITETURA!H380</f>
        <v>2384.4200000000005</v>
      </c>
      <c r="M79" s="108">
        <v>13.659032</v>
      </c>
      <c r="N79" s="89">
        <f t="shared" si="26"/>
        <v>32568.869081440007</v>
      </c>
      <c r="O79" s="115"/>
      <c r="P79" s="76"/>
      <c r="Q79" s="377"/>
      <c r="R79" s="26"/>
      <c r="S79" s="26"/>
    </row>
    <row r="80" spans="1:19" s="25" customFormat="1" ht="13.9" customHeight="1" outlineLevel="1" x14ac:dyDescent="0.2">
      <c r="A80" s="110">
        <f ca="1">IF($H80="UNIDADE CONSTRUTIVA",OFFSET(A80,-1,0)+1,LARGE(A$3:A79,1))</f>
        <v>0</v>
      </c>
      <c r="B80" s="110">
        <f t="shared" ca="1" si="28"/>
        <v>3</v>
      </c>
      <c r="C80" s="110">
        <f t="shared" ca="1" si="29"/>
        <v>1</v>
      </c>
      <c r="D80" s="111">
        <f t="shared" ca="1" si="30"/>
        <v>2</v>
      </c>
      <c r="E80" s="111">
        <f t="shared" ca="1" si="31"/>
        <v>0</v>
      </c>
      <c r="G80" s="71"/>
      <c r="H80" s="72" t="s">
        <v>72</v>
      </c>
      <c r="I80" s="73" t="str">
        <f t="shared" ca="1" si="25"/>
        <v>03.001.002</v>
      </c>
      <c r="J80" s="74" t="s">
        <v>749</v>
      </c>
      <c r="K80" s="75"/>
      <c r="L80" s="108"/>
      <c r="M80" s="108"/>
      <c r="N80" s="89">
        <f t="shared" ca="1" si="26"/>
        <v>257234.24160000001</v>
      </c>
      <c r="O80" s="115">
        <f ca="1">N80/'Obra '!$E$9</f>
        <v>37.074053433145153</v>
      </c>
      <c r="P80" s="76"/>
      <c r="Q80" s="377" t="s">
        <v>111</v>
      </c>
      <c r="R80" s="26"/>
      <c r="S80" s="26"/>
    </row>
    <row r="81" spans="1:19" s="25" customFormat="1" ht="13.9" customHeight="1" outlineLevel="2" x14ac:dyDescent="0.2">
      <c r="A81" s="110">
        <f ca="1">IF($H81="UNIDADE CONSTRUTIVA",OFFSET(A81,-1,0)+1,LARGE(A$3:A80,1))</f>
        <v>0</v>
      </c>
      <c r="B81" s="110">
        <f t="shared" ca="1" si="28"/>
        <v>3</v>
      </c>
      <c r="C81" s="110">
        <f t="shared" ca="1" si="29"/>
        <v>1</v>
      </c>
      <c r="D81" s="111">
        <f t="shared" ca="1" si="30"/>
        <v>2</v>
      </c>
      <c r="E81" s="111">
        <f t="shared" ca="1" si="31"/>
        <v>1</v>
      </c>
      <c r="G81" s="71"/>
      <c r="H81" s="72" t="s">
        <v>73</v>
      </c>
      <c r="I81" s="73" t="str">
        <f t="shared" ref="I81" ca="1" si="33">IF(H81="Unidade Construtiva",TEXT(A81,"00"),IF(H81="Célula Construtiva",TEXT(B81,"00"),IF(H81="Etapa",CONCATENATE(TEXT(B81,"00"),".",TEXT(C81,"000")),IF(H81="Subetapa",CONCATENATE(TEXT(B81,"00"),".",TEXT(C81,"000"),".",TEXT(D81,"000")),IF(H81="Serviço",CONCATENATE(TEXT(B81,"00"),".",TEXT(C81,"000"),".",TEXT(D81,"000"),".",TEXT(E81,"000")),"")))))</f>
        <v>03.001.002.001</v>
      </c>
      <c r="J81" s="74" t="s">
        <v>2734</v>
      </c>
      <c r="K81" s="75" t="s">
        <v>1</v>
      </c>
      <c r="L81" s="108">
        <f>SUM(ARQUITETURA!H633:H638,ARQUITETURA!H641:H650)</f>
        <v>3263.3999999999996</v>
      </c>
      <c r="M81" s="108">
        <v>78.824000000000012</v>
      </c>
      <c r="N81" s="89">
        <f t="shared" si="26"/>
        <v>257234.24160000001</v>
      </c>
      <c r="O81" s="115"/>
      <c r="P81" s="76"/>
      <c r="Q81" s="377"/>
      <c r="R81" s="26"/>
      <c r="S81" s="26"/>
    </row>
    <row r="82" spans="1:19" s="25" customFormat="1" ht="13.9" customHeight="1" outlineLevel="1" x14ac:dyDescent="0.2">
      <c r="A82" s="110">
        <f ca="1">IF($H82="UNIDADE CONSTRUTIVA",OFFSET(A82,-1,0)+1,LARGE(A$3:A81,1))</f>
        <v>0</v>
      </c>
      <c r="B82" s="110">
        <f t="shared" ca="1" si="28"/>
        <v>3</v>
      </c>
      <c r="C82" s="110">
        <f t="shared" ca="1" si="29"/>
        <v>1</v>
      </c>
      <c r="D82" s="111">
        <f t="shared" ca="1" si="30"/>
        <v>3</v>
      </c>
      <c r="E82" s="111">
        <f t="shared" ca="1" si="31"/>
        <v>0</v>
      </c>
      <c r="G82" s="71"/>
      <c r="H82" s="72" t="s">
        <v>72</v>
      </c>
      <c r="I82" s="73" t="str">
        <f t="shared" ca="1" si="25"/>
        <v>03.001.003</v>
      </c>
      <c r="J82" s="74" t="s">
        <v>750</v>
      </c>
      <c r="K82" s="75"/>
      <c r="L82" s="108"/>
      <c r="M82" s="108"/>
      <c r="N82" s="89">
        <f t="shared" ca="1" si="26"/>
        <v>21618.956699999995</v>
      </c>
      <c r="O82" s="115">
        <f ca="1">N82/'Obra '!$E$9</f>
        <v>3.1158462842244372</v>
      </c>
      <c r="P82" s="76"/>
      <c r="Q82" s="377" t="s">
        <v>111</v>
      </c>
      <c r="R82" s="26"/>
      <c r="S82" s="26"/>
    </row>
    <row r="83" spans="1:19" s="25" customFormat="1" ht="13.9" customHeight="1" outlineLevel="2" x14ac:dyDescent="0.2">
      <c r="A83" s="110">
        <f ca="1">IF($H83="UNIDADE CONSTRUTIVA",OFFSET(A83,-1,0)+1,LARGE(A$3:A82,1))</f>
        <v>0</v>
      </c>
      <c r="B83" s="110">
        <f t="shared" ca="1" si="28"/>
        <v>3</v>
      </c>
      <c r="C83" s="110">
        <f t="shared" ca="1" si="29"/>
        <v>1</v>
      </c>
      <c r="D83" s="111">
        <f t="shared" ca="1" si="30"/>
        <v>3</v>
      </c>
      <c r="E83" s="111">
        <f t="shared" ca="1" si="31"/>
        <v>1</v>
      </c>
      <c r="G83" s="71"/>
      <c r="H83" s="72" t="s">
        <v>73</v>
      </c>
      <c r="I83" s="73" t="str">
        <f t="shared" ca="1" si="25"/>
        <v>03.001.003.001</v>
      </c>
      <c r="J83" s="122" t="s">
        <v>1712</v>
      </c>
      <c r="K83" s="75" t="s">
        <v>1</v>
      </c>
      <c r="L83" s="108">
        <f>ARQUITETURA!H702</f>
        <v>30.689999999999998</v>
      </c>
      <c r="M83" s="108">
        <v>704.43</v>
      </c>
      <c r="N83" s="89">
        <f t="shared" si="26"/>
        <v>21618.956699999995</v>
      </c>
      <c r="O83" s="115"/>
      <c r="P83" s="76"/>
      <c r="Q83" s="377"/>
      <c r="R83" s="26"/>
      <c r="S83" s="26"/>
    </row>
    <row r="84" spans="1:19" s="25" customFormat="1" ht="13.9" customHeight="1" outlineLevel="1" x14ac:dyDescent="0.2">
      <c r="A84" s="110">
        <f ca="1">IF($H84="UNIDADE CONSTRUTIVA",OFFSET(A84,-1,0)+1,LARGE(A$3:A83,1))</f>
        <v>0</v>
      </c>
      <c r="B84" s="110">
        <f t="shared" ca="1" si="28"/>
        <v>3</v>
      </c>
      <c r="C84" s="110">
        <f t="shared" ca="1" si="29"/>
        <v>1</v>
      </c>
      <c r="D84" s="111">
        <f t="shared" ca="1" si="30"/>
        <v>4</v>
      </c>
      <c r="E84" s="111">
        <f t="shared" ca="1" si="31"/>
        <v>0</v>
      </c>
      <c r="G84" s="71"/>
      <c r="H84" s="72" t="s">
        <v>72</v>
      </c>
      <c r="I84" s="73" t="str">
        <f t="shared" ca="1" si="25"/>
        <v>03.001.004</v>
      </c>
      <c r="J84" s="74" t="s">
        <v>615</v>
      </c>
      <c r="K84" s="75"/>
      <c r="L84" s="108"/>
      <c r="M84" s="108"/>
      <c r="N84" s="89">
        <f t="shared" ca="1" si="26"/>
        <v>346093.50330000004</v>
      </c>
      <c r="O84" s="115">
        <f ca="1">N84/'Obra '!$E$9</f>
        <v>49.880952684988884</v>
      </c>
      <c r="P84" s="76"/>
      <c r="Q84" s="377" t="s">
        <v>111</v>
      </c>
      <c r="R84" s="26"/>
      <c r="S84" s="26"/>
    </row>
    <row r="85" spans="1:19" s="25" customFormat="1" ht="13.9" customHeight="1" outlineLevel="2" x14ac:dyDescent="0.2">
      <c r="A85" s="110">
        <f ca="1">IF($H85="UNIDADE CONSTRUTIVA",OFFSET(A85,-1,0)+1,LARGE(A$3:A84,1))</f>
        <v>0</v>
      </c>
      <c r="B85" s="110">
        <f t="shared" ca="1" si="28"/>
        <v>3</v>
      </c>
      <c r="C85" s="110">
        <f t="shared" ca="1" si="29"/>
        <v>1</v>
      </c>
      <c r="D85" s="111">
        <f t="shared" ca="1" si="30"/>
        <v>4</v>
      </c>
      <c r="E85" s="111">
        <f t="shared" ca="1" si="31"/>
        <v>1</v>
      </c>
      <c r="G85" s="71"/>
      <c r="H85" s="72" t="s">
        <v>73</v>
      </c>
      <c r="I85" s="73" t="str">
        <f t="shared" ref="I85" ca="1" si="34">IF(H85="Unidade Construtiva",TEXT(A85,"00"),IF(H85="Célula Construtiva",TEXT(B85,"00"),IF(H85="Etapa",CONCATENATE(TEXT(B85,"00"),".",TEXT(C85,"000")),IF(H85="Subetapa",CONCATENATE(TEXT(B85,"00"),".",TEXT(C85,"000"),".",TEXT(D85,"000")),IF(H85="Serviço",CONCATENATE(TEXT(B85,"00"),".",TEXT(C85,"000"),".",TEXT(D85,"000"),".",TEXT(E85,"000")),"")))))</f>
        <v>03.001.004.001</v>
      </c>
      <c r="J85" s="74" t="s">
        <v>2747</v>
      </c>
      <c r="K85" s="75" t="s">
        <v>1</v>
      </c>
      <c r="L85" s="108">
        <f>ARQUITETURA!H1740</f>
        <v>491.31000000000006</v>
      </c>
      <c r="M85" s="108">
        <v>704.43</v>
      </c>
      <c r="N85" s="89">
        <f t="shared" si="26"/>
        <v>346093.50330000004</v>
      </c>
      <c r="O85" s="115"/>
      <c r="P85" s="76"/>
      <c r="Q85" s="377"/>
      <c r="R85" s="26"/>
      <c r="S85" s="26"/>
    </row>
    <row r="86" spans="1:19" s="25" customFormat="1" ht="13.9" customHeight="1" outlineLevel="1" x14ac:dyDescent="0.2">
      <c r="A86" s="110">
        <f ca="1">IF($H86="UNIDADE CONSTRUTIVA",OFFSET(A86,-1,0)+1,LARGE(A$3:A85,1))</f>
        <v>0</v>
      </c>
      <c r="B86" s="110">
        <f t="shared" ca="1" si="28"/>
        <v>3</v>
      </c>
      <c r="C86" s="110">
        <f t="shared" ca="1" si="29"/>
        <v>1</v>
      </c>
      <c r="D86" s="111">
        <f t="shared" ca="1" si="30"/>
        <v>5</v>
      </c>
      <c r="E86" s="111">
        <f t="shared" ca="1" si="31"/>
        <v>0</v>
      </c>
      <c r="G86" s="71"/>
      <c r="H86" s="72" t="s">
        <v>72</v>
      </c>
      <c r="I86" s="73" t="str">
        <f t="shared" ca="1" si="25"/>
        <v>03.001.005</v>
      </c>
      <c r="J86" s="74" t="s">
        <v>729</v>
      </c>
      <c r="K86" s="75"/>
      <c r="L86" s="108"/>
      <c r="M86" s="108"/>
      <c r="N86" s="89">
        <f t="shared" ca="1" si="26"/>
        <v>539164.09</v>
      </c>
      <c r="O86" s="115">
        <f ca="1">N86/'Obra '!$E$9</f>
        <v>77.707377359877427</v>
      </c>
      <c r="P86" s="76"/>
      <c r="Q86" s="377"/>
      <c r="R86" s="26"/>
      <c r="S86" s="26"/>
    </row>
    <row r="87" spans="1:19" s="25" customFormat="1" ht="13.9" customHeight="1" outlineLevel="2" x14ac:dyDescent="0.2">
      <c r="A87" s="110">
        <f ca="1">IF($H87="UNIDADE CONSTRUTIVA",OFFSET(A87,-1,0)+1,LARGE(A$3:A86,1))</f>
        <v>0</v>
      </c>
      <c r="B87" s="110">
        <f t="shared" ca="1" si="28"/>
        <v>3</v>
      </c>
      <c r="C87" s="110">
        <f t="shared" ca="1" si="29"/>
        <v>1</v>
      </c>
      <c r="D87" s="111">
        <f t="shared" ca="1" si="30"/>
        <v>5</v>
      </c>
      <c r="E87" s="111">
        <f t="shared" ca="1" si="31"/>
        <v>1</v>
      </c>
      <c r="G87" s="71"/>
      <c r="H87" s="72" t="s">
        <v>73</v>
      </c>
      <c r="I87" s="73" t="str">
        <f t="shared" ca="1" si="25"/>
        <v>03.001.005.001</v>
      </c>
      <c r="J87" s="74" t="s">
        <v>109</v>
      </c>
      <c r="K87" s="75" t="s">
        <v>1</v>
      </c>
      <c r="L87" s="108">
        <f>L73</f>
        <v>2077.54</v>
      </c>
      <c r="M87" s="108">
        <v>36</v>
      </c>
      <c r="N87" s="89">
        <f t="shared" si="26"/>
        <v>74791.44</v>
      </c>
      <c r="O87" s="115"/>
      <c r="P87" s="76"/>
      <c r="Q87" s="377" t="s">
        <v>728</v>
      </c>
      <c r="R87" s="26"/>
      <c r="S87" s="26"/>
    </row>
    <row r="88" spans="1:19" s="25" customFormat="1" ht="13.9" customHeight="1" outlineLevel="2" x14ac:dyDescent="0.2">
      <c r="A88" s="110">
        <f ca="1">IF($H88="UNIDADE CONSTRUTIVA",OFFSET(A88,-1,0)+1,LARGE(A$3:A87,1))</f>
        <v>0</v>
      </c>
      <c r="B88" s="110">
        <f t="shared" ca="1" si="28"/>
        <v>3</v>
      </c>
      <c r="C88" s="110">
        <f t="shared" ca="1" si="29"/>
        <v>1</v>
      </c>
      <c r="D88" s="111">
        <f t="shared" ca="1" si="30"/>
        <v>5</v>
      </c>
      <c r="E88" s="111">
        <f t="shared" ca="1" si="31"/>
        <v>2</v>
      </c>
      <c r="G88" s="71"/>
      <c r="H88" s="72" t="s">
        <v>73</v>
      </c>
      <c r="I88" s="73" t="str">
        <f t="shared" ref="I88" ca="1" si="35">IF(H88="Unidade Construtiva",TEXT(A88,"00"),IF(H88="Célula Construtiva",TEXT(B88,"00"),IF(H88="Etapa",CONCATENATE(TEXT(B88,"00"),".",TEXT(C88,"000")),IF(H88="Subetapa",CONCATENATE(TEXT(B88,"00"),".",TEXT(C88,"000"),".",TEXT(D88,"000")),IF(H88="Serviço",CONCATENATE(TEXT(B88,"00"),".",TEXT(C88,"000"),".",TEXT(D88,"000"),".",TEXT(E88,"000")),"")))))</f>
        <v>03.001.005.002</v>
      </c>
      <c r="J88" s="74" t="s">
        <v>2783</v>
      </c>
      <c r="K88" s="75" t="s">
        <v>1</v>
      </c>
      <c r="L88" s="108">
        <f>L78+L79</f>
        <v>12478.259999999998</v>
      </c>
      <c r="M88" s="108">
        <v>15</v>
      </c>
      <c r="N88" s="89">
        <f t="shared" si="26"/>
        <v>187173.89999999997</v>
      </c>
      <c r="O88" s="115"/>
      <c r="P88" s="76"/>
      <c r="Q88" s="377" t="s">
        <v>728</v>
      </c>
      <c r="R88" s="26"/>
      <c r="S88" s="26"/>
    </row>
    <row r="89" spans="1:19" s="25" customFormat="1" ht="13.9" customHeight="1" outlineLevel="2" x14ac:dyDescent="0.2">
      <c r="A89" s="110">
        <f ca="1">IF($H89="UNIDADE CONSTRUTIVA",OFFSET(A89,-1,0)+1,LARGE(A$3:A88,1))</f>
        <v>0</v>
      </c>
      <c r="B89" s="110">
        <f t="shared" ca="1" si="28"/>
        <v>3</v>
      </c>
      <c r="C89" s="110">
        <f t="shared" ca="1" si="29"/>
        <v>1</v>
      </c>
      <c r="D89" s="111">
        <f t="shared" ca="1" si="30"/>
        <v>5</v>
      </c>
      <c r="E89" s="111">
        <f t="shared" ca="1" si="31"/>
        <v>3</v>
      </c>
      <c r="G89" s="71"/>
      <c r="H89" s="72" t="s">
        <v>73</v>
      </c>
      <c r="I89" s="73" t="str">
        <f t="shared" ca="1" si="25"/>
        <v>03.001.005.003</v>
      </c>
      <c r="J89" s="74" t="s">
        <v>110</v>
      </c>
      <c r="K89" s="75" t="s">
        <v>1</v>
      </c>
      <c r="L89" s="108">
        <f>L77</f>
        <v>253.75</v>
      </c>
      <c r="M89" s="108">
        <v>25</v>
      </c>
      <c r="N89" s="89">
        <f t="shared" si="26"/>
        <v>6343.75</v>
      </c>
      <c r="O89" s="115"/>
      <c r="P89" s="76"/>
      <c r="Q89" s="377" t="s">
        <v>728</v>
      </c>
      <c r="R89" s="26"/>
      <c r="S89" s="26"/>
    </row>
    <row r="90" spans="1:19" s="25" customFormat="1" ht="13.9" customHeight="1" outlineLevel="2" x14ac:dyDescent="0.2">
      <c r="A90" s="110">
        <f ca="1">IF($H90="UNIDADE CONSTRUTIVA",OFFSET(A90,-1,0)+1,LARGE(A$3:A89,1))</f>
        <v>0</v>
      </c>
      <c r="B90" s="110">
        <f t="shared" ca="1" si="28"/>
        <v>3</v>
      </c>
      <c r="C90" s="110">
        <f t="shared" ca="1" si="29"/>
        <v>1</v>
      </c>
      <c r="D90" s="111">
        <f t="shared" ca="1" si="30"/>
        <v>5</v>
      </c>
      <c r="E90" s="111">
        <f t="shared" ca="1" si="31"/>
        <v>4</v>
      </c>
      <c r="G90" s="71"/>
      <c r="H90" s="72" t="s">
        <v>73</v>
      </c>
      <c r="I90" s="73" t="str">
        <f t="shared" ref="I90:I97" ca="1" si="36">IF(H90="Unidade Construtiva",TEXT(A90,"00"),IF(H90="Célula Construtiva",TEXT(B90,"00"),IF(H90="Etapa",CONCATENATE(TEXT(B90,"00"),".",TEXT(C90,"000")),IF(H90="Subetapa",CONCATENATE(TEXT(B90,"00"),".",TEXT(C90,"000"),".",TEXT(D90,"000")),IF(H90="Serviço",CONCATENATE(TEXT(B90,"00"),".",TEXT(C90,"000"),".",TEXT(D90,"000"),".",TEXT(E90,"000")),"")))))</f>
        <v>03.001.005.004</v>
      </c>
      <c r="J90" s="74" t="s">
        <v>112</v>
      </c>
      <c r="K90" s="75" t="s">
        <v>1</v>
      </c>
      <c r="L90" s="108">
        <f>L81</f>
        <v>3263.3999999999996</v>
      </c>
      <c r="M90" s="108">
        <v>75</v>
      </c>
      <c r="N90" s="89">
        <f t="shared" si="26"/>
        <v>244754.99999999997</v>
      </c>
      <c r="O90" s="115">
        <f>N90/'Obra '!$E$9</f>
        <v>35.275474569748887</v>
      </c>
      <c r="P90" s="76"/>
      <c r="Q90" s="377" t="s">
        <v>111</v>
      </c>
      <c r="R90" s="26"/>
      <c r="S90" s="26"/>
    </row>
    <row r="91" spans="1:19" s="25" customFormat="1" ht="13.9" customHeight="1" outlineLevel="2" x14ac:dyDescent="0.2">
      <c r="A91" s="110">
        <f ca="1">IF($H91="UNIDADE CONSTRUTIVA",OFFSET(A91,-1,0)+1,LARGE(A$3:A90,1))</f>
        <v>0</v>
      </c>
      <c r="B91" s="110">
        <f t="shared" ca="1" si="28"/>
        <v>3</v>
      </c>
      <c r="C91" s="110">
        <f t="shared" ca="1" si="29"/>
        <v>1</v>
      </c>
      <c r="D91" s="111">
        <f t="shared" ca="1" si="30"/>
        <v>5</v>
      </c>
      <c r="E91" s="111">
        <f t="shared" ca="1" si="31"/>
        <v>5</v>
      </c>
      <c r="G91" s="71"/>
      <c r="H91" s="72" t="s">
        <v>73</v>
      </c>
      <c r="I91" s="73" t="str">
        <f t="shared" ca="1" si="36"/>
        <v>03.001.005.005</v>
      </c>
      <c r="J91" s="74" t="s">
        <v>672</v>
      </c>
      <c r="K91" s="75" t="s">
        <v>1</v>
      </c>
      <c r="L91" s="108">
        <f>L83</f>
        <v>30.689999999999998</v>
      </c>
      <c r="M91" s="108">
        <v>50</v>
      </c>
      <c r="N91" s="89">
        <f t="shared" si="26"/>
        <v>1534.5</v>
      </c>
      <c r="O91" s="115">
        <f>N91/'Obra '!$E$9</f>
        <v>0.2211608168465595</v>
      </c>
      <c r="P91" s="76"/>
      <c r="Q91" s="377" t="s">
        <v>111</v>
      </c>
      <c r="R91" s="26"/>
      <c r="S91" s="26"/>
    </row>
    <row r="92" spans="1:19" s="25" customFormat="1" ht="13.9" customHeight="1" outlineLevel="2" x14ac:dyDescent="0.2">
      <c r="A92" s="110">
        <f ca="1">IF($H92="UNIDADE CONSTRUTIVA",OFFSET(A92,-1,0)+1,LARGE(A$3:A91,1))</f>
        <v>0</v>
      </c>
      <c r="B92" s="110">
        <f t="shared" ca="1" si="28"/>
        <v>3</v>
      </c>
      <c r="C92" s="110">
        <f t="shared" ca="1" si="29"/>
        <v>1</v>
      </c>
      <c r="D92" s="111">
        <f t="shared" ca="1" si="30"/>
        <v>5</v>
      </c>
      <c r="E92" s="111">
        <f t="shared" ca="1" si="31"/>
        <v>6</v>
      </c>
      <c r="G92" s="71"/>
      <c r="H92" s="72" t="s">
        <v>73</v>
      </c>
      <c r="I92" s="73" t="str">
        <f t="shared" ca="1" si="36"/>
        <v>03.001.005.006</v>
      </c>
      <c r="J92" s="74" t="s">
        <v>113</v>
      </c>
      <c r="K92" s="75" t="s">
        <v>1</v>
      </c>
      <c r="L92" s="108">
        <f>L85</f>
        <v>491.31000000000006</v>
      </c>
      <c r="M92" s="108">
        <v>50</v>
      </c>
      <c r="N92" s="89">
        <f t="shared" si="26"/>
        <v>24565.500000000004</v>
      </c>
      <c r="O92" s="115">
        <f>N92/'Obra '!$E$9</f>
        <v>3.5405187658808459</v>
      </c>
      <c r="P92" s="76"/>
      <c r="Q92" s="377" t="s">
        <v>111</v>
      </c>
      <c r="R92" s="26"/>
      <c r="S92" s="26"/>
    </row>
    <row r="93" spans="1:19" s="25" customFormat="1" ht="13.9" customHeight="1" x14ac:dyDescent="0.2">
      <c r="A93" s="110">
        <f ca="1">IF($H93="UNIDADE CONSTRUTIVA",OFFSET(A93,-1,0)+1,LARGE(A$3:A92,1))</f>
        <v>0</v>
      </c>
      <c r="B93" s="110">
        <f t="shared" ca="1" si="28"/>
        <v>4</v>
      </c>
      <c r="C93" s="110">
        <f t="shared" ca="1" si="29"/>
        <v>0</v>
      </c>
      <c r="D93" s="111">
        <f t="shared" ca="1" si="30"/>
        <v>5</v>
      </c>
      <c r="E93" s="111">
        <f t="shared" ca="1" si="31"/>
        <v>6</v>
      </c>
      <c r="G93" s="71"/>
      <c r="H93" s="72" t="s">
        <v>70</v>
      </c>
      <c r="I93" s="73" t="str">
        <f t="shared" ca="1" si="36"/>
        <v>04</v>
      </c>
      <c r="J93" s="74" t="s">
        <v>751</v>
      </c>
      <c r="K93" s="75"/>
      <c r="L93" s="108"/>
      <c r="M93" s="108"/>
      <c r="N93" s="89">
        <f t="shared" ca="1" si="26"/>
        <v>695689.4328585132</v>
      </c>
      <c r="O93" s="115">
        <f ca="1">N93/'Obra '!$E$9</f>
        <v>100.26669484686118</v>
      </c>
      <c r="P93" s="76"/>
      <c r="Q93" s="377"/>
      <c r="R93" s="116"/>
      <c r="S93" s="26"/>
    </row>
    <row r="94" spans="1:19" s="25" customFormat="1" ht="13.9" customHeight="1" outlineLevel="1" x14ac:dyDescent="0.2">
      <c r="A94" s="110">
        <f ca="1">IF($H94="UNIDADE CONSTRUTIVA",OFFSET(A94,-1,0)+1,LARGE(A$3:A93,1))</f>
        <v>0</v>
      </c>
      <c r="B94" s="110">
        <f t="shared" ca="1" si="28"/>
        <v>4</v>
      </c>
      <c r="C94" s="110">
        <f t="shared" ca="1" si="29"/>
        <v>1</v>
      </c>
      <c r="D94" s="111">
        <f t="shared" ca="1" si="30"/>
        <v>0</v>
      </c>
      <c r="E94" s="111">
        <f t="shared" ca="1" si="31"/>
        <v>6</v>
      </c>
      <c r="G94" s="71"/>
      <c r="H94" s="72" t="s">
        <v>71</v>
      </c>
      <c r="I94" s="73" t="str">
        <f t="shared" ca="1" si="36"/>
        <v>04.001</v>
      </c>
      <c r="J94" s="74" t="s">
        <v>751</v>
      </c>
      <c r="K94" s="75"/>
      <c r="L94" s="108"/>
      <c r="M94" s="108"/>
      <c r="N94" s="89">
        <f t="shared" ca="1" si="26"/>
        <v>695689.4328585132</v>
      </c>
      <c r="O94" s="115"/>
      <c r="P94" s="76"/>
      <c r="Q94" s="377"/>
      <c r="R94" s="26"/>
      <c r="S94" s="26"/>
    </row>
    <row r="95" spans="1:19" s="25" customFormat="1" ht="13.9" customHeight="1" outlineLevel="1" x14ac:dyDescent="0.2">
      <c r="A95" s="110">
        <f ca="1">IF($H95="UNIDADE CONSTRUTIVA",OFFSET(A95,-1,0)+1,LARGE(A$3:A94,1))</f>
        <v>0</v>
      </c>
      <c r="B95" s="110">
        <f t="shared" ca="1" si="28"/>
        <v>4</v>
      </c>
      <c r="C95" s="110">
        <f t="shared" ca="1" si="29"/>
        <v>1</v>
      </c>
      <c r="D95" s="111">
        <f t="shared" ca="1" si="30"/>
        <v>1</v>
      </c>
      <c r="E95" s="111">
        <f t="shared" ca="1" si="31"/>
        <v>0</v>
      </c>
      <c r="G95" s="71"/>
      <c r="H95" s="72" t="s">
        <v>72</v>
      </c>
      <c r="I95" s="73" t="str">
        <f t="shared" ca="1" si="36"/>
        <v>04.001.001</v>
      </c>
      <c r="J95" s="74" t="s">
        <v>512</v>
      </c>
      <c r="K95" s="473">
        <f>SUM(L96:L99)</f>
        <v>5747.0199999999995</v>
      </c>
      <c r="L95" s="108">
        <f>L96/K95</f>
        <v>6.5625315380840848E-2</v>
      </c>
      <c r="M95" s="108"/>
      <c r="N95" s="89">
        <f t="shared" ca="1" si="26"/>
        <v>1924.5650208333332</v>
      </c>
      <c r="O95" s="115"/>
      <c r="P95" s="76"/>
      <c r="Q95" s="377" t="s">
        <v>119</v>
      </c>
      <c r="R95" s="26"/>
      <c r="S95" s="26"/>
    </row>
    <row r="96" spans="1:19" s="25" customFormat="1" ht="13.9" customHeight="1" outlineLevel="2" x14ac:dyDescent="0.2">
      <c r="A96" s="110">
        <f ca="1">IF($H96="UNIDADE CONSTRUTIVA",OFFSET(A96,-1,0)+1,LARGE(A$3:A95,1))</f>
        <v>0</v>
      </c>
      <c r="B96" s="110">
        <f t="shared" ca="1" si="28"/>
        <v>4</v>
      </c>
      <c r="C96" s="110">
        <f t="shared" ca="1" si="29"/>
        <v>1</v>
      </c>
      <c r="D96" s="111">
        <f t="shared" ca="1" si="30"/>
        <v>1</v>
      </c>
      <c r="E96" s="111">
        <f t="shared" ca="1" si="31"/>
        <v>1</v>
      </c>
      <c r="G96" s="71"/>
      <c r="H96" s="72" t="s">
        <v>73</v>
      </c>
      <c r="I96" s="73" t="str">
        <f t="shared" ca="1" si="36"/>
        <v>04.001.001.001</v>
      </c>
      <c r="J96" s="74" t="s">
        <v>174</v>
      </c>
      <c r="K96" s="75" t="s">
        <v>1</v>
      </c>
      <c r="L96" s="108">
        <f>SUM(ARQUITETURA!H1346:H1346,ARQUITETURA!H1353)</f>
        <v>377.15</v>
      </c>
      <c r="M96" s="108">
        <v>5.1029166666666663</v>
      </c>
      <c r="N96" s="89">
        <f t="shared" si="26"/>
        <v>1924.5650208333332</v>
      </c>
      <c r="O96" s="115"/>
      <c r="P96" s="76"/>
      <c r="Q96" s="377"/>
      <c r="R96" s="26"/>
      <c r="S96" s="26"/>
    </row>
    <row r="97" spans="1:19" s="25" customFormat="1" ht="13.9" customHeight="1" outlineLevel="1" x14ac:dyDescent="0.2">
      <c r="A97" s="110">
        <f ca="1">IF($H97="UNIDADE CONSTRUTIVA",OFFSET(A97,-1,0)+1,LARGE(A$3:A96,1))</f>
        <v>0</v>
      </c>
      <c r="B97" s="110">
        <f t="shared" ca="1" si="28"/>
        <v>4</v>
      </c>
      <c r="C97" s="110">
        <f t="shared" ca="1" si="29"/>
        <v>1</v>
      </c>
      <c r="D97" s="111">
        <f t="shared" ca="1" si="30"/>
        <v>2</v>
      </c>
      <c r="E97" s="111">
        <f t="shared" ca="1" si="31"/>
        <v>0</v>
      </c>
      <c r="G97" s="71"/>
      <c r="H97" s="72" t="s">
        <v>72</v>
      </c>
      <c r="I97" s="73" t="str">
        <f t="shared" ca="1" si="36"/>
        <v>04.001.002</v>
      </c>
      <c r="J97" s="74" t="s">
        <v>532</v>
      </c>
      <c r="K97" s="75"/>
      <c r="L97" s="108"/>
      <c r="M97" s="108"/>
      <c r="N97" s="89">
        <f t="shared" ca="1" si="26"/>
        <v>684336.11783767992</v>
      </c>
      <c r="O97" s="115"/>
      <c r="P97" s="76"/>
      <c r="Q97" s="377" t="s">
        <v>96</v>
      </c>
      <c r="R97" s="26"/>
      <c r="S97" s="26"/>
    </row>
    <row r="98" spans="1:19" s="25" customFormat="1" ht="13.9" customHeight="1" outlineLevel="2" x14ac:dyDescent="0.2">
      <c r="A98" s="110">
        <f ca="1">IF($H98="UNIDADE CONSTRUTIVA",OFFSET(A98,-1,0)+1,LARGE(A$3:A97,1))</f>
        <v>0</v>
      </c>
      <c r="B98" s="110">
        <f t="shared" ca="1" si="28"/>
        <v>4</v>
      </c>
      <c r="C98" s="110">
        <f t="shared" ca="1" si="29"/>
        <v>1</v>
      </c>
      <c r="D98" s="111">
        <f t="shared" ca="1" si="30"/>
        <v>2</v>
      </c>
      <c r="E98" s="111">
        <f t="shared" ca="1" si="31"/>
        <v>1</v>
      </c>
      <c r="G98" s="71"/>
      <c r="H98" s="72" t="s">
        <v>73</v>
      </c>
      <c r="I98" s="73" t="str">
        <f ca="1">IF(H98="Unidade Construtiva",TEXT(A98,"00"),IF(H98="Célula Construtiva",TEXT(B98,"00"),IF(H98="Etapa",CONCATENATE(TEXT(B98,"00"),".",TEXT(C98,"000")),IF(H98="Subetapa",CONCATENATE(TEXT(B98,"00"),".",TEXT(C98,"000"),".",TEXT(D98,"000")),IF(H98="Serviço",CONCATENATE(TEXT(B98,"00"),".",TEXT(C98,"000"),".",TEXT(D98,"000"),".",TEXT(E98,"000")),"")))))</f>
        <v>04.001.002.001</v>
      </c>
      <c r="J98" s="74" t="s">
        <v>175</v>
      </c>
      <c r="K98" s="75" t="s">
        <v>1</v>
      </c>
      <c r="L98" s="108">
        <f>ARQUITETURA!H1354</f>
        <v>92.4</v>
      </c>
      <c r="M98" s="108">
        <v>60</v>
      </c>
      <c r="N98" s="89">
        <f t="shared" si="26"/>
        <v>5544</v>
      </c>
      <c r="O98" s="115" t="s">
        <v>2429</v>
      </c>
      <c r="P98" s="76"/>
      <c r="Q98" s="377"/>
      <c r="R98" s="26"/>
      <c r="S98" s="26"/>
    </row>
    <row r="99" spans="1:19" s="25" customFormat="1" ht="13.9" customHeight="1" outlineLevel="2" x14ac:dyDescent="0.2">
      <c r="A99" s="110">
        <f ca="1">IF($H99="UNIDADE CONSTRUTIVA",OFFSET(A99,-1,0)+1,LARGE(A$3:A98,1))</f>
        <v>0</v>
      </c>
      <c r="B99" s="110">
        <f t="shared" ca="1" si="28"/>
        <v>4</v>
      </c>
      <c r="C99" s="110">
        <f t="shared" ca="1" si="29"/>
        <v>1</v>
      </c>
      <c r="D99" s="111">
        <f t="shared" ca="1" si="30"/>
        <v>2</v>
      </c>
      <c r="E99" s="111">
        <f t="shared" ca="1" si="31"/>
        <v>2</v>
      </c>
      <c r="G99" s="71"/>
      <c r="H99" s="72" t="s">
        <v>73</v>
      </c>
      <c r="I99" s="73" t="str">
        <f ca="1">IF(H99="Unidade Construtiva",TEXT(A99,"00"),IF(H99="Célula Construtiva",TEXT(B99,"00"),IF(H99="Etapa",CONCATENATE(TEXT(B99,"00"),".",TEXT(C99,"000")),IF(H99="Subetapa",CONCATENATE(TEXT(B99,"00"),".",TEXT(C99,"000"),".",TEXT(D99,"000")),IF(H99="Serviço",CONCATENATE(TEXT(B99,"00"),".",TEXT(C99,"000"),".",TEXT(D99,"000"),".",TEXT(E99,"000")),"")))))</f>
        <v>04.001.002.002</v>
      </c>
      <c r="J99" s="74" t="s">
        <v>2428</v>
      </c>
      <c r="K99" s="75" t="s">
        <v>1</v>
      </c>
      <c r="L99" s="108">
        <f>ARQUITETURA!H1355</f>
        <v>5277.4699999999993</v>
      </c>
      <c r="M99" s="108">
        <v>128.620744</v>
      </c>
      <c r="N99" s="89">
        <f t="shared" si="26"/>
        <v>678792.11783767992</v>
      </c>
      <c r="O99" s="115" t="s">
        <v>2430</v>
      </c>
      <c r="P99" s="76"/>
      <c r="Q99" s="377"/>
      <c r="R99" s="26"/>
      <c r="S99" s="26"/>
    </row>
    <row r="100" spans="1:19" s="25" customFormat="1" ht="13.9" customHeight="1" outlineLevel="2" x14ac:dyDescent="0.2">
      <c r="A100" s="110">
        <f ca="1">IF($H100="UNIDADE CONSTRUTIVA",OFFSET(A100,-1,0)+1,LARGE(A$3:A99,1))</f>
        <v>0</v>
      </c>
      <c r="B100" s="110">
        <f t="shared" ca="1" si="28"/>
        <v>4</v>
      </c>
      <c r="C100" s="110">
        <f t="shared" ca="1" si="29"/>
        <v>1</v>
      </c>
      <c r="D100" s="111">
        <f t="shared" ca="1" si="30"/>
        <v>2</v>
      </c>
      <c r="E100" s="111">
        <f t="shared" ca="1" si="31"/>
        <v>3</v>
      </c>
      <c r="G100" s="71"/>
      <c r="H100" s="72" t="s">
        <v>73</v>
      </c>
      <c r="I100" s="73" t="str">
        <f ca="1">IF(H100="Unidade Construtiva",TEXT(A100,"00"),IF(H100="Célula Construtiva",TEXT(B100,"00"),IF(H100="Etapa",CONCATENATE(TEXT(B100,"00"),".",TEXT(C100,"000")),IF(H100="Subetapa",CONCATENATE(TEXT(B100,"00"),".",TEXT(C100,"000"),".",TEXT(D100,"000")),IF(H100="Serviço",CONCATENATE(TEXT(B100,"00"),".",TEXT(C100,"000"),".",TEXT(D100,"000"),".",TEXT(E100,"000")),"")))))</f>
        <v>04.001.002.003</v>
      </c>
      <c r="J100" s="74" t="s">
        <v>668</v>
      </c>
      <c r="K100" s="75" t="s">
        <v>3</v>
      </c>
      <c r="L100" s="108">
        <f>ARQUITETURA!H1417</f>
        <v>8226.3299999999981</v>
      </c>
      <c r="M100" s="108"/>
      <c r="N100" s="89">
        <f t="shared" si="26"/>
        <v>0</v>
      </c>
      <c r="O100" s="115" t="s">
        <v>725</v>
      </c>
      <c r="P100" s="76"/>
      <c r="Q100" s="377"/>
      <c r="R100" s="26"/>
      <c r="S100" s="26"/>
    </row>
    <row r="101" spans="1:19" s="25" customFormat="1" ht="13.9" customHeight="1" outlineLevel="2" x14ac:dyDescent="0.2">
      <c r="A101" s="110">
        <f ca="1">IF($H101="UNIDADE CONSTRUTIVA",OFFSET(A101,-1,0)+1,LARGE(A$3:A100,1))</f>
        <v>0</v>
      </c>
      <c r="B101" s="110">
        <f t="shared" ca="1" si="28"/>
        <v>4</v>
      </c>
      <c r="C101" s="110">
        <f t="shared" ca="1" si="29"/>
        <v>1</v>
      </c>
      <c r="D101" s="111">
        <f t="shared" ca="1" si="30"/>
        <v>2</v>
      </c>
      <c r="E101" s="111">
        <f t="shared" ca="1" si="31"/>
        <v>4</v>
      </c>
      <c r="G101" s="71"/>
      <c r="H101" s="72" t="s">
        <v>73</v>
      </c>
      <c r="I101" s="73" t="str">
        <f ca="1">IF(H101="Unidade Construtiva",TEXT(A101,"00"),IF(H101="Célula Construtiva",TEXT(B101,"00"),IF(H101="Etapa",CONCATENATE(TEXT(B101,"00"),".",TEXT(C101,"000")),IF(H101="Subetapa",CONCATENATE(TEXT(B101,"00"),".",TEXT(C101,"000"),".",TEXT(D101,"000")),IF(H101="Serviço",CONCATENATE(TEXT(B101,"00"),".",TEXT(C101,"000"),".",TEXT(D101,"000"),".",TEXT(E101,"000")),"")))))</f>
        <v>04.001.002.004</v>
      </c>
      <c r="J101" s="74" t="s">
        <v>2474</v>
      </c>
      <c r="K101" s="75" t="s">
        <v>3</v>
      </c>
      <c r="L101" s="108">
        <f>ARQUITETURA!H1418</f>
        <v>83.34</v>
      </c>
      <c r="M101" s="108"/>
      <c r="N101" s="89">
        <f t="shared" si="26"/>
        <v>0</v>
      </c>
      <c r="O101" s="115" t="s">
        <v>725</v>
      </c>
      <c r="P101" s="76"/>
      <c r="Q101" s="377"/>
      <c r="R101" s="26"/>
      <c r="S101" s="26"/>
    </row>
    <row r="102" spans="1:19" s="25" customFormat="1" ht="13.9" customHeight="1" outlineLevel="1" x14ac:dyDescent="0.2">
      <c r="A102" s="110">
        <f ca="1">IF($H102="UNIDADE CONSTRUTIVA",OFFSET(A102,-1,0)+1,LARGE(A$3:A101,1))</f>
        <v>0</v>
      </c>
      <c r="B102" s="110">
        <f t="shared" ca="1" si="28"/>
        <v>4</v>
      </c>
      <c r="C102" s="110">
        <f t="shared" ca="1" si="29"/>
        <v>1</v>
      </c>
      <c r="D102" s="111">
        <f t="shared" ca="1" si="30"/>
        <v>3</v>
      </c>
      <c r="E102" s="111">
        <f t="shared" ca="1" si="31"/>
        <v>0</v>
      </c>
      <c r="G102" s="71"/>
      <c r="H102" s="72" t="s">
        <v>72</v>
      </c>
      <c r="I102" s="73" t="str">
        <f t="shared" ref="I102:I109" ca="1" si="37">IF(H102="Unidade Construtiva",TEXT(A102,"00"),IF(H102="Célula Construtiva",TEXT(B102,"00"),IF(H102="Etapa",CONCATENATE(TEXT(B102,"00"),".",TEXT(C102,"000")),IF(H102="Subetapa",CONCATENATE(TEXT(B102,"00"),".",TEXT(C102,"000"),".",TEXT(D102,"000")),IF(H102="Serviço",CONCATENATE(TEXT(B102,"00"),".",TEXT(C102,"000"),".",TEXT(D102,"000"),".",TEXT(E102,"000")),"")))))</f>
        <v>04.001.003</v>
      </c>
      <c r="J102" s="74" t="s">
        <v>31</v>
      </c>
      <c r="K102" s="75"/>
      <c r="L102" s="108"/>
      <c r="M102" s="108"/>
      <c r="N102" s="89">
        <f t="shared" ca="1" si="26"/>
        <v>9428.75</v>
      </c>
      <c r="O102" s="115"/>
      <c r="P102" s="76"/>
      <c r="Q102" s="377" t="s">
        <v>119</v>
      </c>
      <c r="R102" s="26"/>
      <c r="S102" s="26"/>
    </row>
    <row r="103" spans="1:19" s="25" customFormat="1" ht="13.9" customHeight="1" outlineLevel="2" x14ac:dyDescent="0.2">
      <c r="A103" s="110">
        <f ca="1">IF($H103="UNIDADE CONSTRUTIVA",OFFSET(A103,-1,0)+1,LARGE(A$3:A102,1))</f>
        <v>0</v>
      </c>
      <c r="B103" s="110">
        <f t="shared" ca="1" si="28"/>
        <v>4</v>
      </c>
      <c r="C103" s="110">
        <f t="shared" ca="1" si="29"/>
        <v>1</v>
      </c>
      <c r="D103" s="111">
        <f t="shared" ca="1" si="30"/>
        <v>3</v>
      </c>
      <c r="E103" s="111">
        <f t="shared" ca="1" si="31"/>
        <v>1</v>
      </c>
      <c r="G103" s="71"/>
      <c r="H103" s="72" t="s">
        <v>73</v>
      </c>
      <c r="I103" s="73" t="str">
        <f t="shared" ca="1" si="37"/>
        <v>04.001.003.001</v>
      </c>
      <c r="J103" s="74" t="s">
        <v>126</v>
      </c>
      <c r="K103" s="75" t="s">
        <v>1</v>
      </c>
      <c r="L103" s="108">
        <f>L96</f>
        <v>377.15</v>
      </c>
      <c r="M103" s="108">
        <v>25</v>
      </c>
      <c r="N103" s="89">
        <f t="shared" si="26"/>
        <v>9428.75</v>
      </c>
      <c r="O103" s="115"/>
      <c r="P103" s="76"/>
      <c r="Q103" s="377"/>
      <c r="R103" s="26"/>
      <c r="S103" s="26"/>
    </row>
    <row r="104" spans="1:19" s="25" customFormat="1" ht="13.9" customHeight="1" x14ac:dyDescent="0.2">
      <c r="A104" s="110">
        <f ca="1">IF($H104="UNIDADE CONSTRUTIVA",OFFSET(A104,-1,0)+1,LARGE(A$3:A103,1))</f>
        <v>0</v>
      </c>
      <c r="B104" s="110">
        <f t="shared" ca="1" si="28"/>
        <v>5</v>
      </c>
      <c r="C104" s="110">
        <f t="shared" ca="1" si="29"/>
        <v>0</v>
      </c>
      <c r="D104" s="111">
        <f t="shared" ca="1" si="30"/>
        <v>3</v>
      </c>
      <c r="E104" s="111">
        <f t="shared" ca="1" si="31"/>
        <v>1</v>
      </c>
      <c r="G104" s="71"/>
      <c r="H104" s="72" t="s">
        <v>70</v>
      </c>
      <c r="I104" s="73" t="str">
        <f t="shared" ca="1" si="37"/>
        <v>05</v>
      </c>
      <c r="J104" s="74" t="s">
        <v>127</v>
      </c>
      <c r="K104" s="75"/>
      <c r="L104" s="108"/>
      <c r="M104" s="108"/>
      <c r="N104" s="89">
        <f t="shared" ref="N104:N135" ca="1" si="38">IF(H104="Serviço",M104*L104,IF(H104="CÉLULA CONSTRUTIVA",SUMIFS($N$8:$N$262,$B$8:$B$262,B104,$H$8:$H$262,"Serviço"),IF(H104="ETAPA",SUMIFS($N$8:$N$262,$B$8:$B$262,B104,$C$8:$C$262,C104,$H$8:$H$262,"Serviço"),IF(H104="SUBETAPA",SUMIFS($N$8:$N$262,$B$8:$B$262,B104,$C$8:$C$262,C104,$D$8:$D$262,D104,$H$8:$H$262,"Serviço"),0))))</f>
        <v>1461780.0210076664</v>
      </c>
      <c r="O104" s="115">
        <f ca="1">N104/'Obra '!$E$9</f>
        <v>210.68000227829026</v>
      </c>
      <c r="P104" s="76"/>
      <c r="Q104" s="377"/>
      <c r="R104" s="116"/>
      <c r="S104" s="26"/>
    </row>
    <row r="105" spans="1:19" s="25" customFormat="1" ht="13.9" customHeight="1" outlineLevel="1" x14ac:dyDescent="0.2">
      <c r="A105" s="110">
        <f ca="1">IF($H105="UNIDADE CONSTRUTIVA",OFFSET(A105,-1,0)+1,LARGE(A$3:A104,1))</f>
        <v>0</v>
      </c>
      <c r="B105" s="110">
        <f t="shared" ca="1" si="28"/>
        <v>5</v>
      </c>
      <c r="C105" s="110">
        <f t="shared" ca="1" si="29"/>
        <v>1</v>
      </c>
      <c r="D105" s="111">
        <f t="shared" ca="1" si="30"/>
        <v>0</v>
      </c>
      <c r="E105" s="111">
        <f t="shared" ca="1" si="31"/>
        <v>1</v>
      </c>
      <c r="G105" s="71"/>
      <c r="H105" s="72" t="s">
        <v>71</v>
      </c>
      <c r="I105" s="73" t="str">
        <f t="shared" ca="1" si="37"/>
        <v>05.001</v>
      </c>
      <c r="J105" s="74" t="s">
        <v>127</v>
      </c>
      <c r="K105" s="75"/>
      <c r="L105" s="108"/>
      <c r="M105" s="108"/>
      <c r="N105" s="89">
        <f t="shared" ca="1" si="38"/>
        <v>1461780.0210076664</v>
      </c>
      <c r="O105" s="115"/>
      <c r="P105" s="76"/>
      <c r="Q105" s="377"/>
      <c r="R105" s="26"/>
      <c r="S105" s="26"/>
    </row>
    <row r="106" spans="1:19" s="25" customFormat="1" ht="13.9" customHeight="1" outlineLevel="1" x14ac:dyDescent="0.2">
      <c r="A106" s="110">
        <f ca="1">IF($H106="UNIDADE CONSTRUTIVA",OFFSET(A106,-1,0)+1,LARGE(A$3:A105,1))</f>
        <v>0</v>
      </c>
      <c r="B106" s="110">
        <f t="shared" ca="1" si="28"/>
        <v>5</v>
      </c>
      <c r="C106" s="110">
        <f t="shared" ca="1" si="29"/>
        <v>1</v>
      </c>
      <c r="D106" s="111">
        <f t="shared" ca="1" si="30"/>
        <v>1</v>
      </c>
      <c r="E106" s="111">
        <f t="shared" ca="1" si="31"/>
        <v>0</v>
      </c>
      <c r="G106" s="71"/>
      <c r="H106" s="72" t="s">
        <v>72</v>
      </c>
      <c r="I106" s="73" t="str">
        <f t="shared" ca="1" si="37"/>
        <v>05.001.001</v>
      </c>
      <c r="J106" s="74" t="s">
        <v>34</v>
      </c>
      <c r="K106" s="75"/>
      <c r="L106" s="108"/>
      <c r="M106" s="108"/>
      <c r="N106" s="89">
        <f t="shared" ca="1" si="38"/>
        <v>410755.58468966663</v>
      </c>
      <c r="O106" s="115"/>
      <c r="P106" s="76"/>
      <c r="Q106" s="377" t="s">
        <v>727</v>
      </c>
      <c r="R106" s="26"/>
      <c r="S106" s="26"/>
    </row>
    <row r="107" spans="1:19" s="25" customFormat="1" ht="13.9" customHeight="1" outlineLevel="2" x14ac:dyDescent="0.2">
      <c r="A107" s="110">
        <f ca="1">IF($H107="UNIDADE CONSTRUTIVA",OFFSET(A107,-1,0)+1,LARGE(A$3:A106,1))</f>
        <v>0</v>
      </c>
      <c r="B107" s="110">
        <f t="shared" ca="1" si="28"/>
        <v>5</v>
      </c>
      <c r="C107" s="110">
        <f t="shared" ca="1" si="29"/>
        <v>1</v>
      </c>
      <c r="D107" s="111">
        <f t="shared" ca="1" si="30"/>
        <v>1</v>
      </c>
      <c r="E107" s="111">
        <f t="shared" ca="1" si="31"/>
        <v>1</v>
      </c>
      <c r="G107" s="71"/>
      <c r="H107" s="72" t="s">
        <v>73</v>
      </c>
      <c r="I107" s="73" t="str">
        <f ca="1">IF(H107="Unidade Construtiva",TEXT(A107,"00"),IF(H107="Célula Construtiva",TEXT(B107,"00"),IF(H107="Etapa",CONCATENATE(TEXT(B107,"00"),".",TEXT(C107,"000")),IF(H107="Subetapa",CONCATENATE(TEXT(B107,"00"),".",TEXT(C107,"000"),".",TEXT(D107,"000")),IF(H107="Serviço",CONCATENATE(TEXT(B107,"00"),".",TEXT(C107,"000"),".",TEXT(D107,"000"),".",TEXT(E107,"000")),"")))))</f>
        <v>05.001.001.001</v>
      </c>
      <c r="J107" s="74" t="s">
        <v>2587</v>
      </c>
      <c r="K107" s="75" t="s">
        <v>1</v>
      </c>
      <c r="L107" s="108">
        <f>ARQUITETURA!H1465+ARQUITETURA!H1467</f>
        <v>2851.48</v>
      </c>
      <c r="M107" s="108">
        <v>37.20818666666667</v>
      </c>
      <c r="N107" s="89">
        <f t="shared" si="38"/>
        <v>106098.40011626668</v>
      </c>
      <c r="O107" s="115"/>
      <c r="P107" s="76"/>
      <c r="Q107" s="377"/>
      <c r="R107" s="26"/>
      <c r="S107" s="26"/>
    </row>
    <row r="108" spans="1:19" s="25" customFormat="1" ht="13.9" customHeight="1" outlineLevel="2" x14ac:dyDescent="0.2">
      <c r="A108" s="110">
        <f ca="1">IF($H108="UNIDADE CONSTRUTIVA",OFFSET(A108,-1,0)+1,LARGE(A$3:A107,1))</f>
        <v>0</v>
      </c>
      <c r="B108" s="110">
        <f t="shared" ca="1" si="28"/>
        <v>5</v>
      </c>
      <c r="C108" s="110">
        <f t="shared" ca="1" si="29"/>
        <v>1</v>
      </c>
      <c r="D108" s="111">
        <f t="shared" ca="1" si="30"/>
        <v>1</v>
      </c>
      <c r="E108" s="111">
        <f t="shared" ca="1" si="31"/>
        <v>2</v>
      </c>
      <c r="G108" s="71"/>
      <c r="H108" s="72" t="s">
        <v>73</v>
      </c>
      <c r="I108" s="73" t="str">
        <f t="shared" ca="1" si="37"/>
        <v>05.001.001.002</v>
      </c>
      <c r="J108" s="74" t="s">
        <v>805</v>
      </c>
      <c r="K108" s="75" t="s">
        <v>1</v>
      </c>
      <c r="L108" s="108">
        <f>ARQUITETURA!H1468</f>
        <v>2009.1299999999997</v>
      </c>
      <c r="M108" s="108">
        <v>25.012280000000001</v>
      </c>
      <c r="N108" s="89">
        <f t="shared" si="38"/>
        <v>50252.92211639999</v>
      </c>
      <c r="O108" s="115"/>
      <c r="P108" s="76"/>
      <c r="Q108" s="377"/>
      <c r="R108" s="26"/>
      <c r="S108" s="26"/>
    </row>
    <row r="109" spans="1:19" s="25" customFormat="1" ht="13.9" customHeight="1" outlineLevel="2" x14ac:dyDescent="0.2">
      <c r="A109" s="110">
        <f ca="1">IF($H109="UNIDADE CONSTRUTIVA",OFFSET(A109,-1,0)+1,LARGE(A$3:A108,1))</f>
        <v>0</v>
      </c>
      <c r="B109" s="110">
        <f t="shared" ca="1" si="28"/>
        <v>5</v>
      </c>
      <c r="C109" s="110">
        <f t="shared" ca="1" si="29"/>
        <v>1</v>
      </c>
      <c r="D109" s="111">
        <f t="shared" ca="1" si="30"/>
        <v>1</v>
      </c>
      <c r="E109" s="111">
        <f t="shared" ca="1" si="31"/>
        <v>3</v>
      </c>
      <c r="G109" s="71"/>
      <c r="H109" s="72" t="s">
        <v>73</v>
      </c>
      <c r="I109" s="73" t="str">
        <f t="shared" ca="1" si="37"/>
        <v>05.001.001.003</v>
      </c>
      <c r="J109" s="74" t="s">
        <v>108</v>
      </c>
      <c r="K109" s="75" t="s">
        <v>1</v>
      </c>
      <c r="L109" s="108">
        <f>ARQUITETURA!H1469+ARQUITETURA!H1471+ARQUITETURA!H1472+ARQUITETURA!E1462+ARQUITETURA!E1463</f>
        <v>1577.4699999999996</v>
      </c>
      <c r="M109" s="108">
        <v>30.926900000000003</v>
      </c>
      <c r="N109" s="89">
        <f t="shared" si="38"/>
        <v>48786.256942999993</v>
      </c>
      <c r="O109" s="115"/>
      <c r="P109" s="76"/>
      <c r="Q109" s="377"/>
      <c r="R109" s="26"/>
      <c r="S109" s="26"/>
    </row>
    <row r="110" spans="1:19" s="25" customFormat="1" ht="13.9" customHeight="1" outlineLevel="2" x14ac:dyDescent="0.2">
      <c r="A110" s="110">
        <f ca="1">IF($H110="UNIDADE CONSTRUTIVA",OFFSET(A110,-1,0)+1,LARGE(A$3:A109,1))</f>
        <v>0</v>
      </c>
      <c r="B110" s="110">
        <f t="shared" ca="1" si="28"/>
        <v>5</v>
      </c>
      <c r="C110" s="110">
        <f t="shared" ca="1" si="29"/>
        <v>1</v>
      </c>
      <c r="D110" s="111">
        <f t="shared" ca="1" si="30"/>
        <v>1</v>
      </c>
      <c r="E110" s="111">
        <f t="shared" ca="1" si="31"/>
        <v>4</v>
      </c>
      <c r="G110" s="71"/>
      <c r="H110" s="72" t="s">
        <v>73</v>
      </c>
      <c r="I110" s="73" t="str">
        <f ca="1">IF(H110="Unidade Construtiva",TEXT(A110,"00"),IF(H110="Célula Construtiva",TEXT(B110,"00"),IF(H110="Etapa",CONCATENATE(TEXT(B110,"00"),".",TEXT(C110,"000")),IF(H110="Subetapa",CONCATENATE(TEXT(B110,"00"),".",TEXT(C110,"000"),".",TEXT(D110,"000")),IF(H110="Serviço",CONCATENATE(TEXT(B110,"00"),".",TEXT(C110,"000"),".",TEXT(D110,"000"),".",TEXT(E110,"000")),"")))))</f>
        <v>05.001.001.004</v>
      </c>
      <c r="J110" s="74" t="s">
        <v>176</v>
      </c>
      <c r="K110" s="75" t="s">
        <v>1</v>
      </c>
      <c r="L110" s="108">
        <f>ARQUITETURA!H1470</f>
        <v>7.02</v>
      </c>
      <c r="M110" s="108">
        <v>62.530699999999996</v>
      </c>
      <c r="N110" s="89">
        <f t="shared" si="38"/>
        <v>438.96551399999993</v>
      </c>
      <c r="O110" s="115"/>
      <c r="P110" s="76"/>
      <c r="Q110" s="377"/>
      <c r="R110" s="26"/>
      <c r="S110" s="26"/>
    </row>
    <row r="111" spans="1:19" s="25" customFormat="1" ht="13.9" customHeight="1" outlineLevel="2" x14ac:dyDescent="0.2">
      <c r="A111" s="110">
        <f ca="1">IF($H111="UNIDADE CONSTRUTIVA",OFFSET(A111,-1,0)+1,LARGE(A$3:A108,1))</f>
        <v>0</v>
      </c>
      <c r="B111" s="110">
        <f t="shared" ref="B111" ca="1" si="39">IF(H111="UNIDADE CONSTRUTIVA",0,IF(H111="CÉLULA CONSTRUTIVA",OFFSET(B111,-1,0)+1,OFFSET(B111,-1,0)))</f>
        <v>5</v>
      </c>
      <c r="C111" s="110">
        <f t="shared" ref="C111" ca="1" si="40">IF(H111="CÉLULA CONSTRUTIVA",0,IF(H111="ETAPA",OFFSET(C111,-1,0)+1,OFFSET(C111,-1,0)))</f>
        <v>1</v>
      </c>
      <c r="D111" s="111">
        <f t="shared" ref="D111" ca="1" si="41">IF(H111="ETAPA",0,IF(H111="SUBETAPA",OFFSET(D111,-1,0)+1,OFFSET(D111,-1,0)))</f>
        <v>1</v>
      </c>
      <c r="E111" s="111">
        <f t="shared" ref="E111" ca="1" si="42">IF(H111="Subetapa",0,IF(H111="serviço",OFFSET(E111,-1,0)+1,OFFSET(E111,-1,0)))</f>
        <v>5</v>
      </c>
      <c r="G111" s="71"/>
      <c r="H111" s="72" t="s">
        <v>73</v>
      </c>
      <c r="I111" s="73" t="str">
        <f ca="1">IF(H111="Unidade Construtiva",TEXT(A111,"00"),IF(H111="Célula Construtiva",TEXT(B111,"00"),IF(H111="Etapa",CONCATENATE(TEXT(B111,"00"),".",TEXT(C111,"000")),IF(H111="Subetapa",CONCATENATE(TEXT(B111,"00"),".",TEXT(C111,"000"),".",TEXT(D111,"000")),IF(H111="Serviço",CONCATENATE(TEXT(B111,"00"),".",TEXT(C111,"000"),".",TEXT(D111,"000"),".",TEXT(E111,"000")),"")))))</f>
        <v>05.001.001.005</v>
      </c>
      <c r="J111" s="74" t="s">
        <v>5393</v>
      </c>
      <c r="K111" s="75" t="s">
        <v>1</v>
      </c>
      <c r="L111" s="108">
        <f>ARQUITETURA!F1497+ARQUITETURA!F1555+ARQUITETURA!F1556+ARQUITETURA!F1584+ARQUITETURA!F1585</f>
        <v>420.24</v>
      </c>
      <c r="M111" s="108">
        <v>143</v>
      </c>
      <c r="N111" s="89">
        <f t="shared" si="38"/>
        <v>60094.32</v>
      </c>
      <c r="O111" s="115" t="s">
        <v>5397</v>
      </c>
      <c r="P111" s="76"/>
      <c r="Q111" s="377"/>
      <c r="R111" s="26"/>
      <c r="S111" s="26"/>
    </row>
    <row r="112" spans="1:19" s="25" customFormat="1" ht="13.9" customHeight="1" outlineLevel="2" x14ac:dyDescent="0.2">
      <c r="A112" s="110">
        <f ca="1">IF($H112="UNIDADE CONSTRUTIVA",OFFSET(A112,-1,0)+1,LARGE(A$3:A109,1))</f>
        <v>0</v>
      </c>
      <c r="B112" s="110">
        <f t="shared" ca="1" si="28"/>
        <v>5</v>
      </c>
      <c r="C112" s="110">
        <f t="shared" ca="1" si="29"/>
        <v>1</v>
      </c>
      <c r="D112" s="111">
        <f t="shared" ca="1" si="30"/>
        <v>1</v>
      </c>
      <c r="E112" s="111">
        <f t="shared" ca="1" si="31"/>
        <v>6</v>
      </c>
      <c r="G112" s="71"/>
      <c r="H112" s="72" t="s">
        <v>73</v>
      </c>
      <c r="I112" s="73" t="str">
        <f ca="1">IF(H112="Unidade Construtiva",TEXT(A112,"00"),IF(H112="Célula Construtiva",TEXT(B112,"00"),IF(H112="Etapa",CONCATENATE(TEXT(B112,"00"),".",TEXT(C112,"000")),IF(H112="Subetapa",CONCATENATE(TEXT(B112,"00"),".",TEXT(C112,"000"),".",TEXT(D112,"000")),IF(H112="Serviço",CONCATENATE(TEXT(B112,"00"),".",TEXT(C112,"000"),".",TEXT(D112,"000"),".",TEXT(E112,"000")),"")))))</f>
        <v>05.001.001.006</v>
      </c>
      <c r="J112" s="74" t="s">
        <v>5394</v>
      </c>
      <c r="K112" s="75" t="s">
        <v>1</v>
      </c>
      <c r="L112" s="108">
        <f>ARQUITETURA!F1495+ARQUITETURA!F1507+ARQUITETURA!F1519+ARQUITETURA!F1531+ARQUITETURA!F1543+ARQUITETURA!F1572</f>
        <v>136.16</v>
      </c>
      <c r="M112" s="108">
        <v>242.00000000000003</v>
      </c>
      <c r="N112" s="89">
        <f t="shared" si="38"/>
        <v>32950.720000000001</v>
      </c>
      <c r="O112" s="115" t="s">
        <v>5398</v>
      </c>
      <c r="P112" s="76"/>
      <c r="Q112" s="377"/>
      <c r="R112" s="26"/>
      <c r="S112" s="26"/>
    </row>
    <row r="113" spans="1:19" s="25" customFormat="1" ht="13.9" customHeight="1" outlineLevel="2" x14ac:dyDescent="0.2">
      <c r="A113" s="110">
        <f ca="1">IF($H113="UNIDADE CONSTRUTIVA",OFFSET(A113,-1,0)+1,LARGE(A$3:A110,1))</f>
        <v>0</v>
      </c>
      <c r="B113" s="110">
        <f t="shared" ref="B113" ca="1" si="43">IF(H113="UNIDADE CONSTRUTIVA",0,IF(H113="CÉLULA CONSTRUTIVA",OFFSET(B113,-1,0)+1,OFFSET(B113,-1,0)))</f>
        <v>5</v>
      </c>
      <c r="C113" s="110">
        <f t="shared" ref="C113" ca="1" si="44">IF(H113="CÉLULA CONSTRUTIVA",0,IF(H113="ETAPA",OFFSET(C113,-1,0)+1,OFFSET(C113,-1,0)))</f>
        <v>1</v>
      </c>
      <c r="D113" s="111">
        <f t="shared" ref="D113" ca="1" si="45">IF(H113="ETAPA",0,IF(H113="SUBETAPA",OFFSET(D113,-1,0)+1,OFFSET(D113,-1,0)))</f>
        <v>1</v>
      </c>
      <c r="E113" s="111">
        <f t="shared" ref="E113" ca="1" si="46">IF(H113="Subetapa",0,IF(H113="serviço",OFFSET(E113,-1,0)+1,OFFSET(E113,-1,0)))</f>
        <v>7</v>
      </c>
      <c r="G113" s="71"/>
      <c r="H113" s="72" t="s">
        <v>73</v>
      </c>
      <c r="I113" s="73" t="str">
        <f ca="1">IF(H113="Unidade Construtiva",TEXT(A113,"00"),IF(H113="Célula Construtiva",TEXT(B113,"00"),IF(H113="Etapa",CONCATENATE(TEXT(B113,"00"),".",TEXT(C113,"000")),IF(H113="Subetapa",CONCATENATE(TEXT(B113,"00"),".",TEXT(C113,"000"),".",TEXT(D113,"000")),IF(H113="Serviço",CONCATENATE(TEXT(B113,"00"),".",TEXT(C113,"000"),".",TEXT(D113,"000"),".",TEXT(E113,"000")),"")))))</f>
        <v>05.001.001.007</v>
      </c>
      <c r="J113" s="74" t="s">
        <v>5396</v>
      </c>
      <c r="K113" s="75" t="s">
        <v>1</v>
      </c>
      <c r="L113" s="108">
        <f>ARQUITETURA!G1584+ARQUITETURA!G1585</f>
        <v>84.949999999999989</v>
      </c>
      <c r="M113" s="108">
        <v>1320</v>
      </c>
      <c r="N113" s="89">
        <f t="shared" si="38"/>
        <v>112133.99999999999</v>
      </c>
      <c r="O113" s="115" t="s">
        <v>5399</v>
      </c>
      <c r="P113" s="76"/>
      <c r="Q113" s="377"/>
      <c r="R113" s="26"/>
      <c r="S113" s="26"/>
    </row>
    <row r="114" spans="1:19" s="25" customFormat="1" ht="13.9" customHeight="1" outlineLevel="1" x14ac:dyDescent="0.2">
      <c r="A114" s="110">
        <f ca="1">IF($H114="UNIDADE CONSTRUTIVA",OFFSET(A114,-1,0)+1,LARGE(A$3:A110,1))</f>
        <v>0</v>
      </c>
      <c r="B114" s="110">
        <f t="shared" ca="1" si="28"/>
        <v>5</v>
      </c>
      <c r="C114" s="110">
        <f t="shared" ca="1" si="29"/>
        <v>1</v>
      </c>
      <c r="D114" s="111">
        <f t="shared" ca="1" si="30"/>
        <v>2</v>
      </c>
      <c r="E114" s="111">
        <f t="shared" ca="1" si="31"/>
        <v>0</v>
      </c>
      <c r="G114" s="71"/>
      <c r="H114" s="72" t="s">
        <v>72</v>
      </c>
      <c r="I114" s="73" t="str">
        <f t="shared" ref="I114:I139" ca="1" si="47">IF(H114="Unidade Construtiva",TEXT(A114,"00"),IF(H114="Célula Construtiva",TEXT(B114,"00"),IF(H114="Etapa",CONCATENATE(TEXT(B114,"00"),".",TEXT(C114,"000")),IF(H114="Subetapa",CONCATENATE(TEXT(B114,"00"),".",TEXT(C114,"000"),".",TEXT(D114,"000")),IF(H114="Serviço",CONCATENATE(TEXT(B114,"00"),".",TEXT(C114,"000"),".",TEXT(D114,"000"),".",TEXT(E114,"000")),"")))))</f>
        <v>05.001.002</v>
      </c>
      <c r="J114" s="74" t="s">
        <v>564</v>
      </c>
      <c r="K114" s="75"/>
      <c r="L114" s="108"/>
      <c r="M114" s="108"/>
      <c r="N114" s="89">
        <f t="shared" ca="1" si="38"/>
        <v>191.25764999999998</v>
      </c>
      <c r="O114" s="115"/>
      <c r="P114" s="76"/>
      <c r="Q114" s="377" t="s">
        <v>727</v>
      </c>
      <c r="R114" s="26"/>
      <c r="S114" s="26"/>
    </row>
    <row r="115" spans="1:19" s="25" customFormat="1" ht="13.9" customHeight="1" outlineLevel="2" x14ac:dyDescent="0.2">
      <c r="A115" s="110">
        <f ca="1">IF($H115="UNIDADE CONSTRUTIVA",OFFSET(A115,-1,0)+1,LARGE(A$3:A114,1))</f>
        <v>0</v>
      </c>
      <c r="B115" s="110">
        <f t="shared" ca="1" si="28"/>
        <v>5</v>
      </c>
      <c r="C115" s="110">
        <f t="shared" ca="1" si="29"/>
        <v>1</v>
      </c>
      <c r="D115" s="111">
        <f t="shared" ca="1" si="30"/>
        <v>2</v>
      </c>
      <c r="E115" s="111">
        <f t="shared" ca="1" si="31"/>
        <v>1</v>
      </c>
      <c r="G115" s="71"/>
      <c r="H115" s="72" t="s">
        <v>73</v>
      </c>
      <c r="I115" s="73" t="str">
        <f t="shared" ca="1" si="47"/>
        <v>05.001.002.001</v>
      </c>
      <c r="J115" s="122" t="s">
        <v>2592</v>
      </c>
      <c r="K115" s="75" t="s">
        <v>1</v>
      </c>
      <c r="L115" s="108">
        <f>ARQUITETURA!H1597+ARQUITETURA!H1598</f>
        <v>12.75</v>
      </c>
      <c r="M115" s="108">
        <v>15.000599999999999</v>
      </c>
      <c r="N115" s="89">
        <f t="shared" si="38"/>
        <v>191.25764999999998</v>
      </c>
      <c r="O115" s="115"/>
      <c r="P115" s="76"/>
      <c r="Q115" s="377"/>
      <c r="R115" s="26"/>
      <c r="S115" s="26"/>
    </row>
    <row r="116" spans="1:19" s="25" customFormat="1" ht="13.9" customHeight="1" outlineLevel="1" x14ac:dyDescent="0.2">
      <c r="A116" s="110">
        <f ca="1">IF($H116="UNIDADE CONSTRUTIVA",OFFSET(A116,-1,0)+1,LARGE(A$3:A115,1))</f>
        <v>0</v>
      </c>
      <c r="B116" s="110">
        <f t="shared" ca="1" si="28"/>
        <v>5</v>
      </c>
      <c r="C116" s="110">
        <f t="shared" ca="1" si="29"/>
        <v>1</v>
      </c>
      <c r="D116" s="111">
        <f t="shared" ca="1" si="30"/>
        <v>3</v>
      </c>
      <c r="E116" s="111">
        <f t="shared" ca="1" si="31"/>
        <v>0</v>
      </c>
      <c r="G116" s="71"/>
      <c r="H116" s="72" t="s">
        <v>72</v>
      </c>
      <c r="I116" s="73" t="str">
        <f t="shared" ca="1" si="47"/>
        <v>05.001.003</v>
      </c>
      <c r="J116" s="74" t="s">
        <v>566</v>
      </c>
      <c r="K116" s="75"/>
      <c r="L116" s="108"/>
      <c r="M116" s="108"/>
      <c r="N116" s="89">
        <f t="shared" ca="1" si="38"/>
        <v>327496.17088500003</v>
      </c>
      <c r="O116" s="115"/>
      <c r="P116" s="76"/>
      <c r="Q116" s="377" t="s">
        <v>95</v>
      </c>
      <c r="R116" s="26"/>
      <c r="S116" s="26"/>
    </row>
    <row r="117" spans="1:19" s="25" customFormat="1" ht="13.9" customHeight="1" outlineLevel="2" x14ac:dyDescent="0.2">
      <c r="A117" s="110">
        <f ca="1">IF($H117="UNIDADE CONSTRUTIVA",OFFSET(A117,-1,0)+1,LARGE(A$3:A116,1))</f>
        <v>0</v>
      </c>
      <c r="B117" s="110">
        <f t="shared" ca="1" si="28"/>
        <v>5</v>
      </c>
      <c r="C117" s="110">
        <f t="shared" ca="1" si="29"/>
        <v>1</v>
      </c>
      <c r="D117" s="111">
        <f t="shared" ca="1" si="30"/>
        <v>3</v>
      </c>
      <c r="E117" s="111">
        <f t="shared" ca="1" si="31"/>
        <v>1</v>
      </c>
      <c r="G117" s="71"/>
      <c r="H117" s="72" t="s">
        <v>73</v>
      </c>
      <c r="I117" s="73" t="str">
        <f t="shared" ca="1" si="47"/>
        <v>05.001.003.001</v>
      </c>
      <c r="J117" s="122" t="s">
        <v>2735</v>
      </c>
      <c r="K117" s="75" t="s">
        <v>1</v>
      </c>
      <c r="L117" s="108">
        <f>ARQUITETURA!H1603+ARQUITETURA!H1604+ARQUITETURA!H1620+ARQUITETURA!H1639</f>
        <v>419.94</v>
      </c>
      <c r="M117" s="108">
        <v>95.698000000000008</v>
      </c>
      <c r="N117" s="89">
        <f t="shared" si="38"/>
        <v>40187.418120000002</v>
      </c>
      <c r="O117" s="115" t="s">
        <v>2736</v>
      </c>
      <c r="P117" s="76"/>
      <c r="Q117" s="377"/>
      <c r="R117" s="26"/>
      <c r="S117" s="26"/>
    </row>
    <row r="118" spans="1:19" s="25" customFormat="1" ht="13.9" customHeight="1" outlineLevel="2" x14ac:dyDescent="0.2">
      <c r="A118" s="110">
        <f ca="1">IF($H118="UNIDADE CONSTRUTIVA",OFFSET(A118,-1,0)+1,LARGE(A$3:A117,1))</f>
        <v>0</v>
      </c>
      <c r="B118" s="110">
        <f t="shared" ca="1" si="28"/>
        <v>5</v>
      </c>
      <c r="C118" s="110">
        <f t="shared" ca="1" si="29"/>
        <v>1</v>
      </c>
      <c r="D118" s="111">
        <f t="shared" ca="1" si="30"/>
        <v>3</v>
      </c>
      <c r="E118" s="111">
        <f t="shared" ca="1" si="31"/>
        <v>2</v>
      </c>
      <c r="G118" s="71"/>
      <c r="H118" s="72" t="s">
        <v>73</v>
      </c>
      <c r="I118" s="73" t="str">
        <f t="shared" ca="1" si="47"/>
        <v>05.001.003.002</v>
      </c>
      <c r="J118" s="122" t="s">
        <v>2737</v>
      </c>
      <c r="K118" s="75" t="s">
        <v>1</v>
      </c>
      <c r="L118" s="108">
        <f>ARQUITETURA!H1640+ARQUITETURA!H1637+ARQUITETURA!H1636+ARQUITETURA!H1635+ARQUITETURA!H1633+ARQUITETURA!H1632+ARQUITETURA!H1631+ARQUITETURA!H1630+ARQUITETURA!H1628+ARQUITETURA!H1625+ARQUITETURA!H1621+ARQUITETURA!H1619+ARQUITETURA!H1618+ARQUITETURA!H1617+ARQUITETURA!H1616+ARQUITETURA!H1615+ARQUITETURA!H1614+ARQUITETURA!H1613+ARQUITETURA!H1608+ARQUITETURA!H1607+ARQUITETURA!H1605</f>
        <v>1254.5099999999998</v>
      </c>
      <c r="M118" s="108">
        <v>154.62050000000002</v>
      </c>
      <c r="N118" s="89">
        <f t="shared" si="38"/>
        <v>193972.96345499999</v>
      </c>
      <c r="O118" s="115"/>
      <c r="P118" s="76"/>
      <c r="Q118" s="377"/>
      <c r="R118" s="26"/>
      <c r="S118" s="26"/>
    </row>
    <row r="119" spans="1:19" s="25" customFormat="1" ht="13.9" customHeight="1" outlineLevel="2" x14ac:dyDescent="0.2">
      <c r="A119" s="110">
        <f ca="1">IF($H119="UNIDADE CONSTRUTIVA",OFFSET(A119,-1,0)+1,LARGE(A$3:A118,1))</f>
        <v>0</v>
      </c>
      <c r="B119" s="110">
        <f t="shared" ca="1" si="28"/>
        <v>5</v>
      </c>
      <c r="C119" s="110">
        <f t="shared" ca="1" si="29"/>
        <v>1</v>
      </c>
      <c r="D119" s="111">
        <f t="shared" ca="1" si="30"/>
        <v>3</v>
      </c>
      <c r="E119" s="111">
        <f t="shared" ca="1" si="31"/>
        <v>3</v>
      </c>
      <c r="G119" s="71"/>
      <c r="H119" s="72" t="s">
        <v>73</v>
      </c>
      <c r="I119" s="73" t="str">
        <f t="shared" ref="I119" ca="1" si="48">IF(H119="Unidade Construtiva",TEXT(A119,"00"),IF(H119="Célula Construtiva",TEXT(B119,"00"),IF(H119="Etapa",CONCATENATE(TEXT(B119,"00"),".",TEXT(C119,"000")),IF(H119="Subetapa",CONCATENATE(TEXT(B119,"00"),".",TEXT(C119,"000"),".",TEXT(D119,"000")),IF(H119="Serviço",CONCATENATE(TEXT(B119,"00"),".",TEXT(C119,"000"),".",TEXT(D119,"000"),".",TEXT(E119,"000")),"")))))</f>
        <v>05.001.003.003</v>
      </c>
      <c r="J119" s="122" t="s">
        <v>2738</v>
      </c>
      <c r="K119" s="75" t="s">
        <v>1</v>
      </c>
      <c r="L119" s="108">
        <f>ARQUITETURA!H1601+ARQUITETURA!H1606+ARQUITETURA!H1609+ARQUITETURA!H1611+ARQUITETURA!H1627+ARQUITETURA!H1629+ARQUITETURA!H1634+ARQUITETURA!H1638</f>
        <v>928.09</v>
      </c>
      <c r="M119" s="108">
        <v>61.021499999999996</v>
      </c>
      <c r="N119" s="89">
        <f t="shared" si="38"/>
        <v>56633.443934999996</v>
      </c>
      <c r="O119" s="115" t="s">
        <v>2739</v>
      </c>
      <c r="P119" s="76"/>
      <c r="Q119" s="377"/>
      <c r="R119" s="26"/>
      <c r="S119" s="26"/>
    </row>
    <row r="120" spans="1:19" s="25" customFormat="1" ht="13.9" customHeight="1" outlineLevel="2" x14ac:dyDescent="0.2">
      <c r="A120" s="110">
        <f ca="1">IF($H120="UNIDADE CONSTRUTIVA",OFFSET(A120,-1,0)+1,LARGE(A$3:A119,1))</f>
        <v>0</v>
      </c>
      <c r="B120" s="110">
        <f t="shared" ca="1" si="28"/>
        <v>5</v>
      </c>
      <c r="C120" s="110">
        <f t="shared" ca="1" si="29"/>
        <v>1</v>
      </c>
      <c r="D120" s="111">
        <f t="shared" ca="1" si="30"/>
        <v>3</v>
      </c>
      <c r="E120" s="111">
        <f t="shared" ca="1" si="31"/>
        <v>4</v>
      </c>
      <c r="G120" s="71"/>
      <c r="H120" s="72" t="s">
        <v>73</v>
      </c>
      <c r="I120" s="73" t="str">
        <f t="shared" ca="1" si="47"/>
        <v>05.001.003.004</v>
      </c>
      <c r="J120" s="122" t="s">
        <v>2740</v>
      </c>
      <c r="K120" s="75" t="s">
        <v>1</v>
      </c>
      <c r="L120" s="108">
        <f>ARQUITETURA!H1624+ARQUITETURA!H1622+ARQUITETURA!H1612+ARQUITETURA!H1610</f>
        <v>61.739999999999995</v>
      </c>
      <c r="M120" s="108">
        <v>96.892500000000013</v>
      </c>
      <c r="N120" s="89">
        <f t="shared" si="38"/>
        <v>5982.1429500000004</v>
      </c>
      <c r="O120" s="115"/>
      <c r="P120" s="76"/>
      <c r="Q120" s="377"/>
      <c r="R120" s="26"/>
      <c r="S120" s="26"/>
    </row>
    <row r="121" spans="1:19" s="25" customFormat="1" ht="13.9" customHeight="1" outlineLevel="2" x14ac:dyDescent="0.2">
      <c r="A121" s="110">
        <f ca="1">IF($H121="UNIDADE CONSTRUTIVA",OFFSET(A121,-1,0)+1,LARGE(A$3:A120,1))</f>
        <v>0</v>
      </c>
      <c r="B121" s="110">
        <f t="shared" ca="1" si="28"/>
        <v>5</v>
      </c>
      <c r="C121" s="110">
        <f t="shared" ca="1" si="29"/>
        <v>1</v>
      </c>
      <c r="D121" s="111">
        <f t="shared" ca="1" si="30"/>
        <v>3</v>
      </c>
      <c r="E121" s="111">
        <f t="shared" ca="1" si="31"/>
        <v>5</v>
      </c>
      <c r="G121" s="71"/>
      <c r="H121" s="72" t="s">
        <v>73</v>
      </c>
      <c r="I121" s="73" t="str">
        <f t="shared" ca="1" si="47"/>
        <v>05.001.003.005</v>
      </c>
      <c r="J121" s="122" t="s">
        <v>177</v>
      </c>
      <c r="K121" s="75" t="s">
        <v>1</v>
      </c>
      <c r="L121" s="108">
        <f>ARQUITETURA!H639+ARQUITETURA!H640+ARQUITETURA!H1602+ARQUITETURA!H1623+ARQUITETURA!H1626</f>
        <v>143.55000000000001</v>
      </c>
      <c r="M121" s="108">
        <v>214.0035</v>
      </c>
      <c r="N121" s="89">
        <f t="shared" si="38"/>
        <v>30720.202425000003</v>
      </c>
      <c r="O121" s="115" t="s">
        <v>671</v>
      </c>
      <c r="P121" s="76"/>
      <c r="Q121" s="377"/>
      <c r="R121" s="26"/>
      <c r="S121" s="26"/>
    </row>
    <row r="122" spans="1:19" s="25" customFormat="1" ht="13.9" customHeight="1" outlineLevel="1" x14ac:dyDescent="0.2">
      <c r="A122" s="110">
        <f ca="1">IF($H122="UNIDADE CONSTRUTIVA",OFFSET(A122,-1,0)+1,LARGE(A$3:A121,1))</f>
        <v>0</v>
      </c>
      <c r="B122" s="110">
        <f t="shared" ca="1" si="28"/>
        <v>5</v>
      </c>
      <c r="C122" s="110">
        <f t="shared" ca="1" si="29"/>
        <v>1</v>
      </c>
      <c r="D122" s="111">
        <f t="shared" ca="1" si="30"/>
        <v>4</v>
      </c>
      <c r="E122" s="111">
        <f t="shared" ca="1" si="31"/>
        <v>0</v>
      </c>
      <c r="G122" s="71"/>
      <c r="H122" s="72" t="s">
        <v>72</v>
      </c>
      <c r="I122" s="73" t="str">
        <f t="shared" ca="1" si="47"/>
        <v>05.001.004</v>
      </c>
      <c r="J122" s="74" t="s">
        <v>752</v>
      </c>
      <c r="K122" s="75"/>
      <c r="L122" s="108"/>
      <c r="M122" s="108"/>
      <c r="N122" s="89">
        <f t="shared" ca="1" si="38"/>
        <v>5483.7005499999996</v>
      </c>
      <c r="O122" s="115"/>
      <c r="P122" s="76"/>
      <c r="Q122" s="377" t="s">
        <v>95</v>
      </c>
      <c r="R122" s="26"/>
      <c r="S122" s="26"/>
    </row>
    <row r="123" spans="1:19" s="25" customFormat="1" ht="13.9" customHeight="1" outlineLevel="2" x14ac:dyDescent="0.2">
      <c r="A123" s="110">
        <f ca="1">IF($H123="UNIDADE CONSTRUTIVA",OFFSET(A123,-1,0)+1,LARGE(A$3:A122,1))</f>
        <v>0</v>
      </c>
      <c r="B123" s="110">
        <f t="shared" ca="1" si="28"/>
        <v>5</v>
      </c>
      <c r="C123" s="110">
        <f t="shared" ca="1" si="29"/>
        <v>1</v>
      </c>
      <c r="D123" s="111">
        <f t="shared" ca="1" si="30"/>
        <v>4</v>
      </c>
      <c r="E123" s="111">
        <f t="shared" ca="1" si="31"/>
        <v>1</v>
      </c>
      <c r="G123" s="71"/>
      <c r="H123" s="72" t="s">
        <v>73</v>
      </c>
      <c r="I123" s="73" t="str">
        <f t="shared" ca="1" si="47"/>
        <v>05.001.004.001</v>
      </c>
      <c r="J123" s="74" t="s">
        <v>2742</v>
      </c>
      <c r="K123" s="75" t="s">
        <v>1</v>
      </c>
      <c r="L123" s="108">
        <f>ARQUITETURA!H1732</f>
        <v>7.69</v>
      </c>
      <c r="M123" s="108">
        <v>713.09499999999991</v>
      </c>
      <c r="N123" s="89">
        <f t="shared" si="38"/>
        <v>5483.7005499999996</v>
      </c>
      <c r="O123" s="115"/>
      <c r="P123" s="76"/>
      <c r="Q123" s="377"/>
      <c r="R123" s="26"/>
      <c r="S123" s="26"/>
    </row>
    <row r="124" spans="1:19" s="25" customFormat="1" ht="13.9" customHeight="1" outlineLevel="1" x14ac:dyDescent="0.2">
      <c r="A124" s="110">
        <f ca="1">IF($H124="UNIDADE CONSTRUTIVA",OFFSET(A124,-1,0)+1,LARGE(A$3:A123,1))</f>
        <v>0</v>
      </c>
      <c r="B124" s="110">
        <f t="shared" ca="1" si="28"/>
        <v>5</v>
      </c>
      <c r="C124" s="110">
        <f t="shared" ca="1" si="29"/>
        <v>1</v>
      </c>
      <c r="D124" s="111">
        <f t="shared" ca="1" si="30"/>
        <v>5</v>
      </c>
      <c r="E124" s="111">
        <f t="shared" ca="1" si="31"/>
        <v>0</v>
      </c>
      <c r="G124" s="71"/>
      <c r="H124" s="72" t="s">
        <v>72</v>
      </c>
      <c r="I124" s="73" t="str">
        <f t="shared" ca="1" si="47"/>
        <v>05.001.005</v>
      </c>
      <c r="J124" s="74" t="s">
        <v>750</v>
      </c>
      <c r="K124" s="75"/>
      <c r="L124" s="108"/>
      <c r="M124" s="108"/>
      <c r="N124" s="89">
        <f t="shared" ca="1" si="38"/>
        <v>27030</v>
      </c>
      <c r="O124" s="115"/>
      <c r="P124" s="76"/>
      <c r="Q124" s="377" t="s">
        <v>95</v>
      </c>
      <c r="R124" s="26"/>
      <c r="S124" s="26"/>
    </row>
    <row r="125" spans="1:19" s="25" customFormat="1" ht="13.9" customHeight="1" outlineLevel="2" x14ac:dyDescent="0.2">
      <c r="A125" s="110">
        <f ca="1">IF($H125="UNIDADE CONSTRUTIVA",OFFSET(A125,-1,0)+1,LARGE(A$3:A124,1))</f>
        <v>0</v>
      </c>
      <c r="B125" s="110">
        <f t="shared" ca="1" si="28"/>
        <v>5</v>
      </c>
      <c r="C125" s="110">
        <f t="shared" ca="1" si="29"/>
        <v>1</v>
      </c>
      <c r="D125" s="111">
        <f t="shared" ca="1" si="30"/>
        <v>5</v>
      </c>
      <c r="E125" s="111">
        <f t="shared" ca="1" si="31"/>
        <v>1</v>
      </c>
      <c r="G125" s="71"/>
      <c r="H125" s="72" t="s">
        <v>73</v>
      </c>
      <c r="I125" s="73" t="str">
        <f t="shared" ca="1" si="47"/>
        <v>05.001.005.001</v>
      </c>
      <c r="J125" s="74" t="s">
        <v>2746</v>
      </c>
      <c r="K125" s="75" t="s">
        <v>1</v>
      </c>
      <c r="L125" s="108">
        <f>ARQUITETURA!H1735</f>
        <v>108.12</v>
      </c>
      <c r="M125" s="108">
        <v>250</v>
      </c>
      <c r="N125" s="89">
        <f t="shared" si="38"/>
        <v>27030</v>
      </c>
      <c r="O125" s="115"/>
      <c r="P125" s="76"/>
      <c r="Q125" s="377"/>
      <c r="R125" s="26"/>
      <c r="S125" s="26"/>
    </row>
    <row r="126" spans="1:19" s="25" customFormat="1" ht="13.9" customHeight="1" outlineLevel="1" x14ac:dyDescent="0.2">
      <c r="A126" s="110">
        <f ca="1">IF($H126="UNIDADE CONSTRUTIVA",OFFSET(A126,-1,0)+1,LARGE(A$3:A125,1))</f>
        <v>0</v>
      </c>
      <c r="B126" s="110">
        <f t="shared" ca="1" si="28"/>
        <v>5</v>
      </c>
      <c r="C126" s="110">
        <f t="shared" ca="1" si="29"/>
        <v>1</v>
      </c>
      <c r="D126" s="111">
        <f t="shared" ca="1" si="30"/>
        <v>6</v>
      </c>
      <c r="E126" s="111">
        <f t="shared" ca="1" si="31"/>
        <v>0</v>
      </c>
      <c r="G126" s="71"/>
      <c r="H126" s="72" t="s">
        <v>72</v>
      </c>
      <c r="I126" s="73" t="str">
        <f t="shared" ca="1" si="47"/>
        <v>05.001.006</v>
      </c>
      <c r="J126" s="74" t="s">
        <v>753</v>
      </c>
      <c r="K126" s="75"/>
      <c r="L126" s="108"/>
      <c r="M126" s="108"/>
      <c r="N126" s="89">
        <f t="shared" ca="1" si="38"/>
        <v>56034.663232999999</v>
      </c>
      <c r="O126" s="115"/>
      <c r="P126" s="76"/>
      <c r="Q126" s="377" t="s">
        <v>95</v>
      </c>
      <c r="R126" s="26"/>
      <c r="S126" s="26"/>
    </row>
    <row r="127" spans="1:19" s="25" customFormat="1" ht="13.9" customHeight="1" outlineLevel="2" x14ac:dyDescent="0.2">
      <c r="A127" s="110">
        <f ca="1">IF($H127="UNIDADE CONSTRUTIVA",OFFSET(A127,-1,0)+1,LARGE(A$3:A126,1))</f>
        <v>0</v>
      </c>
      <c r="B127" s="110">
        <f t="shared" ca="1" si="28"/>
        <v>5</v>
      </c>
      <c r="C127" s="110">
        <f t="shared" ca="1" si="29"/>
        <v>1</v>
      </c>
      <c r="D127" s="111">
        <f t="shared" ca="1" si="30"/>
        <v>6</v>
      </c>
      <c r="E127" s="111">
        <f t="shared" ca="1" si="31"/>
        <v>1</v>
      </c>
      <c r="G127" s="71"/>
      <c r="H127" s="72" t="s">
        <v>73</v>
      </c>
      <c r="I127" s="73" t="str">
        <f t="shared" ref="I127" ca="1" si="49">IF(H127="Unidade Construtiva",TEXT(A127,"00"),IF(H127="Célula Construtiva",TEXT(B127,"00"),IF(H127="Etapa",CONCATENATE(TEXT(B127,"00"),".",TEXT(C127,"000")),IF(H127="Subetapa",CONCATENATE(TEXT(B127,"00"),".",TEXT(C127,"000"),".",TEXT(D127,"000")),IF(H127="Serviço",CONCATENATE(TEXT(B127,"00"),".",TEXT(C127,"000"),".",TEXT(D127,"000"),".",TEXT(E127,"000")),"")))))</f>
        <v>05.001.006.001</v>
      </c>
      <c r="J127" s="74" t="s">
        <v>129</v>
      </c>
      <c r="K127" s="75" t="s">
        <v>3</v>
      </c>
      <c r="L127" s="108">
        <f>ARQUITETURA!H1785</f>
        <v>138.59</v>
      </c>
      <c r="M127" s="108">
        <v>13.537000000000001</v>
      </c>
      <c r="N127" s="89">
        <f t="shared" si="38"/>
        <v>1876.09283</v>
      </c>
      <c r="O127" s="115"/>
      <c r="P127" s="76"/>
      <c r="Q127" s="377"/>
      <c r="R127" s="26"/>
      <c r="S127" s="26"/>
    </row>
    <row r="128" spans="1:19" s="25" customFormat="1" ht="13.9" customHeight="1" outlineLevel="2" x14ac:dyDescent="0.2">
      <c r="A128" s="110">
        <f ca="1">IF($H128="UNIDADE CONSTRUTIVA",OFFSET(A128,-1,0)+1,LARGE(A$3:A127,1))</f>
        <v>0</v>
      </c>
      <c r="B128" s="110">
        <f t="shared" ca="1" si="28"/>
        <v>5</v>
      </c>
      <c r="C128" s="110">
        <f t="shared" ca="1" si="29"/>
        <v>1</v>
      </c>
      <c r="D128" s="111">
        <f t="shared" ca="1" si="30"/>
        <v>6</v>
      </c>
      <c r="E128" s="111">
        <f t="shared" ca="1" si="31"/>
        <v>2</v>
      </c>
      <c r="G128" s="71"/>
      <c r="H128" s="72" t="s">
        <v>73</v>
      </c>
      <c r="I128" s="73" t="str">
        <f t="shared" ca="1" si="47"/>
        <v>05.001.006.002</v>
      </c>
      <c r="J128" s="74" t="s">
        <v>130</v>
      </c>
      <c r="K128" s="75" t="s">
        <v>3</v>
      </c>
      <c r="L128" s="108">
        <f>ARQUITETURA!H1786</f>
        <v>2823.08</v>
      </c>
      <c r="M128" s="108">
        <v>17.856749999999998</v>
      </c>
      <c r="N128" s="89">
        <f t="shared" si="38"/>
        <v>50411.033789999994</v>
      </c>
      <c r="O128" s="115"/>
      <c r="P128" s="76"/>
      <c r="Q128" s="377"/>
      <c r="R128" s="26"/>
      <c r="S128" s="26"/>
    </row>
    <row r="129" spans="1:19" s="25" customFormat="1" ht="13.9" customHeight="1" outlineLevel="2" x14ac:dyDescent="0.2">
      <c r="A129" s="110">
        <f ca="1">IF($H129="UNIDADE CONSTRUTIVA",OFFSET(A129,-1,0)+1,LARGE(A$3:A128,1))</f>
        <v>0</v>
      </c>
      <c r="B129" s="110">
        <f t="shared" ca="1" si="28"/>
        <v>5</v>
      </c>
      <c r="C129" s="110">
        <f t="shared" ca="1" si="29"/>
        <v>1</v>
      </c>
      <c r="D129" s="111">
        <f t="shared" ca="1" si="30"/>
        <v>6</v>
      </c>
      <c r="E129" s="111">
        <f t="shared" ca="1" si="31"/>
        <v>3</v>
      </c>
      <c r="G129" s="71"/>
      <c r="H129" s="72" t="s">
        <v>73</v>
      </c>
      <c r="I129" s="73" t="str">
        <f t="shared" ref="I129" ca="1" si="50">IF(H129="Unidade Construtiva",TEXT(A129,"00"),IF(H129="Célula Construtiva",TEXT(B129,"00"),IF(H129="Etapa",CONCATENATE(TEXT(B129,"00"),".",TEXT(C129,"000")),IF(H129="Subetapa",CONCATENATE(TEXT(B129,"00"),".",TEXT(C129,"000"),".",TEXT(D129,"000")),IF(H129="Serviço",CONCATENATE(TEXT(B129,"00"),".",TEXT(C129,"000"),".",TEXT(D129,"000"),".",TEXT(E129,"000")),"")))))</f>
        <v>05.001.006.003</v>
      </c>
      <c r="J129" s="74" t="s">
        <v>2882</v>
      </c>
      <c r="K129" s="75" t="s">
        <v>3</v>
      </c>
      <c r="L129" s="108">
        <f>ARQUITETURA!H1783</f>
        <v>124.22999999999999</v>
      </c>
      <c r="M129" s="108">
        <v>24.125099999999996</v>
      </c>
      <c r="N129" s="89">
        <f t="shared" si="38"/>
        <v>2997.0611729999991</v>
      </c>
      <c r="O129" s="115" t="s">
        <v>2883</v>
      </c>
      <c r="P129" s="76"/>
      <c r="Q129" s="377"/>
      <c r="R129" s="26"/>
      <c r="S129" s="26"/>
    </row>
    <row r="130" spans="1:19" s="25" customFormat="1" ht="13.9" customHeight="1" outlineLevel="2" x14ac:dyDescent="0.2">
      <c r="A130" s="110">
        <f ca="1">IF($H130="UNIDADE CONSTRUTIVA",OFFSET(A130,-1,0)+1,LARGE(A$3:A129,1))</f>
        <v>0</v>
      </c>
      <c r="B130" s="110">
        <f t="shared" ca="1" si="28"/>
        <v>5</v>
      </c>
      <c r="C130" s="110">
        <f t="shared" ca="1" si="29"/>
        <v>1</v>
      </c>
      <c r="D130" s="111">
        <f t="shared" ca="1" si="30"/>
        <v>6</v>
      </c>
      <c r="E130" s="111">
        <f t="shared" ca="1" si="31"/>
        <v>4</v>
      </c>
      <c r="G130" s="71"/>
      <c r="H130" s="72" t="s">
        <v>73</v>
      </c>
      <c r="I130" s="73" t="str">
        <f t="shared" ref="I130" ca="1" si="51">IF(H130="Unidade Construtiva",TEXT(A130,"00"),IF(H130="Célula Construtiva",TEXT(B130,"00"),IF(H130="Etapa",CONCATENATE(TEXT(B130,"00"),".",TEXT(C130,"000")),IF(H130="Subetapa",CONCATENATE(TEXT(B130,"00"),".",TEXT(C130,"000"),".",TEXT(D130,"000")),IF(H130="Serviço",CONCATENATE(TEXT(B130,"00"),".",TEXT(C130,"000"),".",TEXT(D130,"000"),".",TEXT(E130,"000")),"")))))</f>
        <v>05.001.006.004</v>
      </c>
      <c r="J130" s="74" t="s">
        <v>2881</v>
      </c>
      <c r="K130" s="75" t="s">
        <v>3</v>
      </c>
      <c r="L130" s="108">
        <f>ARQUITETURA!H1782</f>
        <v>52.91</v>
      </c>
      <c r="M130" s="108">
        <v>14.183999999999999</v>
      </c>
      <c r="N130" s="89">
        <f t="shared" si="38"/>
        <v>750.47543999999994</v>
      </c>
      <c r="O130" s="115"/>
      <c r="P130" s="76"/>
      <c r="Q130" s="377"/>
      <c r="R130" s="26"/>
      <c r="S130" s="26"/>
    </row>
    <row r="131" spans="1:19" s="25" customFormat="1" ht="13.9" customHeight="1" outlineLevel="1" x14ac:dyDescent="0.2">
      <c r="A131" s="110">
        <f ca="1">IF($H131="UNIDADE CONSTRUTIVA",OFFSET(A131,-1,0)+1,LARGE(A$3:A130,1))</f>
        <v>0</v>
      </c>
      <c r="B131" s="110">
        <f t="shared" ca="1" si="28"/>
        <v>5</v>
      </c>
      <c r="C131" s="110">
        <f t="shared" ca="1" si="29"/>
        <v>1</v>
      </c>
      <c r="D131" s="111">
        <f t="shared" ca="1" si="30"/>
        <v>7</v>
      </c>
      <c r="E131" s="111">
        <f t="shared" ca="1" si="31"/>
        <v>0</v>
      </c>
      <c r="G131" s="71"/>
      <c r="H131" s="72" t="s">
        <v>72</v>
      </c>
      <c r="I131" s="73" t="str">
        <f t="shared" ref="I131:I132" ca="1" si="52">IF(H131="Unidade Construtiva",TEXT(A131,"00"),IF(H131="Célula Construtiva",TEXT(B131,"00"),IF(H131="Etapa",CONCATENATE(TEXT(B131,"00"),".",TEXT(C131,"000")),IF(H131="Subetapa",CONCATENATE(TEXT(B131,"00"),".",TEXT(C131,"000"),".",TEXT(D131,"000")),IF(H131="Serviço",CONCATENATE(TEXT(B131,"00"),".",TEXT(C131,"000"),".",TEXT(D131,"000"),".",TEXT(E131,"000")),"")))))</f>
        <v>05.001.007</v>
      </c>
      <c r="J131" s="74" t="s">
        <v>1266</v>
      </c>
      <c r="K131" s="75"/>
      <c r="L131" s="108"/>
      <c r="M131" s="108"/>
      <c r="N131" s="89">
        <f t="shared" ca="1" si="38"/>
        <v>94884.924000000028</v>
      </c>
      <c r="O131" s="115"/>
      <c r="P131" s="76"/>
      <c r="Q131" s="377" t="s">
        <v>95</v>
      </c>
      <c r="R131" s="26"/>
      <c r="S131" s="26"/>
    </row>
    <row r="132" spans="1:19" s="25" customFormat="1" ht="13.9" customHeight="1" outlineLevel="2" x14ac:dyDescent="0.2">
      <c r="A132" s="110">
        <f ca="1">IF($H132="UNIDADE CONSTRUTIVA",OFFSET(A132,-1,0)+1,LARGE(A$3:A131,1))</f>
        <v>0</v>
      </c>
      <c r="B132" s="110">
        <f t="shared" ca="1" si="28"/>
        <v>5</v>
      </c>
      <c r="C132" s="110">
        <f t="shared" ca="1" si="29"/>
        <v>1</v>
      </c>
      <c r="D132" s="111">
        <f t="shared" ca="1" si="30"/>
        <v>7</v>
      </c>
      <c r="E132" s="111">
        <f t="shared" ca="1" si="31"/>
        <v>1</v>
      </c>
      <c r="G132" s="71"/>
      <c r="H132" s="72" t="s">
        <v>73</v>
      </c>
      <c r="I132" s="73" t="str">
        <f t="shared" ca="1" si="52"/>
        <v>05.001.007.001</v>
      </c>
      <c r="J132" s="74" t="s">
        <v>2926</v>
      </c>
      <c r="K132" s="75" t="s">
        <v>1</v>
      </c>
      <c r="L132" s="108">
        <f>ARQUITETURA!H1873</f>
        <v>134.60000000000002</v>
      </c>
      <c r="M132" s="108">
        <v>704.94</v>
      </c>
      <c r="N132" s="89">
        <f t="shared" si="38"/>
        <v>94884.924000000028</v>
      </c>
      <c r="O132" s="115"/>
      <c r="P132" s="76"/>
      <c r="Q132" s="377"/>
      <c r="R132" s="26"/>
      <c r="S132" s="26"/>
    </row>
    <row r="133" spans="1:19" s="25" customFormat="1" ht="13.9" customHeight="1" outlineLevel="1" x14ac:dyDescent="0.2">
      <c r="A133" s="110">
        <f ca="1">IF($H133="UNIDADE CONSTRUTIVA",OFFSET(A133,-1,0)+1,LARGE(A$3:A132,1))</f>
        <v>0</v>
      </c>
      <c r="B133" s="110">
        <f t="shared" ca="1" si="28"/>
        <v>5</v>
      </c>
      <c r="C133" s="110">
        <f t="shared" ca="1" si="29"/>
        <v>1</v>
      </c>
      <c r="D133" s="111">
        <f t="shared" ca="1" si="30"/>
        <v>8</v>
      </c>
      <c r="E133" s="111">
        <f t="shared" ca="1" si="31"/>
        <v>0</v>
      </c>
      <c r="G133" s="71"/>
      <c r="H133" s="72" t="s">
        <v>72</v>
      </c>
      <c r="I133" s="73" t="str">
        <f t="shared" ca="1" si="47"/>
        <v>05.001.008</v>
      </c>
      <c r="J133" s="74" t="s">
        <v>729</v>
      </c>
      <c r="K133" s="75"/>
      <c r="L133" s="108"/>
      <c r="M133" s="108"/>
      <c r="N133" s="89">
        <f t="shared" ca="1" si="38"/>
        <v>539903.71999999986</v>
      </c>
      <c r="O133" s="115"/>
      <c r="P133" s="76"/>
      <c r="Q133" s="377"/>
      <c r="R133" s="26"/>
      <c r="S133" s="26"/>
    </row>
    <row r="134" spans="1:19" s="25" customFormat="1" ht="13.9" customHeight="1" outlineLevel="2" x14ac:dyDescent="0.2">
      <c r="A134" s="110">
        <f ca="1">IF($H134="UNIDADE CONSTRUTIVA",OFFSET(A134,-1,0)+1,LARGE(A$3:A133,1))</f>
        <v>0</v>
      </c>
      <c r="B134" s="110">
        <f t="shared" ca="1" si="28"/>
        <v>5</v>
      </c>
      <c r="C134" s="110">
        <f t="shared" ca="1" si="29"/>
        <v>1</v>
      </c>
      <c r="D134" s="111">
        <f t="shared" ca="1" si="30"/>
        <v>8</v>
      </c>
      <c r="E134" s="111">
        <f t="shared" ca="1" si="31"/>
        <v>1</v>
      </c>
      <c r="G134" s="71"/>
      <c r="H134" s="72" t="s">
        <v>73</v>
      </c>
      <c r="I134" s="73" t="str">
        <f t="shared" ca="1" si="47"/>
        <v>05.001.008.001</v>
      </c>
      <c r="J134" s="74" t="s">
        <v>131</v>
      </c>
      <c r="K134" s="75" t="s">
        <v>1</v>
      </c>
      <c r="L134" s="108">
        <f>SUM(L107:L110)</f>
        <v>6445.0999999999995</v>
      </c>
      <c r="M134" s="108">
        <v>40</v>
      </c>
      <c r="N134" s="89">
        <f t="shared" si="38"/>
        <v>257803.99999999997</v>
      </c>
      <c r="O134" s="115"/>
      <c r="P134" s="76"/>
      <c r="Q134" s="377" t="s">
        <v>727</v>
      </c>
      <c r="R134" s="26"/>
      <c r="S134" s="26"/>
    </row>
    <row r="135" spans="1:19" s="25" customFormat="1" ht="13.9" customHeight="1" outlineLevel="2" x14ac:dyDescent="0.2">
      <c r="A135" s="110">
        <f ca="1">IF($H135="UNIDADE CONSTRUTIVA",OFFSET(A135,-1,0)+1,LARGE(A$3:A134,1))</f>
        <v>0</v>
      </c>
      <c r="B135" s="110">
        <f t="shared" ca="1" si="28"/>
        <v>5</v>
      </c>
      <c r="C135" s="110">
        <f t="shared" ca="1" si="29"/>
        <v>1</v>
      </c>
      <c r="D135" s="111">
        <f t="shared" ca="1" si="30"/>
        <v>8</v>
      </c>
      <c r="E135" s="111">
        <f t="shared" ca="1" si="31"/>
        <v>2</v>
      </c>
      <c r="G135" s="71"/>
      <c r="H135" s="72" t="s">
        <v>73</v>
      </c>
      <c r="I135" s="73" t="str">
        <f t="shared" ca="1" si="47"/>
        <v>05.001.008.002</v>
      </c>
      <c r="J135" s="74" t="s">
        <v>132</v>
      </c>
      <c r="K135" s="75" t="s">
        <v>1</v>
      </c>
      <c r="L135" s="108">
        <f>L115</f>
        <v>12.75</v>
      </c>
      <c r="M135" s="108">
        <v>40</v>
      </c>
      <c r="N135" s="89">
        <f t="shared" si="38"/>
        <v>510</v>
      </c>
      <c r="O135" s="115"/>
      <c r="P135" s="76"/>
      <c r="Q135" s="377" t="s">
        <v>727</v>
      </c>
      <c r="R135" s="26"/>
      <c r="S135" s="26"/>
    </row>
    <row r="136" spans="1:19" s="25" customFormat="1" ht="13.9" customHeight="1" outlineLevel="2" x14ac:dyDescent="0.2">
      <c r="A136" s="110">
        <f ca="1">IF($H136="UNIDADE CONSTRUTIVA",OFFSET(A136,-1,0)+1,LARGE(A$3:A135,1))</f>
        <v>0</v>
      </c>
      <c r="B136" s="110">
        <f t="shared" ca="1" si="28"/>
        <v>5</v>
      </c>
      <c r="C136" s="110">
        <f t="shared" ca="1" si="29"/>
        <v>1</v>
      </c>
      <c r="D136" s="111">
        <f t="shared" ca="1" si="30"/>
        <v>8</v>
      </c>
      <c r="E136" s="111">
        <f t="shared" ca="1" si="31"/>
        <v>3</v>
      </c>
      <c r="G136" s="71"/>
      <c r="H136" s="72" t="s">
        <v>73</v>
      </c>
      <c r="I136" s="73" t="str">
        <f t="shared" ca="1" si="47"/>
        <v>05.001.008.003</v>
      </c>
      <c r="J136" s="74" t="s">
        <v>102</v>
      </c>
      <c r="K136" s="75" t="s">
        <v>1</v>
      </c>
      <c r="L136" s="108">
        <f>SUM(L117:L120)</f>
        <v>2664.2799999999997</v>
      </c>
      <c r="M136" s="108">
        <v>75</v>
      </c>
      <c r="N136" s="89">
        <f t="shared" ref="N136:N167" si="53">IF(H136="Serviço",M136*L136,IF(H136="CÉLULA CONSTRUTIVA",SUMIFS($N$8:$N$262,$B$8:$B$262,B136,$H$8:$H$262,"Serviço"),IF(H136="ETAPA",SUMIFS($N$8:$N$262,$B$8:$B$262,B136,$C$8:$C$262,C136,$H$8:$H$262,"Serviço"),IF(H136="SUBETAPA",SUMIFS($N$8:$N$262,$B$8:$B$262,B136,$C$8:$C$262,C136,$D$8:$D$262,D136,$H$8:$H$262,"Serviço"),0))))</f>
        <v>199820.99999999997</v>
      </c>
      <c r="O136" s="115"/>
      <c r="P136" s="76"/>
      <c r="Q136" s="377" t="s">
        <v>95</v>
      </c>
      <c r="R136" s="26"/>
      <c r="S136" s="26"/>
    </row>
    <row r="137" spans="1:19" s="25" customFormat="1" ht="13.9" customHeight="1" outlineLevel="2" x14ac:dyDescent="0.2">
      <c r="A137" s="110">
        <f ca="1">IF($H137="UNIDADE CONSTRUTIVA",OFFSET(A137,-1,0)+1,LARGE(A$3:A136,1))</f>
        <v>0</v>
      </c>
      <c r="B137" s="110">
        <f t="shared" ca="1" si="28"/>
        <v>5</v>
      </c>
      <c r="C137" s="110">
        <f t="shared" ca="1" si="29"/>
        <v>1</v>
      </c>
      <c r="D137" s="111">
        <f t="shared" ca="1" si="30"/>
        <v>8</v>
      </c>
      <c r="E137" s="111">
        <f t="shared" ca="1" si="31"/>
        <v>4</v>
      </c>
      <c r="G137" s="71"/>
      <c r="H137" s="72" t="s">
        <v>73</v>
      </c>
      <c r="I137" s="73" t="str">
        <f t="shared" ca="1" si="47"/>
        <v>05.001.008.004</v>
      </c>
      <c r="J137" s="74" t="s">
        <v>125</v>
      </c>
      <c r="K137" s="75" t="s">
        <v>1</v>
      </c>
      <c r="L137" s="108">
        <f>L121</f>
        <v>143.55000000000001</v>
      </c>
      <c r="M137" s="108">
        <v>65</v>
      </c>
      <c r="N137" s="89">
        <f t="shared" si="53"/>
        <v>9330.75</v>
      </c>
      <c r="O137" s="115"/>
      <c r="P137" s="76"/>
      <c r="Q137" s="377" t="s">
        <v>95</v>
      </c>
      <c r="R137" s="26"/>
      <c r="S137" s="26"/>
    </row>
    <row r="138" spans="1:19" s="25" customFormat="1" ht="13.9" customHeight="1" outlineLevel="2" x14ac:dyDescent="0.2">
      <c r="A138" s="110">
        <f ca="1">IF($H138="UNIDADE CONSTRUTIVA",OFFSET(A138,-1,0)+1,LARGE(A$3:A137,1))</f>
        <v>0</v>
      </c>
      <c r="B138" s="110">
        <f t="shared" ca="1" si="28"/>
        <v>5</v>
      </c>
      <c r="C138" s="110">
        <f t="shared" ca="1" si="29"/>
        <v>1</v>
      </c>
      <c r="D138" s="111">
        <f t="shared" ca="1" si="30"/>
        <v>8</v>
      </c>
      <c r="E138" s="111">
        <f t="shared" ca="1" si="31"/>
        <v>5</v>
      </c>
      <c r="G138" s="71"/>
      <c r="H138" s="72" t="s">
        <v>73</v>
      </c>
      <c r="I138" s="73" t="str">
        <f t="shared" ca="1" si="47"/>
        <v>05.001.008.005</v>
      </c>
      <c r="J138" s="74" t="s">
        <v>133</v>
      </c>
      <c r="K138" s="75" t="s">
        <v>1</v>
      </c>
      <c r="L138" s="108">
        <f>L123</f>
        <v>7.69</v>
      </c>
      <c r="M138" s="108">
        <v>55</v>
      </c>
      <c r="N138" s="89">
        <f t="shared" si="53"/>
        <v>422.95000000000005</v>
      </c>
      <c r="O138" s="115"/>
      <c r="P138" s="76"/>
      <c r="Q138" s="377" t="s">
        <v>95</v>
      </c>
      <c r="R138" s="26"/>
      <c r="S138" s="26"/>
    </row>
    <row r="139" spans="1:19" s="25" customFormat="1" ht="13.9" customHeight="1" outlineLevel="2" x14ac:dyDescent="0.2">
      <c r="A139" s="110">
        <f ca="1">IF($H139="UNIDADE CONSTRUTIVA",OFFSET(A139,-1,0)+1,LARGE(A$3:A138,1))</f>
        <v>0</v>
      </c>
      <c r="B139" s="110">
        <f t="shared" ca="1" si="28"/>
        <v>5</v>
      </c>
      <c r="C139" s="110">
        <f t="shared" ca="1" si="29"/>
        <v>1</v>
      </c>
      <c r="D139" s="111">
        <f t="shared" ca="1" si="30"/>
        <v>8</v>
      </c>
      <c r="E139" s="111">
        <f t="shared" ca="1" si="31"/>
        <v>6</v>
      </c>
      <c r="G139" s="71"/>
      <c r="H139" s="72" t="s">
        <v>73</v>
      </c>
      <c r="I139" s="73" t="str">
        <f t="shared" ca="1" si="47"/>
        <v>05.001.008.006</v>
      </c>
      <c r="J139" s="74" t="s">
        <v>134</v>
      </c>
      <c r="K139" s="75" t="s">
        <v>3</v>
      </c>
      <c r="L139" s="108">
        <f>SUM(L127:L130)</f>
        <v>3138.81</v>
      </c>
      <c r="M139" s="108">
        <v>22</v>
      </c>
      <c r="N139" s="89">
        <f t="shared" si="53"/>
        <v>69053.819999999992</v>
      </c>
      <c r="O139" s="115"/>
      <c r="P139" s="76"/>
      <c r="Q139" s="377" t="s">
        <v>95</v>
      </c>
      <c r="R139" s="26"/>
      <c r="S139" s="26"/>
    </row>
    <row r="140" spans="1:19" s="25" customFormat="1" ht="13.9" customHeight="1" outlineLevel="2" x14ac:dyDescent="0.2">
      <c r="A140" s="110">
        <f ca="1">IF($H140="UNIDADE CONSTRUTIVA",OFFSET(A140,-1,0)+1,LARGE(A$3:A139,1))</f>
        <v>0</v>
      </c>
      <c r="B140" s="110">
        <f t="shared" ref="B140:B204" ca="1" si="54">IF(H140="UNIDADE CONSTRUTIVA",0,IF(H140="CÉLULA CONSTRUTIVA",OFFSET(B140,-1,0)+1,OFFSET(B140,-1,0)))</f>
        <v>5</v>
      </c>
      <c r="C140" s="110">
        <f t="shared" ref="C140:C204" ca="1" si="55">IF(H140="CÉLULA CONSTRUTIVA",0,IF(H140="ETAPA",OFFSET(C140,-1,0)+1,OFFSET(C140,-1,0)))</f>
        <v>1</v>
      </c>
      <c r="D140" s="111">
        <f t="shared" ref="D140:D204" ca="1" si="56">IF(H140="ETAPA",0,IF(H140="SUBETAPA",OFFSET(D140,-1,0)+1,OFFSET(D140,-1,0)))</f>
        <v>8</v>
      </c>
      <c r="E140" s="111">
        <f t="shared" ref="E140:E204" ca="1" si="57">IF(H140="Subetapa",0,IF(H140="serviço",OFFSET(E140,-1,0)+1,OFFSET(E140,-1,0)))</f>
        <v>7</v>
      </c>
      <c r="G140" s="71"/>
      <c r="H140" s="72" t="s">
        <v>73</v>
      </c>
      <c r="I140" s="73" t="str">
        <f ca="1">IF(H140="Unidade Construtiva",TEXT(A140,"00"),IF(H140="Célula Construtiva",TEXT(B140,"00"),IF(H140="Etapa",CONCATENATE(TEXT(B140,"00"),".",TEXT(C140,"000")),IF(H140="Subetapa",CONCATENATE(TEXT(B140,"00"),".",TEXT(C140,"000"),".",TEXT(D140,"000")),IF(H140="Serviço",CONCATENATE(TEXT(B140,"00"),".",TEXT(C140,"000"),".",TEXT(D140,"000"),".",TEXT(E140,"000")),"")))))</f>
        <v>05.001.008.007</v>
      </c>
      <c r="J140" s="74" t="s">
        <v>179</v>
      </c>
      <c r="K140" s="75" t="s">
        <v>1</v>
      </c>
      <c r="L140" s="108">
        <f>L132</f>
        <v>134.60000000000002</v>
      </c>
      <c r="M140" s="108">
        <v>22</v>
      </c>
      <c r="N140" s="89">
        <f t="shared" si="53"/>
        <v>2961.2000000000007</v>
      </c>
      <c r="O140" s="115"/>
      <c r="P140" s="76"/>
      <c r="Q140" s="377" t="s">
        <v>95</v>
      </c>
      <c r="R140" s="26"/>
      <c r="S140" s="26"/>
    </row>
    <row r="141" spans="1:19" s="25" customFormat="1" ht="13.9" customHeight="1" x14ac:dyDescent="0.2">
      <c r="A141" s="110">
        <f ca="1">IF($H141="UNIDADE CONSTRUTIVA",OFFSET(A141,-1,0)+1,LARGE(A$3:A140,1))</f>
        <v>0</v>
      </c>
      <c r="B141" s="110">
        <f t="shared" ca="1" si="54"/>
        <v>6</v>
      </c>
      <c r="C141" s="110">
        <f t="shared" ca="1" si="55"/>
        <v>0</v>
      </c>
      <c r="D141" s="111">
        <f t="shared" ca="1" si="56"/>
        <v>8</v>
      </c>
      <c r="E141" s="111">
        <f t="shared" ca="1" si="57"/>
        <v>7</v>
      </c>
      <c r="G141" s="71"/>
      <c r="H141" s="72" t="s">
        <v>70</v>
      </c>
      <c r="I141" s="73" t="str">
        <f t="shared" ref="I141:I161" ca="1" si="58">IF(H141="Unidade Construtiva",TEXT(A141,"00"),IF(H141="Célula Construtiva",TEXT(B141,"00"),IF(H141="Etapa",CONCATENATE(TEXT(B141,"00"),".",TEXT(C141,"000")),IF(H141="Subetapa",CONCATENATE(TEXT(B141,"00"),".",TEXT(C141,"000"),".",TEXT(D141,"000")),IF(H141="Serviço",CONCATENATE(TEXT(B141,"00"),".",TEXT(C141,"000"),".",TEXT(D141,"000"),".",TEXT(E141,"000")),"")))))</f>
        <v>06</v>
      </c>
      <c r="J141" s="74" t="s">
        <v>754</v>
      </c>
      <c r="K141" s="75"/>
      <c r="L141" s="108"/>
      <c r="M141" s="108"/>
      <c r="N141" s="89">
        <f t="shared" ca="1" si="53"/>
        <v>1340430.2790264201</v>
      </c>
      <c r="O141" s="115">
        <f ca="1">N141/'Obra '!$E$9</f>
        <v>193.19039129054724</v>
      </c>
      <c r="P141" s="76"/>
      <c r="Q141" s="377" t="s">
        <v>35</v>
      </c>
      <c r="R141" s="116"/>
      <c r="S141" s="26"/>
    </row>
    <row r="142" spans="1:19" s="25" customFormat="1" ht="13.9" customHeight="1" outlineLevel="1" x14ac:dyDescent="0.2">
      <c r="A142" s="110">
        <f ca="1">IF($H142="UNIDADE CONSTRUTIVA",OFFSET(A142,-1,0)+1,LARGE(A$3:A141,1))</f>
        <v>0</v>
      </c>
      <c r="B142" s="110">
        <f t="shared" ca="1" si="54"/>
        <v>6</v>
      </c>
      <c r="C142" s="110">
        <f t="shared" ca="1" si="55"/>
        <v>1</v>
      </c>
      <c r="D142" s="111">
        <f t="shared" ca="1" si="56"/>
        <v>0</v>
      </c>
      <c r="E142" s="111">
        <f t="shared" ca="1" si="57"/>
        <v>7</v>
      </c>
      <c r="G142" s="71"/>
      <c r="H142" s="72" t="s">
        <v>71</v>
      </c>
      <c r="I142" s="73" t="str">
        <f t="shared" ca="1" si="58"/>
        <v>06.001</v>
      </c>
      <c r="J142" s="74" t="s">
        <v>35</v>
      </c>
      <c r="K142" s="75"/>
      <c r="L142" s="108"/>
      <c r="M142" s="108"/>
      <c r="N142" s="89">
        <f t="shared" ca="1" si="53"/>
        <v>1340430.2790264201</v>
      </c>
      <c r="O142" s="115"/>
      <c r="P142" s="76"/>
      <c r="Q142" s="377"/>
      <c r="R142" s="26"/>
      <c r="S142" s="26"/>
    </row>
    <row r="143" spans="1:19" s="25" customFormat="1" ht="13.9" customHeight="1" outlineLevel="1" x14ac:dyDescent="0.2">
      <c r="A143" s="110">
        <f ca="1">IF($H143="UNIDADE CONSTRUTIVA",OFFSET(A143,-1,0)+1,LARGE(A$3:A142,1))</f>
        <v>0</v>
      </c>
      <c r="B143" s="110">
        <f t="shared" ca="1" si="54"/>
        <v>6</v>
      </c>
      <c r="C143" s="110">
        <f t="shared" ca="1" si="55"/>
        <v>1</v>
      </c>
      <c r="D143" s="111">
        <f t="shared" ca="1" si="56"/>
        <v>1</v>
      </c>
      <c r="E143" s="111">
        <f t="shared" ca="1" si="57"/>
        <v>0</v>
      </c>
      <c r="G143" s="71"/>
      <c r="H143" s="72" t="s">
        <v>72</v>
      </c>
      <c r="I143" s="73" t="str">
        <f ca="1">IF(H143="Unidade Construtiva",TEXT(A143,"00"),IF(H143="Célula Construtiva",TEXT(B143,"00"),IF(H143="Etapa",CONCATENATE(TEXT(B143,"00"),".",TEXT(C143,"000")),IF(H143="Subetapa",CONCATENATE(TEXT(B143,"00"),".",TEXT(C143,"000"),".",TEXT(D143,"000")),IF(H143="Serviço",CONCATENATE(TEXT(B143,"00"),".",TEXT(C143,"000"),".",TEXT(D143,"000"),".",TEXT(E143,"000")),"")))))</f>
        <v>06.001.001</v>
      </c>
      <c r="J143" s="74" t="s">
        <v>755</v>
      </c>
      <c r="K143" s="75"/>
      <c r="L143" s="108"/>
      <c r="M143" s="108"/>
      <c r="N143" s="89">
        <f t="shared" ca="1" si="53"/>
        <v>8401.7387624000003</v>
      </c>
      <c r="O143" s="115">
        <f ca="1">N143/'Obra '!$E$9</f>
        <v>1.2109060981582183</v>
      </c>
      <c r="P143" s="76"/>
      <c r="Q143" s="377"/>
      <c r="R143" s="26"/>
      <c r="S143" s="26"/>
    </row>
    <row r="144" spans="1:19" s="25" customFormat="1" ht="13.9" customHeight="1" outlineLevel="2" x14ac:dyDescent="0.2">
      <c r="A144" s="110">
        <f ca="1">IF($H144="UNIDADE CONSTRUTIVA",OFFSET(A144,-1,0)+1,LARGE(A$3:A143,1))</f>
        <v>0</v>
      </c>
      <c r="B144" s="110">
        <f t="shared" ca="1" si="54"/>
        <v>6</v>
      </c>
      <c r="C144" s="110">
        <f t="shared" ca="1" si="55"/>
        <v>1</v>
      </c>
      <c r="D144" s="111">
        <f t="shared" ca="1" si="56"/>
        <v>1</v>
      </c>
      <c r="E144" s="111">
        <f t="shared" ca="1" si="57"/>
        <v>1</v>
      </c>
      <c r="G144" s="71"/>
      <c r="H144" s="72" t="s">
        <v>73</v>
      </c>
      <c r="I144" s="73" t="str">
        <f ca="1">IF(H144="Unidade Construtiva",TEXT(A144,"00"),IF(H144="Célula Construtiva",TEXT(B144,"00"),IF(H144="Etapa",CONCATENATE(TEXT(B144,"00"),".",TEXT(C144,"000")),IF(H144="Subetapa",CONCATENATE(TEXT(B144,"00"),".",TEXT(C144,"000"),".",TEXT(D144,"000")),IF(H144="Serviço",CONCATENATE(TEXT(B144,"00"),".",TEXT(C144,"000"),".",TEXT(D144,"000"),".",TEXT(E144,"000")),"")))))</f>
        <v>06.001.001.001</v>
      </c>
      <c r="J144" s="74" t="s">
        <v>1125</v>
      </c>
      <c r="K144" s="75" t="s">
        <v>1</v>
      </c>
      <c r="L144" s="108">
        <f>ARQUITETURA!H1784</f>
        <v>553.24</v>
      </c>
      <c r="M144" s="108">
        <v>0.97726000000000013</v>
      </c>
      <c r="N144" s="89">
        <f t="shared" si="53"/>
        <v>540.65932240000006</v>
      </c>
      <c r="O144" s="115"/>
      <c r="P144" s="76"/>
      <c r="Q144" s="377"/>
      <c r="R144" s="26"/>
      <c r="S144" s="26"/>
    </row>
    <row r="145" spans="1:19" s="25" customFormat="1" ht="13.9" customHeight="1" outlineLevel="2" x14ac:dyDescent="0.2">
      <c r="A145" s="110">
        <f ca="1">IF($H145="UNIDADE CONSTRUTIVA",OFFSET(A145,-1,0)+1,LARGE(A$3:A144,1))</f>
        <v>0</v>
      </c>
      <c r="B145" s="110">
        <f t="shared" ca="1" si="54"/>
        <v>6</v>
      </c>
      <c r="C145" s="110">
        <f t="shared" ca="1" si="55"/>
        <v>1</v>
      </c>
      <c r="D145" s="111">
        <f t="shared" ca="1" si="56"/>
        <v>1</v>
      </c>
      <c r="E145" s="111">
        <f t="shared" ca="1" si="57"/>
        <v>2</v>
      </c>
      <c r="G145" s="71"/>
      <c r="H145" s="72" t="s">
        <v>73</v>
      </c>
      <c r="I145" s="73" t="str">
        <f ca="1">IF(H145="Unidade Construtiva",TEXT(A145,"00"),IF(H145="Célula Construtiva",TEXT(B145,"00"),IF(H145="Etapa",CONCATENATE(TEXT(B145,"00"),".",TEXT(C145,"000")),IF(H145="Subetapa",CONCATENATE(TEXT(B145,"00"),".",TEXT(C145,"000"),".",TEXT(D145,"000")),IF(H145="Serviço",CONCATENATE(TEXT(B145,"00"),".",TEXT(C145,"000"),".",TEXT(D145,"000"),".",TEXT(E145,"000")),"")))))</f>
        <v>06.001.001.002</v>
      </c>
      <c r="J145" s="74" t="s">
        <v>1126</v>
      </c>
      <c r="K145" s="75" t="s">
        <v>1</v>
      </c>
      <c r="L145" s="108">
        <f>SUM(ARQUITETURA!H2434:H2450)</f>
        <v>804.4</v>
      </c>
      <c r="M145" s="108">
        <v>9.7726000000000006</v>
      </c>
      <c r="N145" s="89">
        <f t="shared" si="53"/>
        <v>7861.0794400000004</v>
      </c>
      <c r="O145" s="115"/>
      <c r="P145" s="76"/>
      <c r="Q145" s="377"/>
      <c r="R145" s="26"/>
      <c r="S145" s="26"/>
    </row>
    <row r="146" spans="1:19" s="25" customFormat="1" ht="13.9" customHeight="1" outlineLevel="1" x14ac:dyDescent="0.2">
      <c r="A146" s="110">
        <f ca="1">IF($H146="UNIDADE CONSTRUTIVA",OFFSET(A146,-1,0)+1,LARGE(A$3:A145,1))</f>
        <v>0</v>
      </c>
      <c r="B146" s="110">
        <f t="shared" ca="1" si="54"/>
        <v>6</v>
      </c>
      <c r="C146" s="110">
        <f t="shared" ca="1" si="55"/>
        <v>1</v>
      </c>
      <c r="D146" s="111">
        <f t="shared" ca="1" si="56"/>
        <v>2</v>
      </c>
      <c r="E146" s="111">
        <f t="shared" ca="1" si="57"/>
        <v>0</v>
      </c>
      <c r="G146" s="71"/>
      <c r="H146" s="72" t="s">
        <v>72</v>
      </c>
      <c r="I146" s="73" t="str">
        <f t="shared" ca="1" si="58"/>
        <v>06.001.002</v>
      </c>
      <c r="J146" s="74" t="s">
        <v>36</v>
      </c>
      <c r="K146" s="75"/>
      <c r="L146" s="108"/>
      <c r="M146" s="108"/>
      <c r="N146" s="89">
        <f t="shared" ca="1" si="53"/>
        <v>279322.85572635999</v>
      </c>
      <c r="O146" s="115">
        <f ca="1">N146/'Obra '!$E$9</f>
        <v>40.257589401339501</v>
      </c>
      <c r="P146" s="76"/>
      <c r="Q146" s="377"/>
      <c r="R146" s="26"/>
      <c r="S146" s="26"/>
    </row>
    <row r="147" spans="1:19" s="25" customFormat="1" ht="13.9" customHeight="1" outlineLevel="2" x14ac:dyDescent="0.2">
      <c r="A147" s="110">
        <f ca="1">IF($H147="UNIDADE CONSTRUTIVA",OFFSET(A147,-1,0)+1,LARGE(A$3:A146,1))</f>
        <v>0</v>
      </c>
      <c r="B147" s="110">
        <f t="shared" ca="1" si="54"/>
        <v>6</v>
      </c>
      <c r="C147" s="110">
        <f t="shared" ca="1" si="55"/>
        <v>1</v>
      </c>
      <c r="D147" s="111">
        <f t="shared" ca="1" si="56"/>
        <v>2</v>
      </c>
      <c r="E147" s="111">
        <f t="shared" ca="1" si="57"/>
        <v>1</v>
      </c>
      <c r="G147" s="71"/>
      <c r="H147" s="72" t="s">
        <v>73</v>
      </c>
      <c r="I147" s="73" t="str">
        <f ca="1">IF(H147="Unidade Construtiva",TEXT(A147,"00"),IF(H147="Célula Construtiva",TEXT(B147,"00"),IF(H147="Etapa",CONCATENATE(TEXT(B147,"00"),".",TEXT(C147,"000")),IF(H147="Subetapa",CONCATENATE(TEXT(B147,"00"),".",TEXT(C147,"000"),".",TEXT(D147,"000")),IF(H147="Serviço",CONCATENATE(TEXT(B147,"00"),".",TEXT(C147,"000"),".",TEXT(D147,"000"),".",TEXT(E147,"000")),"")))))</f>
        <v>06.001.002.001</v>
      </c>
      <c r="J147" s="74" t="s">
        <v>3570</v>
      </c>
      <c r="K147" s="75" t="s">
        <v>1</v>
      </c>
      <c r="L147" s="108">
        <f>ARQUITETURA!H2533</f>
        <v>884.40999999999974</v>
      </c>
      <c r="M147" s="108">
        <v>0.91500000000000004</v>
      </c>
      <c r="N147" s="89">
        <f t="shared" si="53"/>
        <v>809.23514999999975</v>
      </c>
      <c r="O147" s="115" t="s">
        <v>3571</v>
      </c>
      <c r="P147" s="76"/>
      <c r="Q147" s="377"/>
      <c r="R147" s="26"/>
      <c r="S147" s="26"/>
    </row>
    <row r="148" spans="1:19" s="25" customFormat="1" ht="13.9" customHeight="1" outlineLevel="2" x14ac:dyDescent="0.2">
      <c r="A148" s="110">
        <f ca="1">IF($H148="UNIDADE CONSTRUTIVA",OFFSET(A148,-1,0)+1,LARGE(A$3:A147,1))</f>
        <v>0</v>
      </c>
      <c r="B148" s="110">
        <f t="shared" ca="1" si="54"/>
        <v>6</v>
      </c>
      <c r="C148" s="110">
        <f t="shared" ca="1" si="55"/>
        <v>1</v>
      </c>
      <c r="D148" s="111">
        <f t="shared" ca="1" si="56"/>
        <v>2</v>
      </c>
      <c r="E148" s="111">
        <f t="shared" ca="1" si="57"/>
        <v>2</v>
      </c>
      <c r="G148" s="71"/>
      <c r="H148" s="72" t="s">
        <v>73</v>
      </c>
      <c r="I148" s="73" t="str">
        <f t="shared" ca="1" si="58"/>
        <v>06.001.002.002</v>
      </c>
      <c r="J148" s="74" t="s">
        <v>209</v>
      </c>
      <c r="K148" s="75" t="s">
        <v>1</v>
      </c>
      <c r="L148" s="108">
        <f>ARQUITETURA!H2538</f>
        <v>14403.02</v>
      </c>
      <c r="M148" s="108">
        <v>19.001950999999998</v>
      </c>
      <c r="N148" s="89">
        <f t="shared" si="53"/>
        <v>273685.48029201996</v>
      </c>
      <c r="O148" s="115">
        <f>N148/'Obra '!$E$9</f>
        <v>39.445098977143104</v>
      </c>
      <c r="P148" s="76"/>
      <c r="Q148" s="377"/>
      <c r="R148" s="26"/>
      <c r="S148" s="26"/>
    </row>
    <row r="149" spans="1:19" s="25" customFormat="1" ht="13.9" customHeight="1" outlineLevel="2" x14ac:dyDescent="0.2">
      <c r="A149" s="110">
        <f ca="1">IF($H149="UNIDADE CONSTRUTIVA",OFFSET(A149,-1,0)+1,LARGE(A$3:A148,1))</f>
        <v>0</v>
      </c>
      <c r="B149" s="110">
        <f t="shared" ca="1" si="54"/>
        <v>6</v>
      </c>
      <c r="C149" s="110">
        <f t="shared" ca="1" si="55"/>
        <v>1</v>
      </c>
      <c r="D149" s="111">
        <f t="shared" ca="1" si="56"/>
        <v>2</v>
      </c>
      <c r="E149" s="111">
        <f t="shared" ca="1" si="57"/>
        <v>3</v>
      </c>
      <c r="G149" s="71"/>
      <c r="H149" s="72" t="s">
        <v>73</v>
      </c>
      <c r="I149" s="73" t="str">
        <f t="shared" ca="1" si="58"/>
        <v>06.001.002.003</v>
      </c>
      <c r="J149" s="74" t="s">
        <v>114</v>
      </c>
      <c r="K149" s="75" t="s">
        <v>1</v>
      </c>
      <c r="L149" s="108">
        <f>ARQUITETURA!H2539</f>
        <v>19.57</v>
      </c>
      <c r="M149" s="108">
        <v>10.212902</v>
      </c>
      <c r="N149" s="89">
        <f t="shared" si="53"/>
        <v>199.86649213999999</v>
      </c>
      <c r="O149" s="115"/>
      <c r="P149" s="76"/>
      <c r="Q149" s="377"/>
      <c r="R149" s="26"/>
      <c r="S149" s="26"/>
    </row>
    <row r="150" spans="1:19" s="25" customFormat="1" ht="13.9" customHeight="1" outlineLevel="2" x14ac:dyDescent="0.2">
      <c r="A150" s="110">
        <f ca="1">IF($H150="UNIDADE CONSTRUTIVA",OFFSET(A150,-1,0)+1,LARGE(A$3:A149,1))</f>
        <v>0</v>
      </c>
      <c r="B150" s="110">
        <f t="shared" ca="1" si="54"/>
        <v>6</v>
      </c>
      <c r="C150" s="110">
        <f t="shared" ca="1" si="55"/>
        <v>1</v>
      </c>
      <c r="D150" s="111">
        <f t="shared" ca="1" si="56"/>
        <v>2</v>
      </c>
      <c r="E150" s="111">
        <f t="shared" ca="1" si="57"/>
        <v>4</v>
      </c>
      <c r="G150" s="71"/>
      <c r="H150" s="72" t="s">
        <v>73</v>
      </c>
      <c r="I150" s="73" t="str">
        <f t="shared" ref="I150" ca="1" si="59">IF(H150="Unidade Construtiva",TEXT(A150,"00"),IF(H150="Célula Construtiva",TEXT(B150,"00"),IF(H150="Etapa",CONCATENATE(TEXT(B150,"00"),".",TEXT(C150,"000")),IF(H150="Subetapa",CONCATENATE(TEXT(B150,"00"),".",TEXT(C150,"000"),".",TEXT(D150,"000")),IF(H150="Serviço",CONCATENATE(TEXT(B150,"00"),".",TEXT(C150,"000"),".",TEXT(D150,"000"),".",TEXT(E150,"000")),"")))))</f>
        <v>06.001.002.004</v>
      </c>
      <c r="J150" s="74" t="s">
        <v>3572</v>
      </c>
      <c r="K150" s="75" t="s">
        <v>1</v>
      </c>
      <c r="L150" s="108">
        <f>ARQUITETURA!H2532+ARQUITETURA!H2540</f>
        <v>47.35</v>
      </c>
      <c r="M150" s="108">
        <v>24.477902</v>
      </c>
      <c r="N150" s="89">
        <f t="shared" si="53"/>
        <v>1159.0286596999999</v>
      </c>
      <c r="O150" s="115"/>
      <c r="P150" s="76"/>
      <c r="Q150" s="377"/>
      <c r="R150" s="26"/>
      <c r="S150" s="26"/>
    </row>
    <row r="151" spans="1:19" s="25" customFormat="1" ht="13.9" customHeight="1" outlineLevel="2" x14ac:dyDescent="0.2">
      <c r="A151" s="110">
        <f ca="1">IF($H151="UNIDADE CONSTRUTIVA",OFFSET(A151,-1,0)+1,LARGE(A$3:A150,1))</f>
        <v>0</v>
      </c>
      <c r="B151" s="110">
        <f t="shared" ca="1" si="54"/>
        <v>6</v>
      </c>
      <c r="C151" s="110">
        <f t="shared" ca="1" si="55"/>
        <v>1</v>
      </c>
      <c r="D151" s="111">
        <f t="shared" ca="1" si="56"/>
        <v>2</v>
      </c>
      <c r="E151" s="111">
        <f t="shared" ca="1" si="57"/>
        <v>5</v>
      </c>
      <c r="G151" s="71"/>
      <c r="H151" s="72" t="s">
        <v>73</v>
      </c>
      <c r="I151" s="73" t="str">
        <f t="shared" ca="1" si="58"/>
        <v>06.001.002.005</v>
      </c>
      <c r="J151" s="74" t="s">
        <v>3573</v>
      </c>
      <c r="K151" s="75" t="s">
        <v>1</v>
      </c>
      <c r="L151" s="108">
        <f>ARQUITETURA!H2534+ARQUITETURA!H2535+ARQUITETURA!H2536</f>
        <v>253.75</v>
      </c>
      <c r="M151" s="108">
        <v>13.671902000000001</v>
      </c>
      <c r="N151" s="89">
        <f t="shared" si="53"/>
        <v>3469.2451325000002</v>
      </c>
      <c r="O151" s="115"/>
      <c r="P151" s="76"/>
      <c r="Q151" s="377"/>
      <c r="R151" s="26"/>
      <c r="S151" s="26"/>
    </row>
    <row r="152" spans="1:19" s="25" customFormat="1" ht="13.9" customHeight="1" outlineLevel="1" x14ac:dyDescent="0.2">
      <c r="A152" s="110">
        <f ca="1">IF($H152="UNIDADE CONSTRUTIVA",OFFSET(A152,-1,0)+1,LARGE(A$3:A151,1))</f>
        <v>0</v>
      </c>
      <c r="B152" s="110">
        <f t="shared" ca="1" si="54"/>
        <v>6</v>
      </c>
      <c r="C152" s="110">
        <f t="shared" ca="1" si="55"/>
        <v>1</v>
      </c>
      <c r="D152" s="111">
        <f t="shared" ca="1" si="56"/>
        <v>3</v>
      </c>
      <c r="E152" s="111">
        <f t="shared" ca="1" si="57"/>
        <v>0</v>
      </c>
      <c r="G152" s="71"/>
      <c r="H152" s="72" t="s">
        <v>72</v>
      </c>
      <c r="I152" s="73" t="str">
        <f t="shared" ca="1" si="58"/>
        <v>06.001.003</v>
      </c>
      <c r="J152" s="74" t="s">
        <v>756</v>
      </c>
      <c r="K152" s="75"/>
      <c r="L152" s="108"/>
      <c r="M152" s="108"/>
      <c r="N152" s="89">
        <f t="shared" ca="1" si="53"/>
        <v>104293.77453765999</v>
      </c>
      <c r="O152" s="115">
        <f ca="1">N152/'Obra '!$E$9</f>
        <v>15.031408516624172</v>
      </c>
      <c r="P152" s="76"/>
      <c r="Q152" s="377"/>
      <c r="R152" s="26"/>
      <c r="S152" s="26"/>
    </row>
    <row r="153" spans="1:19" s="25" customFormat="1" ht="13.9" customHeight="1" outlineLevel="2" x14ac:dyDescent="0.2">
      <c r="A153" s="110">
        <f ca="1">IF($H153="UNIDADE CONSTRUTIVA",OFFSET(A153,-1,0)+1,LARGE(A$3:A152,1))</f>
        <v>0</v>
      </c>
      <c r="B153" s="110">
        <f t="shared" ca="1" si="54"/>
        <v>6</v>
      </c>
      <c r="C153" s="110">
        <f t="shared" ca="1" si="55"/>
        <v>1</v>
      </c>
      <c r="D153" s="111">
        <f t="shared" ca="1" si="56"/>
        <v>3</v>
      </c>
      <c r="E153" s="111">
        <f t="shared" ca="1" si="57"/>
        <v>1</v>
      </c>
      <c r="G153" s="71"/>
      <c r="H153" s="72" t="s">
        <v>73</v>
      </c>
      <c r="I153" s="73" t="str">
        <f ca="1">IF(H153="Unidade Construtiva",TEXT(A153,"00"),IF(H153="Célula Construtiva",TEXT(B153,"00"),IF(H153="Etapa",CONCATENATE(TEXT(B153,"00"),".",TEXT(C153,"000")),IF(H153="Subetapa",CONCATENATE(TEXT(B153,"00"),".",TEXT(C153,"000"),".",TEXT(D153,"000")),IF(H153="Serviço",CONCATENATE(TEXT(B153,"00"),".",TEXT(C153,"000"),".",TEXT(D153,"000"),".",TEXT(E153,"000")),"")))))</f>
        <v>06.001.003.001</v>
      </c>
      <c r="J153" s="74" t="s">
        <v>4022</v>
      </c>
      <c r="K153" s="75" t="s">
        <v>1</v>
      </c>
      <c r="L153" s="108">
        <f>ARQUITETURA!M2605</f>
        <v>5369.84</v>
      </c>
      <c r="M153" s="108">
        <v>13.205401999999999</v>
      </c>
      <c r="N153" s="89">
        <f t="shared" si="53"/>
        <v>70910.895875679998</v>
      </c>
      <c r="O153" s="115"/>
      <c r="P153" s="76"/>
      <c r="Q153" s="377"/>
      <c r="R153" s="26"/>
      <c r="S153" s="26"/>
    </row>
    <row r="154" spans="1:19" s="25" customFormat="1" ht="13.9" customHeight="1" outlineLevel="2" x14ac:dyDescent="0.2">
      <c r="A154" s="110">
        <f ca="1">IF($H154="UNIDADE CONSTRUTIVA",OFFSET(A154,-1,0)+1,LARGE(A$3:A153,1))</f>
        <v>0</v>
      </c>
      <c r="B154" s="110">
        <f t="shared" ca="1" si="54"/>
        <v>6</v>
      </c>
      <c r="C154" s="110">
        <f t="shared" ca="1" si="55"/>
        <v>1</v>
      </c>
      <c r="D154" s="111">
        <f t="shared" ca="1" si="56"/>
        <v>3</v>
      </c>
      <c r="E154" s="111">
        <f t="shared" ca="1" si="57"/>
        <v>2</v>
      </c>
      <c r="G154" s="71"/>
      <c r="H154" s="72" t="s">
        <v>73</v>
      </c>
      <c r="I154" s="73" t="str">
        <f ca="1">IF(H154="Unidade Construtiva",TEXT(A154,"00"),IF(H154="Célula Construtiva",TEXT(B154,"00"),IF(H154="Etapa",CONCATENATE(TEXT(B154,"00"),".",TEXT(C154,"000")),IF(H154="Subetapa",CONCATENATE(TEXT(B154,"00"),".",TEXT(C154,"000"),".",TEXT(D154,"000")),IF(H154="Serviço",CONCATENATE(TEXT(B154,"00"),".",TEXT(C154,"000"),".",TEXT(D154,"000"),".",TEXT(E154,"000")),"")))))</f>
        <v>06.001.003.002</v>
      </c>
      <c r="J154" s="74" t="s">
        <v>4021</v>
      </c>
      <c r="K154" s="75" t="s">
        <v>1</v>
      </c>
      <c r="L154" s="108">
        <f>ARQUITETURA!L2605</f>
        <v>5277.4400000000005</v>
      </c>
      <c r="M154" s="108">
        <v>5.7965489999999997</v>
      </c>
      <c r="N154" s="89">
        <f t="shared" si="53"/>
        <v>30590.939554560002</v>
      </c>
      <c r="O154" s="115"/>
      <c r="P154" s="76"/>
      <c r="Q154" s="377"/>
      <c r="R154" s="26"/>
      <c r="S154" s="26"/>
    </row>
    <row r="155" spans="1:19" s="25" customFormat="1" ht="13.9" customHeight="1" outlineLevel="2" x14ac:dyDescent="0.2">
      <c r="A155" s="110">
        <f ca="1">IF($H155="UNIDADE CONSTRUTIVA",OFFSET(A155,-1,0)+1,LARGE(A$3:A154,1))</f>
        <v>0</v>
      </c>
      <c r="B155" s="110">
        <f t="shared" ca="1" si="54"/>
        <v>6</v>
      </c>
      <c r="C155" s="110">
        <f t="shared" ca="1" si="55"/>
        <v>1</v>
      </c>
      <c r="D155" s="111">
        <f t="shared" ca="1" si="56"/>
        <v>3</v>
      </c>
      <c r="E155" s="111">
        <f t="shared" ca="1" si="57"/>
        <v>3</v>
      </c>
      <c r="G155" s="71"/>
      <c r="H155" s="72" t="s">
        <v>73</v>
      </c>
      <c r="I155" s="73" t="str">
        <f ca="1">IF(H155="Unidade Construtiva",TEXT(A155,"00"),IF(H155="Célula Construtiva",TEXT(B155,"00"),IF(H155="Etapa",CONCATENATE(TEXT(B155,"00"),".",TEXT(C155,"000")),IF(H155="Subetapa",CONCATENATE(TEXT(B155,"00"),".",TEXT(C155,"000"),".",TEXT(D155,"000")),IF(H155="Serviço",CONCATENATE(TEXT(B155,"00"),".",TEXT(C155,"000"),".",TEXT(D155,"000"),".",TEXT(E155,"000")),"")))))</f>
        <v>06.001.003.003</v>
      </c>
      <c r="J155" s="74" t="s">
        <v>4020</v>
      </c>
      <c r="K155" s="75" t="s">
        <v>1</v>
      </c>
      <c r="L155" s="108">
        <f>ARQUITETURA!K2605</f>
        <v>204.21</v>
      </c>
      <c r="M155" s="108">
        <v>13.671902000000001</v>
      </c>
      <c r="N155" s="89">
        <f t="shared" si="53"/>
        <v>2791.9391074200003</v>
      </c>
      <c r="O155" s="115"/>
      <c r="P155" s="76"/>
      <c r="Q155" s="377"/>
      <c r="R155" s="26"/>
      <c r="S155" s="26"/>
    </row>
    <row r="156" spans="1:19" s="25" customFormat="1" ht="13.5" customHeight="1" outlineLevel="1" x14ac:dyDescent="0.2">
      <c r="A156" s="110">
        <f ca="1">IF($H156="UNIDADE CONSTRUTIVA",OFFSET(A156,-1,0)+1,LARGE(A$3:A155,1))</f>
        <v>0</v>
      </c>
      <c r="B156" s="110">
        <f t="shared" ca="1" si="54"/>
        <v>6</v>
      </c>
      <c r="C156" s="110">
        <f t="shared" ca="1" si="55"/>
        <v>1</v>
      </c>
      <c r="D156" s="111">
        <f t="shared" ca="1" si="56"/>
        <v>4</v>
      </c>
      <c r="E156" s="111">
        <f t="shared" ca="1" si="57"/>
        <v>0</v>
      </c>
      <c r="G156" s="71"/>
      <c r="H156" s="72" t="s">
        <v>72</v>
      </c>
      <c r="I156" s="73" t="str">
        <f t="shared" ca="1" si="58"/>
        <v>06.001.004</v>
      </c>
      <c r="J156" s="74" t="s">
        <v>31</v>
      </c>
      <c r="K156" s="75"/>
      <c r="L156" s="108"/>
      <c r="M156" s="108"/>
      <c r="N156" s="89">
        <f t="shared" ca="1" si="53"/>
        <v>948411.91</v>
      </c>
      <c r="O156" s="115">
        <f ca="1">N156/'Obra '!$E$9</f>
        <v>136.69048727442532</v>
      </c>
      <c r="P156" s="76"/>
      <c r="Q156" s="377"/>
      <c r="R156" s="26"/>
      <c r="S156" s="26"/>
    </row>
    <row r="157" spans="1:19" s="25" customFormat="1" ht="13.9" customHeight="1" outlineLevel="2" x14ac:dyDescent="0.2">
      <c r="A157" s="110">
        <f ca="1">IF($H157="UNIDADE CONSTRUTIVA",OFFSET(A157,-1,0)+1,LARGE(A$3:A156,1))</f>
        <v>0</v>
      </c>
      <c r="B157" s="110">
        <f t="shared" ca="1" si="54"/>
        <v>6</v>
      </c>
      <c r="C157" s="110">
        <f t="shared" ca="1" si="55"/>
        <v>1</v>
      </c>
      <c r="D157" s="111">
        <f t="shared" ca="1" si="56"/>
        <v>4</v>
      </c>
      <c r="E157" s="111">
        <f t="shared" ca="1" si="57"/>
        <v>1</v>
      </c>
      <c r="G157" s="71"/>
      <c r="H157" s="72" t="s">
        <v>73</v>
      </c>
      <c r="I157" s="73" t="str">
        <f ca="1">IF(H157="Unidade Construtiva",TEXT(A157,"00"),IF(H157="Célula Construtiva",TEXT(B157,"00"),IF(H157="Etapa",CONCATENATE(TEXT(B157,"00"),".",TEXT(C157,"000")),IF(H157="Subetapa",CONCATENATE(TEXT(B157,"00"),".",TEXT(C157,"000"),".",TEXT(D157,"000")),IF(H157="Serviço",CONCATENATE(TEXT(B157,"00"),".",TEXT(C157,"000"),".",TEXT(D157,"000"),".",TEXT(E157,"000")),"")))))</f>
        <v>06.001.004.001</v>
      </c>
      <c r="J157" s="74" t="s">
        <v>181</v>
      </c>
      <c r="K157" s="75" t="s">
        <v>1</v>
      </c>
      <c r="L157" s="108">
        <f>L144</f>
        <v>553.24</v>
      </c>
      <c r="M157" s="108">
        <v>55</v>
      </c>
      <c r="N157" s="89">
        <f t="shared" si="53"/>
        <v>30428.2</v>
      </c>
      <c r="O157" s="115"/>
      <c r="P157" s="76"/>
      <c r="Q157" s="377"/>
      <c r="R157" s="26"/>
      <c r="S157" s="26"/>
    </row>
    <row r="158" spans="1:19" s="25" customFormat="1" ht="13.9" customHeight="1" outlineLevel="2" x14ac:dyDescent="0.2">
      <c r="A158" s="110">
        <f ca="1">IF($H158="UNIDADE CONSTRUTIVA",OFFSET(A158,-1,0)+1,LARGE(A$3:A157,1))</f>
        <v>0</v>
      </c>
      <c r="B158" s="110">
        <f t="shared" ca="1" si="54"/>
        <v>6</v>
      </c>
      <c r="C158" s="110">
        <f t="shared" ca="1" si="55"/>
        <v>1</v>
      </c>
      <c r="D158" s="111">
        <f t="shared" ca="1" si="56"/>
        <v>4</v>
      </c>
      <c r="E158" s="111">
        <f t="shared" ca="1" si="57"/>
        <v>2</v>
      </c>
      <c r="G158" s="71"/>
      <c r="H158" s="72" t="s">
        <v>73</v>
      </c>
      <c r="I158" s="73" t="str">
        <f ca="1">IF(H158="Unidade Construtiva",TEXT(A158,"00"),IF(H158="Célula Construtiva",TEXT(B158,"00"),IF(H158="Etapa",CONCATENATE(TEXT(B158,"00"),".",TEXT(C158,"000")),IF(H158="Subetapa",CONCATENATE(TEXT(B158,"00"),".",TEXT(C158,"000"),".",TEXT(D158,"000")),IF(H158="Serviço",CONCATENATE(TEXT(B158,"00"),".",TEXT(C158,"000"),".",TEXT(D158,"000"),".",TEXT(E158,"000")),"")))))</f>
        <v>06.001.004.002</v>
      </c>
      <c r="J158" s="74" t="s">
        <v>180</v>
      </c>
      <c r="K158" s="75" t="s">
        <v>1</v>
      </c>
      <c r="L158" s="108">
        <f>L145</f>
        <v>804.4</v>
      </c>
      <c r="M158" s="108">
        <v>42</v>
      </c>
      <c r="N158" s="89">
        <f t="shared" si="53"/>
        <v>33784.799999999996</v>
      </c>
      <c r="O158" s="115"/>
      <c r="P158" s="76"/>
      <c r="Q158" s="377"/>
      <c r="R158" s="26"/>
      <c r="S158" s="26"/>
    </row>
    <row r="159" spans="1:19" s="25" customFormat="1" ht="13.9" customHeight="1" outlineLevel="2" x14ac:dyDescent="0.2">
      <c r="A159" s="110">
        <f ca="1">IF($H159="UNIDADE CONSTRUTIVA",OFFSET(A159,-1,0)+1,LARGE(A$3:A158,1))</f>
        <v>0</v>
      </c>
      <c r="B159" s="110">
        <f t="shared" ca="1" si="54"/>
        <v>6</v>
      </c>
      <c r="C159" s="110">
        <f t="shared" ca="1" si="55"/>
        <v>1</v>
      </c>
      <c r="D159" s="111">
        <f t="shared" ca="1" si="56"/>
        <v>4</v>
      </c>
      <c r="E159" s="111">
        <f t="shared" ca="1" si="57"/>
        <v>3</v>
      </c>
      <c r="G159" s="71"/>
      <c r="H159" s="72" t="s">
        <v>73</v>
      </c>
      <c r="I159" s="73" t="str">
        <f t="shared" ca="1" si="58"/>
        <v>06.001.004.003</v>
      </c>
      <c r="J159" s="74" t="s">
        <v>183</v>
      </c>
      <c r="K159" s="75" t="s">
        <v>1</v>
      </c>
      <c r="L159" s="108">
        <f>L148+L147</f>
        <v>15287.43</v>
      </c>
      <c r="M159" s="108">
        <v>42</v>
      </c>
      <c r="N159" s="89">
        <f t="shared" si="53"/>
        <v>642072.06000000006</v>
      </c>
      <c r="O159" s="115">
        <f>N159/'Obra '!$E$9</f>
        <v>92.53905589048756</v>
      </c>
      <c r="P159" s="76"/>
      <c r="Q159" s="377"/>
      <c r="R159" s="26"/>
      <c r="S159" s="26"/>
    </row>
    <row r="160" spans="1:19" s="25" customFormat="1" ht="13.9" customHeight="1" outlineLevel="2" x14ac:dyDescent="0.2">
      <c r="A160" s="110">
        <f ca="1">IF($H160="UNIDADE CONSTRUTIVA",OFFSET(A160,-1,0)+1,LARGE(A$3:A159,1))</f>
        <v>0</v>
      </c>
      <c r="B160" s="110">
        <f t="shared" ca="1" si="54"/>
        <v>6</v>
      </c>
      <c r="C160" s="110">
        <f t="shared" ca="1" si="55"/>
        <v>1</v>
      </c>
      <c r="D160" s="111">
        <f t="shared" ca="1" si="56"/>
        <v>4</v>
      </c>
      <c r="E160" s="111">
        <f t="shared" ca="1" si="57"/>
        <v>4</v>
      </c>
      <c r="G160" s="71"/>
      <c r="H160" s="72" t="s">
        <v>73</v>
      </c>
      <c r="I160" s="73" t="str">
        <f t="shared" ca="1" si="58"/>
        <v>06.001.004.004</v>
      </c>
      <c r="J160" s="74" t="s">
        <v>182</v>
      </c>
      <c r="K160" s="75" t="s">
        <v>1</v>
      </c>
      <c r="L160" s="108">
        <f>L149+L150+L151</f>
        <v>320.67</v>
      </c>
      <c r="M160" s="108">
        <v>25</v>
      </c>
      <c r="N160" s="89">
        <f t="shared" si="53"/>
        <v>8016.75</v>
      </c>
      <c r="O160" s="115"/>
      <c r="P160" s="76"/>
      <c r="Q160" s="377"/>
      <c r="R160" s="26"/>
      <c r="S160" s="26"/>
    </row>
    <row r="161" spans="1:19" s="25" customFormat="1" ht="13.9" customHeight="1" outlineLevel="2" x14ac:dyDescent="0.2">
      <c r="A161" s="110">
        <f ca="1">IF($H161="UNIDADE CONSTRUTIVA",OFFSET(A161,-1,0)+1,LARGE(A$3:A160,1))</f>
        <v>0</v>
      </c>
      <c r="B161" s="110">
        <f t="shared" ca="1" si="54"/>
        <v>6</v>
      </c>
      <c r="C161" s="110">
        <f t="shared" ca="1" si="55"/>
        <v>1</v>
      </c>
      <c r="D161" s="111">
        <f t="shared" ca="1" si="56"/>
        <v>4</v>
      </c>
      <c r="E161" s="111">
        <f t="shared" ca="1" si="57"/>
        <v>5</v>
      </c>
      <c r="G161" s="71"/>
      <c r="H161" s="72" t="s">
        <v>73</v>
      </c>
      <c r="I161" s="73" t="str">
        <f t="shared" ca="1" si="58"/>
        <v>06.001.004.005</v>
      </c>
      <c r="J161" s="74" t="s">
        <v>184</v>
      </c>
      <c r="K161" s="75" t="s">
        <v>1</v>
      </c>
      <c r="L161" s="108">
        <f>L153</f>
        <v>5369.84</v>
      </c>
      <c r="M161" s="108">
        <v>42</v>
      </c>
      <c r="N161" s="89">
        <f t="shared" si="53"/>
        <v>225533.28</v>
      </c>
      <c r="O161" s="115">
        <f>N161/'Obra '!$E$9</f>
        <v>32.505131593928851</v>
      </c>
      <c r="P161" s="76"/>
      <c r="Q161" s="377"/>
      <c r="R161" s="26"/>
      <c r="S161" s="26"/>
    </row>
    <row r="162" spans="1:19" s="25" customFormat="1" ht="13.9" customHeight="1" outlineLevel="2" x14ac:dyDescent="0.2">
      <c r="A162" s="110">
        <f ca="1">IF($H162="UNIDADE CONSTRUTIVA",OFFSET(A162,-1,0)+1,LARGE(A$3:A161,1))</f>
        <v>0</v>
      </c>
      <c r="B162" s="110">
        <f t="shared" ca="1" si="54"/>
        <v>6</v>
      </c>
      <c r="C162" s="110">
        <f t="shared" ca="1" si="55"/>
        <v>1</v>
      </c>
      <c r="D162" s="111">
        <f t="shared" ca="1" si="56"/>
        <v>4</v>
      </c>
      <c r="E162" s="111">
        <f t="shared" ca="1" si="57"/>
        <v>6</v>
      </c>
      <c r="G162" s="71"/>
      <c r="H162" s="72" t="s">
        <v>73</v>
      </c>
      <c r="I162" s="73" t="str">
        <f t="shared" ref="I162" ca="1" si="60">IF(H162="Unidade Construtiva",TEXT(A162,"00"),IF(H162="Célula Construtiva",TEXT(B162,"00"),IF(H162="Etapa",CONCATENATE(TEXT(B162,"00"),".",TEXT(C162,"000")),IF(H162="Subetapa",CONCATENATE(TEXT(B162,"00"),".",TEXT(C162,"000"),".",TEXT(D162,"000")),IF(H162="Serviço",CONCATENATE(TEXT(B162,"00"),".",TEXT(C162,"000"),".",TEXT(D162,"000"),".",TEXT(E162,"000")),"")))))</f>
        <v>06.001.004.006</v>
      </c>
      <c r="J162" s="74" t="s">
        <v>185</v>
      </c>
      <c r="K162" s="75" t="s">
        <v>1</v>
      </c>
      <c r="L162" s="108">
        <f>L155</f>
        <v>204.21</v>
      </c>
      <c r="M162" s="108">
        <v>42</v>
      </c>
      <c r="N162" s="89">
        <f t="shared" si="53"/>
        <v>8576.82</v>
      </c>
      <c r="O162" s="115">
        <f>N162/'Obra '!$E$9</f>
        <v>1.236139796119849</v>
      </c>
      <c r="P162" s="76"/>
      <c r="Q162" s="377"/>
      <c r="R162" s="26"/>
      <c r="S162" s="26"/>
    </row>
    <row r="163" spans="1:19" s="25" customFormat="1" ht="13.9" customHeight="1" x14ac:dyDescent="0.2">
      <c r="A163" s="110">
        <f ca="1">IF($H163="UNIDADE CONSTRUTIVA",OFFSET(A163,-1,0)+1,LARGE(A$3:A162,1))</f>
        <v>0</v>
      </c>
      <c r="B163" s="110">
        <f t="shared" ca="1" si="54"/>
        <v>7</v>
      </c>
      <c r="C163" s="110">
        <f t="shared" ca="1" si="55"/>
        <v>0</v>
      </c>
      <c r="D163" s="111">
        <f t="shared" ca="1" si="56"/>
        <v>4</v>
      </c>
      <c r="E163" s="111">
        <f t="shared" ca="1" si="57"/>
        <v>6</v>
      </c>
      <c r="G163" s="71"/>
      <c r="H163" s="72" t="s">
        <v>70</v>
      </c>
      <c r="I163" s="73" t="str">
        <f t="shared" ref="I163:I190" ca="1" si="61">IF(H163="Unidade Construtiva",TEXT(A163,"00"),IF(H163="Célula Construtiva",TEXT(B163,"00"),IF(H163="Etapa",CONCATENATE(TEXT(B163,"00"),".",TEXT(C163,"000")),IF(H163="Subetapa",CONCATENATE(TEXT(B163,"00"),".",TEXT(C163,"000"),".",TEXT(D163,"000")),IF(H163="Serviço",CONCATENATE(TEXT(B163,"00"),".",TEXT(C163,"000"),".",TEXT(D163,"000"),".",TEXT(E163,"000")),"")))))</f>
        <v>07</v>
      </c>
      <c r="J163" s="74" t="s">
        <v>37</v>
      </c>
      <c r="K163" s="75"/>
      <c r="L163" s="108"/>
      <c r="M163" s="108"/>
      <c r="N163" s="89">
        <f t="shared" ca="1" si="53"/>
        <v>3691455.7949999995</v>
      </c>
      <c r="O163" s="115">
        <f ca="1">N163/'Obra '!$E$9</f>
        <v>532.03348255142748</v>
      </c>
      <c r="P163" s="76"/>
      <c r="Q163" s="377" t="s">
        <v>37</v>
      </c>
      <c r="R163" s="116"/>
      <c r="S163" s="26"/>
    </row>
    <row r="164" spans="1:19" s="25" customFormat="1" ht="13.9" customHeight="1" outlineLevel="1" x14ac:dyDescent="0.2">
      <c r="A164" s="110">
        <f ca="1">IF($H164="UNIDADE CONSTRUTIVA",OFFSET(A164,-1,0)+1,LARGE(A$3:A163,1))</f>
        <v>0</v>
      </c>
      <c r="B164" s="110">
        <f t="shared" ca="1" si="54"/>
        <v>7</v>
      </c>
      <c r="C164" s="110">
        <f t="shared" ca="1" si="55"/>
        <v>1</v>
      </c>
      <c r="D164" s="111">
        <f t="shared" ca="1" si="56"/>
        <v>0</v>
      </c>
      <c r="E164" s="111">
        <f t="shared" ca="1" si="57"/>
        <v>6</v>
      </c>
      <c r="G164" s="71"/>
      <c r="H164" s="72" t="s">
        <v>71</v>
      </c>
      <c r="I164" s="73" t="str">
        <f t="shared" ca="1" si="61"/>
        <v>07.001</v>
      </c>
      <c r="J164" s="74" t="s">
        <v>18</v>
      </c>
      <c r="K164" s="75"/>
      <c r="L164" s="108"/>
      <c r="M164" s="108"/>
      <c r="N164" s="89">
        <f t="shared" ca="1" si="53"/>
        <v>2285280.0464999992</v>
      </c>
      <c r="O164" s="115">
        <f ca="1">N164/'Obra '!$E$9</f>
        <v>329.36748244189204</v>
      </c>
      <c r="P164" s="76"/>
      <c r="Q164" s="377"/>
      <c r="R164" s="26"/>
      <c r="S164" s="26"/>
    </row>
    <row r="165" spans="1:19" s="25" customFormat="1" ht="13.9" customHeight="1" outlineLevel="1" x14ac:dyDescent="0.2">
      <c r="A165" s="110">
        <f ca="1">IF($H165="UNIDADE CONSTRUTIVA",OFFSET(A165,-1,0)+1,LARGE(A$3:A164,1))</f>
        <v>0</v>
      </c>
      <c r="B165" s="110">
        <f t="shared" ca="1" si="54"/>
        <v>7</v>
      </c>
      <c r="C165" s="110">
        <f t="shared" ca="1" si="55"/>
        <v>1</v>
      </c>
      <c r="D165" s="111">
        <f t="shared" ca="1" si="56"/>
        <v>1</v>
      </c>
      <c r="E165" s="111">
        <f t="shared" ca="1" si="57"/>
        <v>0</v>
      </c>
      <c r="G165" s="71"/>
      <c r="H165" s="72" t="s">
        <v>72</v>
      </c>
      <c r="I165" s="73" t="str">
        <f t="shared" ca="1" si="61"/>
        <v>07.001.001</v>
      </c>
      <c r="J165" s="74" t="s">
        <v>38</v>
      </c>
      <c r="K165" s="75"/>
      <c r="L165" s="108"/>
      <c r="M165" s="108"/>
      <c r="N165" s="89">
        <f t="shared" ca="1" si="53"/>
        <v>34863.11039999999</v>
      </c>
      <c r="O165" s="115"/>
      <c r="P165" s="76"/>
      <c r="Q165" s="377"/>
      <c r="R165" s="26"/>
      <c r="S165" s="26"/>
    </row>
    <row r="166" spans="1:19" s="25" customFormat="1" ht="13.9" customHeight="1" outlineLevel="2" x14ac:dyDescent="0.2">
      <c r="A166" s="110">
        <f ca="1">IF($H166="UNIDADE CONSTRUTIVA",OFFSET(A166,-1,0)+1,LARGE(A$3:A165,1))</f>
        <v>0</v>
      </c>
      <c r="B166" s="110">
        <f t="shared" ca="1" si="54"/>
        <v>7</v>
      </c>
      <c r="C166" s="110">
        <f t="shared" ca="1" si="55"/>
        <v>1</v>
      </c>
      <c r="D166" s="111">
        <f t="shared" ca="1" si="56"/>
        <v>1</v>
      </c>
      <c r="E166" s="111">
        <f t="shared" ca="1" si="57"/>
        <v>1</v>
      </c>
      <c r="G166" s="71"/>
      <c r="H166" s="72" t="s">
        <v>73</v>
      </c>
      <c r="I166" s="73" t="str">
        <f ca="1">IF(H166="Unidade Construtiva",TEXT(A166,"00"),IF(H166="Célula Construtiva",TEXT(B166,"00"),IF(H166="Etapa",CONCATENATE(TEXT(B166,"00"),".",TEXT(C166,"000")),IF(H166="Subetapa",CONCATENATE(TEXT(B166,"00"),".",TEXT(C166,"000"),".",TEXT(D166,"000")),IF(H166="Serviço",CONCATENATE(TEXT(B166,"00"),".",TEXT(C166,"000"),".",TEXT(D166,"000"),".",TEXT(E166,"000")),"")))))</f>
        <v>07.001.001.001</v>
      </c>
      <c r="J166" s="74" t="s">
        <v>135</v>
      </c>
      <c r="K166" s="75" t="s">
        <v>3</v>
      </c>
      <c r="L166" s="108">
        <f>ARQUITETURA!H1916</f>
        <v>4230.9599999999991</v>
      </c>
      <c r="M166" s="108">
        <v>8.24</v>
      </c>
      <c r="N166" s="89">
        <f t="shared" si="53"/>
        <v>34863.11039999999</v>
      </c>
      <c r="O166" s="115"/>
      <c r="P166" s="76"/>
      <c r="Q166" s="377"/>
      <c r="R166" s="26"/>
      <c r="S166" s="26"/>
    </row>
    <row r="167" spans="1:19" s="25" customFormat="1" ht="13.9" customHeight="1" outlineLevel="1" x14ac:dyDescent="0.2">
      <c r="A167" s="110">
        <f ca="1">IF($H167="UNIDADE CONSTRUTIVA",OFFSET(A167,-1,0)+1,LARGE(A$3:A166,1))</f>
        <v>0</v>
      </c>
      <c r="B167" s="110">
        <f t="shared" ca="1" si="54"/>
        <v>7</v>
      </c>
      <c r="C167" s="110">
        <f t="shared" ca="1" si="55"/>
        <v>1</v>
      </c>
      <c r="D167" s="111">
        <f t="shared" ca="1" si="56"/>
        <v>2</v>
      </c>
      <c r="E167" s="111">
        <f t="shared" ca="1" si="57"/>
        <v>0</v>
      </c>
      <c r="G167" s="71"/>
      <c r="H167" s="72" t="s">
        <v>72</v>
      </c>
      <c r="I167" s="73" t="str">
        <f t="shared" ca="1" si="61"/>
        <v>07.001.002</v>
      </c>
      <c r="J167" s="74" t="s">
        <v>39</v>
      </c>
      <c r="K167" s="75"/>
      <c r="L167" s="108"/>
      <c r="M167" s="108"/>
      <c r="N167" s="89">
        <f t="shared" ca="1" si="53"/>
        <v>2073771.3999999994</v>
      </c>
      <c r="O167" s="115">
        <f ca="1">N167/'Obra '!$E$9</f>
        <v>298.8836603304224</v>
      </c>
      <c r="P167" s="76"/>
      <c r="Q167" s="377"/>
      <c r="R167" s="26"/>
      <c r="S167" s="26"/>
    </row>
    <row r="168" spans="1:19" s="25" customFormat="1" ht="13.9" customHeight="1" outlineLevel="2" x14ac:dyDescent="0.2">
      <c r="A168" s="110">
        <f ca="1">IF($H168="UNIDADE CONSTRUTIVA",OFFSET(A168,-1,0)+1,LARGE(A$3:A166,1))</f>
        <v>0</v>
      </c>
      <c r="B168" s="110">
        <f t="shared" ref="B168" ca="1" si="62">IF(H168="UNIDADE CONSTRUTIVA",0,IF(H168="CÉLULA CONSTRUTIVA",OFFSET(B168,-1,0)+1,OFFSET(B168,-1,0)))</f>
        <v>7</v>
      </c>
      <c r="C168" s="110">
        <f t="shared" ref="C168" ca="1" si="63">IF(H168="CÉLULA CONSTRUTIVA",0,IF(H168="ETAPA",OFFSET(C168,-1,0)+1,OFFSET(C168,-1,0)))</f>
        <v>1</v>
      </c>
      <c r="D168" s="111">
        <f t="shared" ref="D168" ca="1" si="64">IF(H168="ETAPA",0,IF(H168="SUBETAPA",OFFSET(D168,-1,0)+1,OFFSET(D168,-1,0)))</f>
        <v>2</v>
      </c>
      <c r="E168" s="111">
        <f t="shared" ref="E168" ca="1" si="65">IF(H168="Subetapa",0,IF(H168="serviço",OFFSET(E168,-1,0)+1,OFFSET(E168,-1,0)))</f>
        <v>1</v>
      </c>
      <c r="G168" s="71"/>
      <c r="H168" s="72" t="s">
        <v>73</v>
      </c>
      <c r="I168" s="73" t="str">
        <f t="shared" ref="I168" ca="1" si="66">IF(H168="Unidade Construtiva",TEXT(A168,"00"),IF(H168="Célula Construtiva",TEXT(B168,"00"),IF(H168="Etapa",CONCATENATE(TEXT(B168,"00"),".",TEXT(C168,"000")),IF(H168="Subetapa",CONCATENATE(TEXT(B168,"00"),".",TEXT(C168,"000"),".",TEXT(D168,"000")),IF(H168="Serviço",CONCATENATE(TEXT(B168,"00"),".",TEXT(C168,"000"),".",TEXT(D168,"000"),".",TEXT(E168,"000")),"")))))</f>
        <v>07.001.002.001</v>
      </c>
      <c r="J168" s="74" t="s">
        <v>5387</v>
      </c>
      <c r="K168" s="75" t="s">
        <v>1</v>
      </c>
      <c r="L168" s="123">
        <f>(SUM(ARQUITETURA!H2033:H2034,ARQUITETURA!H1959:H2030))-L169</f>
        <v>1951.8799999999994</v>
      </c>
      <c r="M168" s="108">
        <v>980</v>
      </c>
      <c r="N168" s="89">
        <f t="shared" ref="N168:N199" si="67">IF(H168="Serviço",M168*L168,IF(H168="CÉLULA CONSTRUTIVA",SUMIFS($N$8:$N$262,$B$8:$B$262,B168,$H$8:$H$262,"Serviço"),IF(H168="ETAPA",SUMIFS($N$8:$N$262,$B$8:$B$262,B168,$C$8:$C$262,C168,$H$8:$H$262,"Serviço"),IF(H168="SUBETAPA",SUMIFS($N$8:$N$262,$B$8:$B$262,B168,$C$8:$C$262,C168,$D$8:$D$262,D168,$H$8:$H$262,"Serviço"),0))))</f>
        <v>1912842.3999999994</v>
      </c>
      <c r="O168" s="115" t="s">
        <v>5386</v>
      </c>
      <c r="P168" s="76"/>
      <c r="Q168" s="377"/>
      <c r="R168" s="26"/>
      <c r="S168" s="26"/>
    </row>
    <row r="169" spans="1:19" s="25" customFormat="1" ht="13.9" customHeight="1" outlineLevel="2" x14ac:dyDescent="0.2">
      <c r="A169" s="110">
        <f ca="1">IF($H169="UNIDADE CONSTRUTIVA",OFFSET(A169,-1,0)+1,LARGE(A$3:A167,1))</f>
        <v>0</v>
      </c>
      <c r="B169" s="110">
        <f t="shared" ca="1" si="54"/>
        <v>7</v>
      </c>
      <c r="C169" s="110">
        <f t="shared" ca="1" si="55"/>
        <v>1</v>
      </c>
      <c r="D169" s="111">
        <f t="shared" ca="1" si="56"/>
        <v>2</v>
      </c>
      <c r="E169" s="111">
        <f t="shared" ca="1" si="57"/>
        <v>2</v>
      </c>
      <c r="G169" s="71"/>
      <c r="H169" s="72" t="s">
        <v>73</v>
      </c>
      <c r="I169" s="73" t="str">
        <f t="shared" ca="1" si="61"/>
        <v>07.001.002.002</v>
      </c>
      <c r="J169" s="74" t="s">
        <v>5385</v>
      </c>
      <c r="K169" s="75" t="s">
        <v>1</v>
      </c>
      <c r="L169" s="123">
        <f>SUM(ARQUITETURA!E2199:E2202,ARQUITETURA!E2185:E2190,ARQUITETURA!E2174:E2175,ARQUITETURA!E2158:E2165)</f>
        <v>114.7</v>
      </c>
      <c r="M169" s="108">
        <v>1350</v>
      </c>
      <c r="N169" s="89">
        <f t="shared" si="67"/>
        <v>154845</v>
      </c>
      <c r="O169" s="115" t="s">
        <v>5771</v>
      </c>
      <c r="P169" s="76"/>
      <c r="Q169" s="377"/>
      <c r="R169" s="26"/>
      <c r="S169" s="26"/>
    </row>
    <row r="170" spans="1:19" s="25" customFormat="1" ht="11.25" outlineLevel="2" x14ac:dyDescent="0.2">
      <c r="A170" s="110">
        <f ca="1">IF($H170="UNIDADE CONSTRUTIVA",OFFSET(A170,-1,0)+1,LARGE(A$3:A169,1))</f>
        <v>0</v>
      </c>
      <c r="B170" s="110">
        <f t="shared" ca="1" si="54"/>
        <v>7</v>
      </c>
      <c r="C170" s="110">
        <f t="shared" ca="1" si="55"/>
        <v>1</v>
      </c>
      <c r="D170" s="111">
        <f t="shared" ca="1" si="56"/>
        <v>2</v>
      </c>
      <c r="E170" s="111">
        <f t="shared" ca="1" si="57"/>
        <v>3</v>
      </c>
      <c r="G170" s="71"/>
      <c r="H170" s="72" t="s">
        <v>73</v>
      </c>
      <c r="I170" s="73" t="str">
        <f t="shared" ref="I170:I171" ca="1" si="68">IF(H170="Unidade Construtiva",TEXT(A170,"00"),IF(H170="Célula Construtiva",TEXT(B170,"00"),IF(H170="Etapa",CONCATENATE(TEXT(B170,"00"),".",TEXT(C170,"000")),IF(H170="Subetapa",CONCATENATE(TEXT(B170,"00"),".",TEXT(C170,"000"),".",TEXT(D170,"000")),IF(H170="Serviço",CONCATENATE(TEXT(B170,"00"),".",TEXT(C170,"000"),".",TEXT(D170,"000"),".",TEXT(E170,"000")),"")))))</f>
        <v>07.001.002.003</v>
      </c>
      <c r="J170" s="74" t="s">
        <v>187</v>
      </c>
      <c r="K170" s="75" t="s">
        <v>2</v>
      </c>
      <c r="L170" s="123">
        <f>ARQUITETURA!H2035</f>
        <v>6</v>
      </c>
      <c r="M170" s="108">
        <v>1014</v>
      </c>
      <c r="N170" s="89">
        <f t="shared" si="67"/>
        <v>6084</v>
      </c>
      <c r="O170" s="115"/>
      <c r="P170" s="76"/>
      <c r="Q170" s="377"/>
      <c r="R170" s="26"/>
      <c r="S170" s="26"/>
    </row>
    <row r="171" spans="1:19" s="25" customFormat="1" ht="13.9" customHeight="1" outlineLevel="1" x14ac:dyDescent="0.2">
      <c r="A171" s="110">
        <f ca="1">IF($H171="UNIDADE CONSTRUTIVA",OFFSET(A171,-1,0)+1,LARGE(A$3:A170,1))</f>
        <v>0</v>
      </c>
      <c r="B171" s="110">
        <f t="shared" ca="1" si="54"/>
        <v>7</v>
      </c>
      <c r="C171" s="110">
        <f t="shared" ca="1" si="55"/>
        <v>1</v>
      </c>
      <c r="D171" s="111">
        <f t="shared" ca="1" si="56"/>
        <v>3</v>
      </c>
      <c r="E171" s="111">
        <f t="shared" ca="1" si="57"/>
        <v>0</v>
      </c>
      <c r="G171" s="71"/>
      <c r="H171" s="72" t="s">
        <v>72</v>
      </c>
      <c r="I171" s="73" t="str">
        <f t="shared" ca="1" si="68"/>
        <v>07.001.003</v>
      </c>
      <c r="J171" s="74" t="s">
        <v>757</v>
      </c>
      <c r="K171" s="75"/>
      <c r="L171" s="108"/>
      <c r="M171" s="108"/>
      <c r="N171" s="89">
        <f t="shared" ca="1" si="67"/>
        <v>113181.13610000002</v>
      </c>
      <c r="O171" s="115">
        <f ca="1">N171/'Obra '!$E$9</f>
        <v>16.312305318669029</v>
      </c>
      <c r="P171" s="76"/>
      <c r="Q171" s="377"/>
      <c r="R171" s="26"/>
      <c r="S171" s="26"/>
    </row>
    <row r="172" spans="1:19" s="25" customFormat="1" ht="13.9" customHeight="1" outlineLevel="2" x14ac:dyDescent="0.2">
      <c r="A172" s="110">
        <f ca="1">IF($H172="UNIDADE CONSTRUTIVA",OFFSET(A172,-1,0)+1,LARGE(A$3:A171,1))</f>
        <v>0</v>
      </c>
      <c r="B172" s="110">
        <f t="shared" ca="1" si="54"/>
        <v>7</v>
      </c>
      <c r="C172" s="110">
        <f t="shared" ca="1" si="55"/>
        <v>1</v>
      </c>
      <c r="D172" s="111">
        <f t="shared" ca="1" si="56"/>
        <v>3</v>
      </c>
      <c r="E172" s="111">
        <f t="shared" ca="1" si="57"/>
        <v>1</v>
      </c>
      <c r="G172" s="71"/>
      <c r="H172" s="72" t="s">
        <v>73</v>
      </c>
      <c r="I172" s="73" t="str">
        <f t="shared" ca="1" si="61"/>
        <v>07.001.003.001</v>
      </c>
      <c r="J172" s="74" t="s">
        <v>3265</v>
      </c>
      <c r="K172" s="75" t="s">
        <v>1</v>
      </c>
      <c r="L172" s="123">
        <f>ARQUITETURA!H2032</f>
        <v>33.619999999999997</v>
      </c>
      <c r="M172" s="108">
        <v>850</v>
      </c>
      <c r="N172" s="89">
        <f t="shared" si="67"/>
        <v>28576.999999999996</v>
      </c>
      <c r="O172" s="115"/>
      <c r="P172" s="76"/>
      <c r="Q172" s="377"/>
      <c r="R172" s="26"/>
      <c r="S172" s="26"/>
    </row>
    <row r="173" spans="1:19" s="25" customFormat="1" ht="13.9" customHeight="1" outlineLevel="2" x14ac:dyDescent="0.2">
      <c r="A173" s="110">
        <f ca="1">IF($H173="UNIDADE CONSTRUTIVA",OFFSET(A173,-1,0)+1,LARGE(A$3:A172,1))</f>
        <v>0</v>
      </c>
      <c r="B173" s="110">
        <f t="shared" ca="1" si="54"/>
        <v>7</v>
      </c>
      <c r="C173" s="110">
        <f t="shared" ca="1" si="55"/>
        <v>1</v>
      </c>
      <c r="D173" s="111">
        <f t="shared" ca="1" si="56"/>
        <v>3</v>
      </c>
      <c r="E173" s="111">
        <f t="shared" ca="1" si="57"/>
        <v>2</v>
      </c>
      <c r="G173" s="71"/>
      <c r="H173" s="72" t="s">
        <v>73</v>
      </c>
      <c r="I173" s="73" t="str">
        <f t="shared" ca="1" si="61"/>
        <v>07.001.003.002</v>
      </c>
      <c r="J173" s="74" t="s">
        <v>186</v>
      </c>
      <c r="K173" s="75" t="s">
        <v>1</v>
      </c>
      <c r="L173" s="123">
        <f>ARQUITETURA!H2031</f>
        <v>90.390000000000015</v>
      </c>
      <c r="M173" s="108">
        <v>935.99</v>
      </c>
      <c r="N173" s="89">
        <f t="shared" si="67"/>
        <v>84604.136100000018</v>
      </c>
      <c r="O173" s="115"/>
      <c r="P173" s="76"/>
      <c r="Q173" s="377"/>
      <c r="R173" s="26"/>
      <c r="S173" s="26"/>
    </row>
    <row r="174" spans="1:19" s="25" customFormat="1" ht="13.9" customHeight="1" outlineLevel="1" x14ac:dyDescent="0.2">
      <c r="A174" s="110">
        <f ca="1">IF($H174="UNIDADE CONSTRUTIVA",OFFSET(A174,-1,0)+1,LARGE(A$3:A173,1))</f>
        <v>0</v>
      </c>
      <c r="B174" s="110">
        <f t="shared" ca="1" si="54"/>
        <v>7</v>
      </c>
      <c r="C174" s="110">
        <f t="shared" ca="1" si="55"/>
        <v>1</v>
      </c>
      <c r="D174" s="111">
        <f t="shared" ca="1" si="56"/>
        <v>4</v>
      </c>
      <c r="E174" s="111">
        <f t="shared" ca="1" si="57"/>
        <v>0</v>
      </c>
      <c r="G174" s="71"/>
      <c r="H174" s="72" t="s">
        <v>72</v>
      </c>
      <c r="I174" s="73" t="str">
        <f ca="1">IF(H174="Unidade Construtiva",TEXT(A174,"00"),IF(H174="Célula Construtiva",TEXT(B174,"00"),IF(H174="Etapa",CONCATENATE(TEXT(B174,"00"),".",TEXT(C174,"000")),IF(H174="Subetapa",CONCATENATE(TEXT(B174,"00"),".",TEXT(C174,"000"),".",TEXT(D174,"000")),IF(H174="Serviço",CONCATENATE(TEXT(B174,"00"),".",TEXT(C174,"000"),".",TEXT(D174,"000"),".",TEXT(E174,"000")),"")))))</f>
        <v>07.001.004</v>
      </c>
      <c r="J174" s="74" t="s">
        <v>31</v>
      </c>
      <c r="K174" s="75"/>
      <c r="L174" s="108"/>
      <c r="M174" s="108"/>
      <c r="N174" s="89">
        <f t="shared" ca="1" si="67"/>
        <v>63464.399999999987</v>
      </c>
      <c r="O174" s="115"/>
      <c r="P174" s="76"/>
      <c r="Q174" s="377"/>
      <c r="R174" s="26"/>
      <c r="S174" s="26"/>
    </row>
    <row r="175" spans="1:19" s="25" customFormat="1" ht="11.25" outlineLevel="2" x14ac:dyDescent="0.2">
      <c r="A175" s="110">
        <f ca="1">IF($H175="UNIDADE CONSTRUTIVA",OFFSET(A175,-1,0)+1,LARGE(A$3:A174,1))</f>
        <v>0</v>
      </c>
      <c r="B175" s="110">
        <f t="shared" ca="1" si="54"/>
        <v>7</v>
      </c>
      <c r="C175" s="110">
        <f t="shared" ca="1" si="55"/>
        <v>1</v>
      </c>
      <c r="D175" s="111">
        <f t="shared" ca="1" si="56"/>
        <v>4</v>
      </c>
      <c r="E175" s="111">
        <f t="shared" ca="1" si="57"/>
        <v>1</v>
      </c>
      <c r="G175" s="71"/>
      <c r="H175" s="72" t="s">
        <v>73</v>
      </c>
      <c r="I175" s="73" t="str">
        <f ca="1">IF(H175="Unidade Construtiva",TEXT(A175,"00"),IF(H175="Célula Construtiva",TEXT(B175,"00"),IF(H175="Etapa",CONCATENATE(TEXT(B175,"00"),".",TEXT(C175,"000")),IF(H175="Subetapa",CONCATENATE(TEXT(B175,"00"),".",TEXT(C175,"000"),".",TEXT(D175,"000")),IF(H175="Serviço",CONCATENATE(TEXT(B175,"00"),".",TEXT(C175,"000"),".",TEXT(D175,"000"),".",TEXT(E175,"000")),"")))))</f>
        <v>07.001.004.001</v>
      </c>
      <c r="J175" s="74" t="s">
        <v>806</v>
      </c>
      <c r="K175" s="75" t="s">
        <v>2</v>
      </c>
      <c r="L175" s="123">
        <f>L166</f>
        <v>4230.9599999999991</v>
      </c>
      <c r="M175" s="108">
        <v>15</v>
      </c>
      <c r="N175" s="89">
        <f t="shared" si="67"/>
        <v>63464.399999999987</v>
      </c>
      <c r="O175" s="115"/>
      <c r="P175" s="76"/>
      <c r="Q175" s="377"/>
      <c r="R175" s="26"/>
      <c r="S175" s="26"/>
    </row>
    <row r="176" spans="1:19" s="25" customFormat="1" ht="13.9" customHeight="1" outlineLevel="1" x14ac:dyDescent="0.2">
      <c r="A176" s="110">
        <f ca="1">IF($H176="UNIDADE CONSTRUTIVA",OFFSET(A176,-1,0)+1,LARGE(A$3:A175,1))</f>
        <v>0</v>
      </c>
      <c r="B176" s="110">
        <f t="shared" ca="1" si="54"/>
        <v>7</v>
      </c>
      <c r="C176" s="110">
        <f t="shared" ca="1" si="55"/>
        <v>2</v>
      </c>
      <c r="D176" s="111">
        <f t="shared" ca="1" si="56"/>
        <v>0</v>
      </c>
      <c r="E176" s="111">
        <f t="shared" ca="1" si="57"/>
        <v>1</v>
      </c>
      <c r="G176" s="71"/>
      <c r="H176" s="72" t="s">
        <v>71</v>
      </c>
      <c r="I176" s="73" t="str">
        <f t="shared" ca="1" si="61"/>
        <v>07.002</v>
      </c>
      <c r="J176" s="74" t="s">
        <v>4</v>
      </c>
      <c r="K176" s="75"/>
      <c r="L176" s="108"/>
      <c r="M176" s="108"/>
      <c r="N176" s="89">
        <f t="shared" ca="1" si="67"/>
        <v>906429.72499999998</v>
      </c>
      <c r="O176" s="115">
        <f ca="1">N176/'Obra '!$E$9</f>
        <v>130.63977738351403</v>
      </c>
      <c r="P176" s="76"/>
      <c r="Q176" s="377"/>
      <c r="R176" s="26"/>
      <c r="S176" s="26"/>
    </row>
    <row r="177" spans="1:19" s="25" customFormat="1" ht="13.9" customHeight="1" outlineLevel="1" x14ac:dyDescent="0.2">
      <c r="A177" s="110">
        <f ca="1">IF($H177="UNIDADE CONSTRUTIVA",OFFSET(A177,-1,0)+1,LARGE(A$3:A176,1))</f>
        <v>0</v>
      </c>
      <c r="B177" s="110">
        <f t="shared" ca="1" si="54"/>
        <v>7</v>
      </c>
      <c r="C177" s="110">
        <f t="shared" ca="1" si="55"/>
        <v>2</v>
      </c>
      <c r="D177" s="111">
        <f t="shared" ca="1" si="56"/>
        <v>1</v>
      </c>
      <c r="E177" s="111">
        <f t="shared" ca="1" si="57"/>
        <v>0</v>
      </c>
      <c r="G177" s="71"/>
      <c r="H177" s="72" t="s">
        <v>72</v>
      </c>
      <c r="I177" s="73" t="str">
        <f t="shared" ca="1" si="61"/>
        <v>07.002.001</v>
      </c>
      <c r="J177" s="74" t="s">
        <v>606</v>
      </c>
      <c r="K177" s="75"/>
      <c r="L177" s="108"/>
      <c r="M177" s="108"/>
      <c r="N177" s="89">
        <f t="shared" ca="1" si="67"/>
        <v>573315.72499999998</v>
      </c>
      <c r="O177" s="115">
        <f ca="1">N177/'Obra '!$E$9</f>
        <v>82.629504106860523</v>
      </c>
      <c r="P177" s="76"/>
      <c r="Q177" s="377"/>
      <c r="R177" s="26"/>
      <c r="S177" s="26"/>
    </row>
    <row r="178" spans="1:19" s="25" customFormat="1" ht="13.9" customHeight="1" outlineLevel="2" x14ac:dyDescent="0.2">
      <c r="A178" s="110">
        <f ca="1">IF($H178="UNIDADE CONSTRUTIVA",OFFSET(A178,-1,0)+1,LARGE(A$3:A177,1))</f>
        <v>0</v>
      </c>
      <c r="B178" s="110">
        <f t="shared" ca="1" si="54"/>
        <v>7</v>
      </c>
      <c r="C178" s="110">
        <f t="shared" ca="1" si="55"/>
        <v>2</v>
      </c>
      <c r="D178" s="111">
        <f t="shared" ca="1" si="56"/>
        <v>1</v>
      </c>
      <c r="E178" s="111">
        <f t="shared" ca="1" si="57"/>
        <v>1</v>
      </c>
      <c r="G178" s="71"/>
      <c r="H178" s="72" t="s">
        <v>73</v>
      </c>
      <c r="I178" s="73" t="str">
        <f t="shared" ca="1" si="61"/>
        <v>07.002.001.001</v>
      </c>
      <c r="J178" s="74" t="s">
        <v>189</v>
      </c>
      <c r="K178" s="75" t="s">
        <v>2</v>
      </c>
      <c r="L178" s="108">
        <f>ARQUITETURA!H2225</f>
        <v>138</v>
      </c>
      <c r="M178" s="108">
        <v>1355</v>
      </c>
      <c r="N178" s="89">
        <f t="shared" si="67"/>
        <v>186990</v>
      </c>
      <c r="O178" s="206"/>
      <c r="P178" s="76"/>
      <c r="Q178" s="377"/>
      <c r="R178" s="26"/>
      <c r="S178" s="26"/>
    </row>
    <row r="179" spans="1:19" s="25" customFormat="1" ht="12.75" customHeight="1" outlineLevel="2" x14ac:dyDescent="0.2">
      <c r="A179" s="110">
        <f ca="1">IF($H179="UNIDADE CONSTRUTIVA",OFFSET(A179,-1,0)+1,LARGE(A$3:A178,1))</f>
        <v>0</v>
      </c>
      <c r="B179" s="110">
        <f t="shared" ca="1" si="54"/>
        <v>7</v>
      </c>
      <c r="C179" s="110">
        <f t="shared" ca="1" si="55"/>
        <v>2</v>
      </c>
      <c r="D179" s="111">
        <f t="shared" ca="1" si="56"/>
        <v>1</v>
      </c>
      <c r="E179" s="111">
        <f t="shared" ca="1" si="57"/>
        <v>2</v>
      </c>
      <c r="G179" s="71"/>
      <c r="H179" s="72" t="s">
        <v>73</v>
      </c>
      <c r="I179" s="73" t="str">
        <f t="shared" ca="1" si="61"/>
        <v>07.002.001.002</v>
      </c>
      <c r="J179" s="74" t="s">
        <v>188</v>
      </c>
      <c r="K179" s="75" t="s">
        <v>2</v>
      </c>
      <c r="L179" s="108">
        <f>ARQUITETURA!H2226</f>
        <v>124</v>
      </c>
      <c r="M179" s="108">
        <v>1355</v>
      </c>
      <c r="N179" s="89">
        <f t="shared" si="67"/>
        <v>168020</v>
      </c>
      <c r="O179" s="206"/>
      <c r="P179" s="76"/>
      <c r="Q179" s="377"/>
      <c r="R179" s="26"/>
      <c r="S179" s="26"/>
    </row>
    <row r="180" spans="1:19" s="25" customFormat="1" ht="12.75" customHeight="1" outlineLevel="2" x14ac:dyDescent="0.2">
      <c r="A180" s="110">
        <f ca="1">IF($H180="UNIDADE CONSTRUTIVA",OFFSET(A180,-1,0)+1,LARGE(A$3:A179,1))</f>
        <v>0</v>
      </c>
      <c r="B180" s="110">
        <f t="shared" ca="1" si="54"/>
        <v>7</v>
      </c>
      <c r="C180" s="110">
        <f t="shared" ca="1" si="55"/>
        <v>2</v>
      </c>
      <c r="D180" s="111">
        <f t="shared" ca="1" si="56"/>
        <v>1</v>
      </c>
      <c r="E180" s="111">
        <f t="shared" ca="1" si="57"/>
        <v>3</v>
      </c>
      <c r="G180" s="71"/>
      <c r="H180" s="72" t="s">
        <v>73</v>
      </c>
      <c r="I180" s="73" t="str">
        <f t="shared" ca="1" si="61"/>
        <v>07.002.001.003</v>
      </c>
      <c r="J180" s="74" t="s">
        <v>190</v>
      </c>
      <c r="K180" s="75" t="s">
        <v>2</v>
      </c>
      <c r="L180" s="108">
        <f>ARQUITETURA!H2227</f>
        <v>152</v>
      </c>
      <c r="M180" s="108">
        <v>1355</v>
      </c>
      <c r="N180" s="89">
        <f t="shared" si="67"/>
        <v>205960</v>
      </c>
      <c r="O180" s="206"/>
      <c r="P180" s="76"/>
      <c r="Q180" s="377"/>
      <c r="R180" s="26"/>
      <c r="S180" s="26"/>
    </row>
    <row r="181" spans="1:19" s="25" customFormat="1" ht="12.75" customHeight="1" outlineLevel="2" x14ac:dyDescent="0.2">
      <c r="A181" s="110">
        <f ca="1">IF($H181="UNIDADE CONSTRUTIVA",OFFSET(A181,-1,0)+1,LARGE(A$3:A180,1))</f>
        <v>0</v>
      </c>
      <c r="B181" s="110">
        <f t="shared" ca="1" si="54"/>
        <v>7</v>
      </c>
      <c r="C181" s="110">
        <f t="shared" ca="1" si="55"/>
        <v>2</v>
      </c>
      <c r="D181" s="111">
        <f t="shared" ca="1" si="56"/>
        <v>1</v>
      </c>
      <c r="E181" s="111">
        <f t="shared" ca="1" si="57"/>
        <v>4</v>
      </c>
      <c r="G181" s="71"/>
      <c r="H181" s="72" t="s">
        <v>73</v>
      </c>
      <c r="I181" s="73" t="str">
        <f t="shared" ca="1" si="61"/>
        <v>07.002.001.004</v>
      </c>
      <c r="J181" s="74" t="s">
        <v>3323</v>
      </c>
      <c r="K181" s="75" t="s">
        <v>2</v>
      </c>
      <c r="L181" s="108">
        <f>ARQUITETURA!H2224</f>
        <v>2</v>
      </c>
      <c r="M181" s="108">
        <v>1355</v>
      </c>
      <c r="N181" s="89">
        <f t="shared" si="67"/>
        <v>2710</v>
      </c>
      <c r="O181" s="206"/>
      <c r="P181" s="76"/>
      <c r="Q181" s="377"/>
      <c r="R181" s="26"/>
      <c r="S181" s="26"/>
    </row>
    <row r="182" spans="1:19" s="25" customFormat="1" ht="12.75" customHeight="1" outlineLevel="2" x14ac:dyDescent="0.2">
      <c r="A182" s="110">
        <f ca="1">IF($H182="UNIDADE CONSTRUTIVA",OFFSET(A182,-1,0)+1,LARGE(A$3:A181,1))</f>
        <v>0</v>
      </c>
      <c r="B182" s="110">
        <f t="shared" ca="1" si="54"/>
        <v>7</v>
      </c>
      <c r="C182" s="110">
        <f t="shared" ca="1" si="55"/>
        <v>2</v>
      </c>
      <c r="D182" s="111">
        <f t="shared" ca="1" si="56"/>
        <v>1</v>
      </c>
      <c r="E182" s="111">
        <f t="shared" ca="1" si="57"/>
        <v>5</v>
      </c>
      <c r="G182" s="71"/>
      <c r="H182" s="72" t="s">
        <v>73</v>
      </c>
      <c r="I182" s="73" t="str">
        <f t="shared" ref="I182:I185" ca="1" si="69">IF(H182="Unidade Construtiva",TEXT(A182,"00"),IF(H182="Célula Construtiva",TEXT(B182,"00"),IF(H182="Etapa",CONCATENATE(TEXT(B182,"00"),".",TEXT(C182,"000")),IF(H182="Subetapa",CONCATENATE(TEXT(B182,"00"),".",TEXT(C182,"000"),".",TEXT(D182,"000")),IF(H182="Serviço",CONCATENATE(TEXT(B182,"00"),".",TEXT(C182,"000"),".",TEXT(D182,"000"),".",TEXT(E182,"000")),"")))))</f>
        <v>07.002.001.005</v>
      </c>
      <c r="J182" s="74" t="s">
        <v>726</v>
      </c>
      <c r="K182" s="75" t="s">
        <v>2</v>
      </c>
      <c r="L182" s="108">
        <f>ARQUITETURA!H2230</f>
        <v>2</v>
      </c>
      <c r="M182" s="108">
        <v>1413.5</v>
      </c>
      <c r="N182" s="89">
        <f t="shared" si="67"/>
        <v>2827</v>
      </c>
      <c r="O182" s="206"/>
      <c r="P182" s="76"/>
      <c r="Q182" s="377"/>
      <c r="R182" s="26"/>
      <c r="S182" s="26"/>
    </row>
    <row r="183" spans="1:19" s="25" customFormat="1" ht="12.75" customHeight="1" outlineLevel="2" x14ac:dyDescent="0.2">
      <c r="A183" s="110">
        <f ca="1">IF($H183="UNIDADE CONSTRUTIVA",OFFSET(A183,-1,0)+1,LARGE(A$3:A182,1))</f>
        <v>0</v>
      </c>
      <c r="B183" s="110">
        <f t="shared" ca="1" si="54"/>
        <v>7</v>
      </c>
      <c r="C183" s="110">
        <f t="shared" ca="1" si="55"/>
        <v>2</v>
      </c>
      <c r="D183" s="111">
        <f t="shared" ca="1" si="56"/>
        <v>1</v>
      </c>
      <c r="E183" s="111">
        <f t="shared" ca="1" si="57"/>
        <v>6</v>
      </c>
      <c r="G183" s="71"/>
      <c r="H183" s="72" t="s">
        <v>73</v>
      </c>
      <c r="I183" s="73" t="str">
        <f t="shared" ca="1" si="69"/>
        <v>07.002.001.006</v>
      </c>
      <c r="J183" s="74" t="s">
        <v>3324</v>
      </c>
      <c r="K183" s="75" t="s">
        <v>2</v>
      </c>
      <c r="L183" s="108">
        <f>ARQUITETURA!H2231</f>
        <v>2</v>
      </c>
      <c r="M183" s="108">
        <v>1413.5</v>
      </c>
      <c r="N183" s="89">
        <f t="shared" si="67"/>
        <v>2827</v>
      </c>
      <c r="O183" s="206"/>
      <c r="P183" s="76"/>
      <c r="Q183" s="377"/>
      <c r="R183" s="26"/>
      <c r="S183" s="26"/>
    </row>
    <row r="184" spans="1:19" s="25" customFormat="1" ht="12.75" customHeight="1" outlineLevel="2" x14ac:dyDescent="0.2">
      <c r="A184" s="110">
        <f ca="1">IF($H184="UNIDADE CONSTRUTIVA",OFFSET(A184,-1,0)+1,LARGE(A$3:A183,1))</f>
        <v>0</v>
      </c>
      <c r="B184" s="110">
        <f t="shared" ca="1" si="54"/>
        <v>7</v>
      </c>
      <c r="C184" s="110">
        <f t="shared" ca="1" si="55"/>
        <v>2</v>
      </c>
      <c r="D184" s="111">
        <f t="shared" ca="1" si="56"/>
        <v>1</v>
      </c>
      <c r="E184" s="111">
        <f t="shared" ca="1" si="57"/>
        <v>7</v>
      </c>
      <c r="G184" s="71"/>
      <c r="H184" s="72" t="s">
        <v>73</v>
      </c>
      <c r="I184" s="73" t="str">
        <f t="shared" ref="I184" ca="1" si="70">IF(H184="Unidade Construtiva",TEXT(A184,"00"),IF(H184="Célula Construtiva",TEXT(B184,"00"),IF(H184="Etapa",CONCATENATE(TEXT(B184,"00"),".",TEXT(C184,"000")),IF(H184="Subetapa",CONCATENATE(TEXT(B184,"00"),".",TEXT(C184,"000"),".",TEXT(D184,"000")),IF(H184="Serviço",CONCATENATE(TEXT(B184,"00"),".",TEXT(C184,"000"),".",TEXT(D184,"000"),".",TEXT(E184,"000")),"")))))</f>
        <v>07.002.001.007</v>
      </c>
      <c r="J184" s="74" t="s">
        <v>3325</v>
      </c>
      <c r="K184" s="75" t="s">
        <v>2</v>
      </c>
      <c r="L184" s="108">
        <f>ARQUITETURA!H2228</f>
        <v>1</v>
      </c>
      <c r="M184" s="108">
        <v>1888.9750000000001</v>
      </c>
      <c r="N184" s="89">
        <f t="shared" si="67"/>
        <v>1888.9750000000001</v>
      </c>
      <c r="O184" s="206"/>
      <c r="P184" s="76"/>
      <c r="Q184" s="377"/>
      <c r="R184" s="26"/>
      <c r="S184" s="26"/>
    </row>
    <row r="185" spans="1:19" s="25" customFormat="1" ht="12.75" customHeight="1" outlineLevel="2" x14ac:dyDescent="0.2">
      <c r="A185" s="110">
        <f ca="1">IF($H185="UNIDADE CONSTRUTIVA",OFFSET(A185,-1,0)+1,LARGE(A$3:A184,1))</f>
        <v>0</v>
      </c>
      <c r="B185" s="110">
        <f t="shared" ca="1" si="54"/>
        <v>7</v>
      </c>
      <c r="C185" s="110">
        <f t="shared" ca="1" si="55"/>
        <v>2</v>
      </c>
      <c r="D185" s="111">
        <f t="shared" ca="1" si="56"/>
        <v>1</v>
      </c>
      <c r="E185" s="111">
        <f t="shared" ca="1" si="57"/>
        <v>8</v>
      </c>
      <c r="G185" s="71"/>
      <c r="H185" s="72" t="s">
        <v>73</v>
      </c>
      <c r="I185" s="73" t="str">
        <f t="shared" ca="1" si="69"/>
        <v>07.002.001.008</v>
      </c>
      <c r="J185" s="74" t="s">
        <v>3326</v>
      </c>
      <c r="K185" s="75" t="s">
        <v>2</v>
      </c>
      <c r="L185" s="108">
        <f>ARQUITETURA!H2229</f>
        <v>1</v>
      </c>
      <c r="M185" s="108">
        <v>2092.75</v>
      </c>
      <c r="N185" s="89">
        <f t="shared" si="67"/>
        <v>2092.75</v>
      </c>
      <c r="O185" s="206"/>
      <c r="P185" s="76"/>
      <c r="Q185" s="377"/>
      <c r="R185" s="26"/>
      <c r="S185" s="26"/>
    </row>
    <row r="186" spans="1:19" s="25" customFormat="1" ht="13.9" customHeight="1" outlineLevel="1" x14ac:dyDescent="0.2">
      <c r="A186" s="110">
        <f ca="1">IF($H186="UNIDADE CONSTRUTIVA",OFFSET(A186,-1,0)+1,LARGE(A$3:A185,1))</f>
        <v>0</v>
      </c>
      <c r="B186" s="110">
        <f t="shared" ca="1" si="54"/>
        <v>7</v>
      </c>
      <c r="C186" s="110">
        <f t="shared" ca="1" si="55"/>
        <v>2</v>
      </c>
      <c r="D186" s="111">
        <f t="shared" ca="1" si="56"/>
        <v>2</v>
      </c>
      <c r="E186" s="111">
        <f t="shared" ca="1" si="57"/>
        <v>0</v>
      </c>
      <c r="G186" s="71"/>
      <c r="H186" s="72" t="s">
        <v>72</v>
      </c>
      <c r="I186" s="73" t="str">
        <f t="shared" ca="1" si="61"/>
        <v>07.002.002</v>
      </c>
      <c r="J186" s="74" t="s">
        <v>758</v>
      </c>
      <c r="K186" s="75"/>
      <c r="L186" s="108"/>
      <c r="M186" s="108"/>
      <c r="N186" s="89">
        <f t="shared" ca="1" si="67"/>
        <v>206514</v>
      </c>
      <c r="O186" s="115"/>
      <c r="P186" s="76"/>
      <c r="Q186" s="377"/>
      <c r="R186" s="26"/>
      <c r="S186" s="26"/>
    </row>
    <row r="187" spans="1:19" s="25" customFormat="1" ht="13.9" customHeight="1" outlineLevel="2" x14ac:dyDescent="0.2">
      <c r="A187" s="110">
        <f ca="1">IF($H187="UNIDADE CONSTRUTIVA",OFFSET(A187,-1,0)+1,LARGE(A$3:A186,1))</f>
        <v>0</v>
      </c>
      <c r="B187" s="110">
        <f t="shared" ca="1" si="54"/>
        <v>7</v>
      </c>
      <c r="C187" s="110">
        <f t="shared" ca="1" si="55"/>
        <v>2</v>
      </c>
      <c r="D187" s="111">
        <f t="shared" ca="1" si="56"/>
        <v>2</v>
      </c>
      <c r="E187" s="111">
        <f t="shared" ca="1" si="57"/>
        <v>1</v>
      </c>
      <c r="G187" s="71"/>
      <c r="H187" s="72" t="s">
        <v>73</v>
      </c>
      <c r="I187" s="73" t="str">
        <f t="shared" ca="1" si="61"/>
        <v>07.002.002.001</v>
      </c>
      <c r="J187" s="74" t="s">
        <v>136</v>
      </c>
      <c r="K187" s="75" t="s">
        <v>2</v>
      </c>
      <c r="L187" s="108">
        <f>'Obra '!G116</f>
        <v>149</v>
      </c>
      <c r="M187" s="108">
        <v>1386</v>
      </c>
      <c r="N187" s="89">
        <f t="shared" si="67"/>
        <v>206514</v>
      </c>
      <c r="O187" s="115" t="s">
        <v>137</v>
      </c>
      <c r="P187" s="76"/>
      <c r="Q187" s="377"/>
      <c r="R187" s="26"/>
      <c r="S187" s="26"/>
    </row>
    <row r="188" spans="1:19" s="25" customFormat="1" ht="13.9" customHeight="1" outlineLevel="1" x14ac:dyDescent="0.2">
      <c r="A188" s="110">
        <f ca="1">IF($H188="UNIDADE CONSTRUTIVA",OFFSET(A188,-1,0)+1,LARGE(A$3:A187,1))</f>
        <v>0</v>
      </c>
      <c r="B188" s="110">
        <f t="shared" ca="1" si="54"/>
        <v>7</v>
      </c>
      <c r="C188" s="110">
        <f t="shared" ca="1" si="55"/>
        <v>2</v>
      </c>
      <c r="D188" s="111">
        <f t="shared" ca="1" si="56"/>
        <v>3</v>
      </c>
      <c r="E188" s="111">
        <f t="shared" ca="1" si="57"/>
        <v>0</v>
      </c>
      <c r="G188" s="71"/>
      <c r="H188" s="72" t="s">
        <v>72</v>
      </c>
      <c r="I188" s="73" t="str">
        <f t="shared" ca="1" si="61"/>
        <v>07.002.003</v>
      </c>
      <c r="J188" s="74" t="s">
        <v>31</v>
      </c>
      <c r="K188" s="75"/>
      <c r="L188" s="108"/>
      <c r="M188" s="108"/>
      <c r="N188" s="89">
        <f t="shared" ca="1" si="67"/>
        <v>126600</v>
      </c>
      <c r="O188" s="115"/>
      <c r="P188" s="76"/>
      <c r="Q188" s="377"/>
      <c r="R188" s="26"/>
      <c r="S188" s="26"/>
    </row>
    <row r="189" spans="1:19" s="25" customFormat="1" ht="13.9" customHeight="1" outlineLevel="2" x14ac:dyDescent="0.2">
      <c r="A189" s="110">
        <f ca="1">IF($H189="UNIDADE CONSTRUTIVA",OFFSET(A189,-1,0)+1,LARGE(A$3:A188,1))</f>
        <v>0</v>
      </c>
      <c r="B189" s="110">
        <f t="shared" ca="1" si="54"/>
        <v>7</v>
      </c>
      <c r="C189" s="110">
        <f t="shared" ca="1" si="55"/>
        <v>2</v>
      </c>
      <c r="D189" s="111">
        <f t="shared" ca="1" si="56"/>
        <v>3</v>
      </c>
      <c r="E189" s="111">
        <f t="shared" ca="1" si="57"/>
        <v>1</v>
      </c>
      <c r="G189" s="71"/>
      <c r="H189" s="72" t="s">
        <v>73</v>
      </c>
      <c r="I189" s="73" t="str">
        <f t="shared" ca="1" si="61"/>
        <v>07.002.003.001</v>
      </c>
      <c r="J189" s="74" t="s">
        <v>40</v>
      </c>
      <c r="K189" s="75" t="s">
        <v>2</v>
      </c>
      <c r="L189" s="108">
        <f>SUM(L178:L185)</f>
        <v>422</v>
      </c>
      <c r="M189" s="108">
        <v>300</v>
      </c>
      <c r="N189" s="89">
        <f t="shared" si="67"/>
        <v>126600</v>
      </c>
      <c r="O189" s="115"/>
      <c r="P189" s="76"/>
      <c r="Q189" s="377"/>
      <c r="R189" s="26"/>
      <c r="S189" s="26"/>
    </row>
    <row r="190" spans="1:19" s="25" customFormat="1" ht="13.9" customHeight="1" outlineLevel="1" x14ac:dyDescent="0.2">
      <c r="A190" s="110">
        <f ca="1">IF($H190="UNIDADE CONSTRUTIVA",OFFSET(A190,-1,0)+1,LARGE(A$3:A189,1))</f>
        <v>0</v>
      </c>
      <c r="B190" s="110">
        <f t="shared" ca="1" si="54"/>
        <v>7</v>
      </c>
      <c r="C190" s="110">
        <f t="shared" ca="1" si="55"/>
        <v>3</v>
      </c>
      <c r="D190" s="111">
        <f t="shared" ca="1" si="56"/>
        <v>0</v>
      </c>
      <c r="E190" s="111">
        <f t="shared" ca="1" si="57"/>
        <v>1</v>
      </c>
      <c r="G190" s="71"/>
      <c r="H190" s="72" t="s">
        <v>71</v>
      </c>
      <c r="I190" s="73" t="str">
        <f t="shared" ca="1" si="61"/>
        <v>07.003</v>
      </c>
      <c r="J190" s="74" t="s">
        <v>163</v>
      </c>
      <c r="K190" s="75"/>
      <c r="L190" s="108"/>
      <c r="M190" s="108"/>
      <c r="N190" s="89">
        <f t="shared" ca="1" si="67"/>
        <v>499746.02350000001</v>
      </c>
      <c r="O190" s="115"/>
      <c r="P190" s="76"/>
      <c r="Q190" s="377"/>
      <c r="R190" s="26"/>
      <c r="S190" s="26"/>
    </row>
    <row r="191" spans="1:19" s="25" customFormat="1" ht="13.9" customHeight="1" outlineLevel="1" x14ac:dyDescent="0.2">
      <c r="A191" s="110">
        <f ca="1">IF($H191="UNIDADE CONSTRUTIVA",OFFSET(A191,-1,0)+1,LARGE(A$3:A190,1))</f>
        <v>0</v>
      </c>
      <c r="B191" s="110">
        <f t="shared" ca="1" si="54"/>
        <v>7</v>
      </c>
      <c r="C191" s="110">
        <f t="shared" ca="1" si="55"/>
        <v>3</v>
      </c>
      <c r="D191" s="111">
        <f t="shared" ca="1" si="56"/>
        <v>1</v>
      </c>
      <c r="E191" s="111">
        <f t="shared" ca="1" si="57"/>
        <v>0</v>
      </c>
      <c r="G191" s="71"/>
      <c r="H191" s="72" t="s">
        <v>72</v>
      </c>
      <c r="I191" s="73" t="str">
        <f ca="1">IF(H191="Unidade Construtiva",TEXT(A191,"00"),IF(H191="Célula Construtiva",TEXT(B191,"00"),IF(H191="Etapa",CONCATENATE(TEXT(B191,"00"),".",TEXT(C191,"000")),IF(H191="Subetapa",CONCATENATE(TEXT(B191,"00"),".",TEXT(C191,"000"),".",TEXT(D191,"000")),IF(H191="Serviço",CONCATENATE(TEXT(B191,"00"),".",TEXT(C191,"000"),".",TEXT(D191,"000"),".",TEXT(E191,"000")),"")))))</f>
        <v>07.003.001</v>
      </c>
      <c r="J191" s="74" t="s">
        <v>608</v>
      </c>
      <c r="K191" s="75"/>
      <c r="L191" s="108"/>
      <c r="M191" s="108"/>
      <c r="N191" s="89">
        <f t="shared" ca="1" si="67"/>
        <v>61547.233</v>
      </c>
      <c r="O191" s="115"/>
      <c r="P191" s="76"/>
      <c r="Q191" s="377"/>
      <c r="R191" s="26"/>
      <c r="S191" s="26"/>
    </row>
    <row r="192" spans="1:19" s="25" customFormat="1" ht="13.9" customHeight="1" outlineLevel="2" x14ac:dyDescent="0.2">
      <c r="A192" s="110">
        <f ca="1">IF($H192="UNIDADE CONSTRUTIVA",OFFSET(A192,-1,0)+1,LARGE(A$3:A191,1))</f>
        <v>0</v>
      </c>
      <c r="B192" s="110">
        <f t="shared" ca="1" si="54"/>
        <v>7</v>
      </c>
      <c r="C192" s="110">
        <f t="shared" ca="1" si="55"/>
        <v>3</v>
      </c>
      <c r="D192" s="111">
        <f t="shared" ca="1" si="56"/>
        <v>1</v>
      </c>
      <c r="E192" s="111">
        <f t="shared" ca="1" si="57"/>
        <v>1</v>
      </c>
      <c r="G192" s="71"/>
      <c r="H192" s="72" t="s">
        <v>73</v>
      </c>
      <c r="I192" s="73" t="str">
        <f ca="1">IF(H192="Unidade Construtiva",TEXT(A192,"00"),IF(H192="Célula Construtiva",TEXT(B192,"00"),IF(H192="Etapa",CONCATENATE(TEXT(B192,"00"),".",TEXT(C192,"000")),IF(H192="Subetapa",CONCATENATE(TEXT(B192,"00"),".",TEXT(C192,"000"),".",TEXT(D192,"000")),IF(H192="Serviço",CONCATENATE(TEXT(B192,"00"),".",TEXT(C192,"000"),".",TEXT(D192,"000"),".",TEXT(E192,"000")),"")))))</f>
        <v>07.003.001.001</v>
      </c>
      <c r="J192" s="74" t="s">
        <v>103</v>
      </c>
      <c r="K192" s="75" t="s">
        <v>3</v>
      </c>
      <c r="L192" s="108">
        <f>ARQUITETURA!H2302</f>
        <v>226.18000000000006</v>
      </c>
      <c r="M192" s="108">
        <v>36.85</v>
      </c>
      <c r="N192" s="89">
        <f t="shared" si="67"/>
        <v>8334.733000000002</v>
      </c>
      <c r="O192" s="115"/>
      <c r="P192" s="76"/>
      <c r="Q192" s="377"/>
      <c r="R192" s="26"/>
      <c r="S192" s="26"/>
    </row>
    <row r="193" spans="1:19" s="25" customFormat="1" ht="13.9" customHeight="1" outlineLevel="2" x14ac:dyDescent="0.2">
      <c r="A193" s="110">
        <f ca="1">IF($H193="UNIDADE CONSTRUTIVA",OFFSET(A193,-1,0)+1,LARGE(A$3:A192,1))</f>
        <v>0</v>
      </c>
      <c r="B193" s="110">
        <f t="shared" ca="1" si="54"/>
        <v>7</v>
      </c>
      <c r="C193" s="110">
        <f t="shared" ca="1" si="55"/>
        <v>3</v>
      </c>
      <c r="D193" s="111">
        <f t="shared" ca="1" si="56"/>
        <v>1</v>
      </c>
      <c r="E193" s="111">
        <f t="shared" ca="1" si="57"/>
        <v>2</v>
      </c>
      <c r="G193" s="71"/>
      <c r="H193" s="72" t="s">
        <v>73</v>
      </c>
      <c r="I193" s="73" t="str">
        <f ca="1">IF(H193="Unidade Construtiva",TEXT(A193,"00"),IF(H193="Célula Construtiva",TEXT(B193,"00"),IF(H193="Etapa",CONCATENATE(TEXT(B193,"00"),".",TEXT(C193,"000")),IF(H193="Subetapa",CONCATENATE(TEXT(B193,"00"),".",TEXT(C193,"000"),".",TEXT(D193,"000")),IF(H193="Serviço",CONCATENATE(TEXT(B193,"00"),".",TEXT(C193,"000"),".",TEXT(D193,"000"),".",TEXT(E193,"000")),"")))))</f>
        <v>07.003.001.002</v>
      </c>
      <c r="J193" s="74" t="s">
        <v>1411</v>
      </c>
      <c r="K193" s="75" t="s">
        <v>2</v>
      </c>
      <c r="L193" s="108">
        <f>ARQUITETURA!H2348</f>
        <v>43</v>
      </c>
      <c r="M193" s="108">
        <v>1237.5</v>
      </c>
      <c r="N193" s="89">
        <f t="shared" si="67"/>
        <v>53212.5</v>
      </c>
      <c r="O193" s="115"/>
      <c r="P193" s="76"/>
      <c r="Q193" s="377"/>
      <c r="R193" s="26"/>
      <c r="S193" s="26"/>
    </row>
    <row r="194" spans="1:19" s="25" customFormat="1" ht="13.9" customHeight="1" outlineLevel="1" x14ac:dyDescent="0.2">
      <c r="A194" s="110">
        <f ca="1">IF($H194="UNIDADE CONSTRUTIVA",OFFSET(A194,-1,0)+1,LARGE(A$3:A193,1))</f>
        <v>0</v>
      </c>
      <c r="B194" s="110">
        <f t="shared" ca="1" si="54"/>
        <v>7</v>
      </c>
      <c r="C194" s="110">
        <f t="shared" ca="1" si="55"/>
        <v>3</v>
      </c>
      <c r="D194" s="111">
        <f t="shared" ca="1" si="56"/>
        <v>2</v>
      </c>
      <c r="E194" s="111">
        <f t="shared" ca="1" si="57"/>
        <v>0</v>
      </c>
      <c r="G194" s="71"/>
      <c r="H194" s="72" t="s">
        <v>72</v>
      </c>
      <c r="I194" s="73" t="str">
        <f ca="1">IF(H194="Unidade Construtiva",TEXT(A194,"00"),IF(H194="Célula Construtiva",TEXT(B194,"00"),IF(H194="Etapa",CONCATENATE(TEXT(B194,"00"),".",TEXT(C194,"000")),IF(H194="Subetapa",CONCATENATE(TEXT(B194,"00"),".",TEXT(C194,"000"),".",TEXT(D194,"000")),IF(H194="Serviço",CONCATENATE(TEXT(B194,"00"),".",TEXT(C194,"000"),".",TEXT(D194,"000"),".",TEXT(E194,"000")),"")))))</f>
        <v>07.003.002</v>
      </c>
      <c r="J194" s="74" t="s">
        <v>5380</v>
      </c>
      <c r="K194" s="75"/>
      <c r="L194" s="108"/>
      <c r="M194" s="108"/>
      <c r="N194" s="89">
        <f t="shared" ca="1" si="67"/>
        <v>52057.390499999987</v>
      </c>
      <c r="O194" s="115"/>
      <c r="P194" s="76"/>
      <c r="Q194" s="377"/>
      <c r="R194" s="26"/>
      <c r="S194" s="26"/>
    </row>
    <row r="195" spans="1:19" s="25" customFormat="1" ht="13.9" customHeight="1" outlineLevel="2" x14ac:dyDescent="0.2">
      <c r="A195" s="110">
        <f ca="1">IF($H195="UNIDADE CONSTRUTIVA",OFFSET(A195,-1,0)+1,LARGE(A$3:A194,1))</f>
        <v>0</v>
      </c>
      <c r="B195" s="110">
        <f t="shared" ca="1" si="54"/>
        <v>7</v>
      </c>
      <c r="C195" s="110">
        <f t="shared" ca="1" si="55"/>
        <v>3</v>
      </c>
      <c r="D195" s="111">
        <f t="shared" ca="1" si="56"/>
        <v>2</v>
      </c>
      <c r="E195" s="111">
        <f t="shared" ca="1" si="57"/>
        <v>1</v>
      </c>
      <c r="G195" s="71"/>
      <c r="H195" s="72" t="s">
        <v>73</v>
      </c>
      <c r="I195" s="73" t="str">
        <f t="shared" ref="I195" ca="1" si="71">IF(H195="Unidade Construtiva",TEXT(A195,"00"),IF(H195="Célula Construtiva",TEXT(B195,"00"),IF(H195="Etapa",CONCATENATE(TEXT(B195,"00"),".",TEXT(C195,"000")),IF(H195="Subetapa",CONCATENATE(TEXT(B195,"00"),".",TEXT(C195,"000"),".",TEXT(D195,"000")),IF(H195="Serviço",CONCATENATE(TEXT(B195,"00"),".",TEXT(C195,"000"),".",TEXT(D195,"000"),".",TEXT(E195,"000")),"")))))</f>
        <v>07.003.002.001</v>
      </c>
      <c r="J195" s="74" t="s">
        <v>5379</v>
      </c>
      <c r="K195" s="75" t="s">
        <v>3</v>
      </c>
      <c r="L195" s="108">
        <f>ARQUITETURA!H2345</f>
        <v>526.94999999999982</v>
      </c>
      <c r="M195" s="108">
        <v>98.79</v>
      </c>
      <c r="N195" s="89">
        <f t="shared" si="67"/>
        <v>52057.390499999987</v>
      </c>
      <c r="O195" s="115"/>
      <c r="P195" s="76"/>
      <c r="Q195" s="377"/>
      <c r="R195" s="26"/>
      <c r="S195" s="26"/>
    </row>
    <row r="196" spans="1:19" s="25" customFormat="1" ht="13.9" customHeight="1" outlineLevel="1" x14ac:dyDescent="0.2">
      <c r="A196" s="110">
        <f ca="1">IF($H196="UNIDADE CONSTRUTIVA",OFFSET(A196,-1,0)+1,LARGE(A$3:A195,1))</f>
        <v>0</v>
      </c>
      <c r="B196" s="110">
        <f t="shared" ca="1" si="54"/>
        <v>7</v>
      </c>
      <c r="C196" s="110">
        <f t="shared" ca="1" si="55"/>
        <v>3</v>
      </c>
      <c r="D196" s="111">
        <f t="shared" ca="1" si="56"/>
        <v>3</v>
      </c>
      <c r="E196" s="111">
        <f t="shared" ca="1" si="57"/>
        <v>0</v>
      </c>
      <c r="G196" s="71"/>
      <c r="H196" s="72" t="s">
        <v>72</v>
      </c>
      <c r="I196" s="73" t="str">
        <f ca="1">IF(H196="Unidade Construtiva",TEXT(A196,"00"),IF(H196="Célula Construtiva",TEXT(B196,"00"),IF(H196="Etapa",CONCATENATE(TEXT(B196,"00"),".",TEXT(C196,"000")),IF(H196="Subetapa",CONCATENATE(TEXT(B196,"00"),".",TEXT(C196,"000"),".",TEXT(D196,"000")),IF(H196="Serviço",CONCATENATE(TEXT(B196,"00"),".",TEXT(C196,"000"),".",TEXT(D196,"000"),".",TEXT(E196,"000")),"")))))</f>
        <v>07.003.003</v>
      </c>
      <c r="J196" s="74" t="s">
        <v>757</v>
      </c>
      <c r="K196" s="75"/>
      <c r="L196" s="108"/>
      <c r="M196" s="108"/>
      <c r="N196" s="89">
        <f t="shared" ca="1" si="67"/>
        <v>366456</v>
      </c>
      <c r="O196" s="115"/>
      <c r="P196" s="76"/>
      <c r="Q196" s="377"/>
      <c r="R196" s="26"/>
      <c r="S196" s="26"/>
    </row>
    <row r="197" spans="1:19" s="25" customFormat="1" ht="13.9" customHeight="1" outlineLevel="2" x14ac:dyDescent="0.2">
      <c r="A197" s="110">
        <f ca="1">IF($H197="UNIDADE CONSTRUTIVA",OFFSET(A197,-1,0)+1,LARGE(A$3:A196,1))</f>
        <v>0</v>
      </c>
      <c r="B197" s="110">
        <f t="shared" ca="1" si="54"/>
        <v>7</v>
      </c>
      <c r="C197" s="110">
        <f t="shared" ca="1" si="55"/>
        <v>3</v>
      </c>
      <c r="D197" s="111">
        <f t="shared" ca="1" si="56"/>
        <v>3</v>
      </c>
      <c r="E197" s="111">
        <f t="shared" ca="1" si="57"/>
        <v>1</v>
      </c>
      <c r="G197" s="71"/>
      <c r="H197" s="72" t="s">
        <v>73</v>
      </c>
      <c r="I197" s="73" t="str">
        <f t="shared" ref="I197" ca="1" si="72">IF(H197="Unidade Construtiva",TEXT(A197,"00"),IF(H197="Célula Construtiva",TEXT(B197,"00"),IF(H197="Etapa",CONCATENATE(TEXT(B197,"00"),".",TEXT(C197,"000")),IF(H197="Subetapa",CONCATENATE(TEXT(B197,"00"),".",TEXT(C197,"000"),".",TEXT(D197,"000")),IF(H197="Serviço",CONCATENATE(TEXT(B197,"00"),".",TEXT(C197,"000"),".",TEXT(D197,"000"),".",TEXT(E197,"000")),"")))))</f>
        <v>07.003.003.001</v>
      </c>
      <c r="J197" s="74" t="s">
        <v>3596</v>
      </c>
      <c r="K197" s="75" t="s">
        <v>1</v>
      </c>
      <c r="L197" s="108">
        <f>ARQUITETURA!H2346+ARQUITETURA!H2347</f>
        <v>610.76</v>
      </c>
      <c r="M197" s="108">
        <v>600</v>
      </c>
      <c r="N197" s="89">
        <f t="shared" si="67"/>
        <v>366456</v>
      </c>
      <c r="O197" s="115"/>
      <c r="P197" s="76"/>
      <c r="Q197" s="377"/>
      <c r="R197" s="26"/>
      <c r="S197" s="26"/>
    </row>
    <row r="198" spans="1:19" s="25" customFormat="1" ht="13.9" customHeight="1" outlineLevel="1" x14ac:dyDescent="0.2">
      <c r="A198" s="110">
        <f ca="1">IF($H198="UNIDADE CONSTRUTIVA",OFFSET(A198,-1,0)+1,LARGE(A$3:A197,1))</f>
        <v>0</v>
      </c>
      <c r="B198" s="110">
        <f t="shared" ca="1" si="54"/>
        <v>7</v>
      </c>
      <c r="C198" s="110">
        <f t="shared" ca="1" si="55"/>
        <v>3</v>
      </c>
      <c r="D198" s="111">
        <f t="shared" ca="1" si="56"/>
        <v>4</v>
      </c>
      <c r="E198" s="111">
        <f t="shared" ca="1" si="57"/>
        <v>0</v>
      </c>
      <c r="G198" s="71"/>
      <c r="H198" s="72" t="s">
        <v>72</v>
      </c>
      <c r="I198" s="73" t="str">
        <f ca="1">IF(H198="Unidade Construtiva",TEXT(A198,"00"),IF(H198="Célula Construtiva",TEXT(B198,"00"),IF(H198="Etapa",CONCATENATE(TEXT(B198,"00"),".",TEXT(C198,"000")),IF(H198="Subetapa",CONCATENATE(TEXT(B198,"00"),".",TEXT(C198,"000"),".",TEXT(D198,"000")),IF(H198="Serviço",CONCATENATE(TEXT(B198,"00"),".",TEXT(C198,"000"),".",TEXT(D198,"000"),".",TEXT(E198,"000")),"")))))</f>
        <v>07.003.004</v>
      </c>
      <c r="J198" s="74" t="s">
        <v>31</v>
      </c>
      <c r="K198" s="75"/>
      <c r="L198" s="108"/>
      <c r="M198" s="108"/>
      <c r="N198" s="89">
        <f t="shared" ca="1" si="67"/>
        <v>19685.400000000001</v>
      </c>
      <c r="O198" s="115"/>
      <c r="P198" s="76"/>
      <c r="Q198" s="377"/>
      <c r="R198" s="26"/>
      <c r="S198" s="26"/>
    </row>
    <row r="199" spans="1:19" s="25" customFormat="1" ht="13.9" customHeight="1" outlineLevel="2" x14ac:dyDescent="0.2">
      <c r="A199" s="110">
        <f ca="1">IF($H199="UNIDADE CONSTRUTIVA",OFFSET(A199,-1,0)+1,LARGE(A$3:A198,1))</f>
        <v>0</v>
      </c>
      <c r="B199" s="110">
        <f t="shared" ca="1" si="54"/>
        <v>7</v>
      </c>
      <c r="C199" s="110">
        <f t="shared" ca="1" si="55"/>
        <v>3</v>
      </c>
      <c r="D199" s="111">
        <f t="shared" ca="1" si="56"/>
        <v>4</v>
      </c>
      <c r="E199" s="111">
        <f t="shared" ca="1" si="57"/>
        <v>1</v>
      </c>
      <c r="G199" s="71"/>
      <c r="H199" s="72" t="s">
        <v>73</v>
      </c>
      <c r="I199" s="73" t="str">
        <f ca="1">IF(H199="Unidade Construtiva",TEXT(A199,"00"),IF(H199="Célula Construtiva",TEXT(B199,"00"),IF(H199="Etapa",CONCATENATE(TEXT(B199,"00"),".",TEXT(C199,"000")),IF(H199="Subetapa",CONCATENATE(TEXT(B199,"00"),".",TEXT(C199,"000"),".",TEXT(D199,"000")),IF(H199="Serviço",CONCATENATE(TEXT(B199,"00"),".",TEXT(C199,"000"),".",TEXT(D199,"000"),".",TEXT(E199,"000")),"")))))</f>
        <v>07.003.004.001</v>
      </c>
      <c r="J199" s="74" t="s">
        <v>115</v>
      </c>
      <c r="K199" s="75" t="s">
        <v>2</v>
      </c>
      <c r="L199" s="108">
        <f>L193</f>
        <v>43</v>
      </c>
      <c r="M199" s="108">
        <v>300</v>
      </c>
      <c r="N199" s="89">
        <f t="shared" si="67"/>
        <v>12900</v>
      </c>
      <c r="O199" s="115"/>
      <c r="P199" s="76"/>
      <c r="Q199" s="377"/>
      <c r="R199" s="26"/>
      <c r="S199" s="26"/>
    </row>
    <row r="200" spans="1:19" s="25" customFormat="1" ht="13.9" customHeight="1" outlineLevel="2" x14ac:dyDescent="0.2">
      <c r="A200" s="110">
        <f ca="1">IF($H200="UNIDADE CONSTRUTIVA",OFFSET(A200,-1,0)+1,LARGE(A$3:A199,1))</f>
        <v>0</v>
      </c>
      <c r="B200" s="110">
        <f t="shared" ca="1" si="54"/>
        <v>7</v>
      </c>
      <c r="C200" s="110">
        <f t="shared" ca="1" si="55"/>
        <v>3</v>
      </c>
      <c r="D200" s="111">
        <f t="shared" ca="1" si="56"/>
        <v>4</v>
      </c>
      <c r="E200" s="111">
        <f t="shared" ca="1" si="57"/>
        <v>2</v>
      </c>
      <c r="G200" s="71"/>
      <c r="H200" s="72" t="s">
        <v>73</v>
      </c>
      <c r="I200" s="73" t="str">
        <f ca="1">IF(H200="Unidade Construtiva",TEXT(A200,"00"),IF(H200="Célula Construtiva",TEXT(B200,"00"),IF(H200="Etapa",CONCATENATE(TEXT(B200,"00"),".",TEXT(C200,"000")),IF(H200="Subetapa",CONCATENATE(TEXT(B200,"00"),".",TEXT(C200,"000"),".",TEXT(D200,"000")),IF(H200="Serviço",CONCATENATE(TEXT(B200,"00"),".",TEXT(C200,"000"),".",TEXT(D200,"000"),".",TEXT(E200,"000")),"")))))</f>
        <v>07.003.004.002</v>
      </c>
      <c r="J200" s="74" t="s">
        <v>807</v>
      </c>
      <c r="K200" s="75" t="s">
        <v>3</v>
      </c>
      <c r="L200" s="108">
        <f>L192</f>
        <v>226.18000000000006</v>
      </c>
      <c r="M200" s="108">
        <v>30</v>
      </c>
      <c r="N200" s="89">
        <f t="shared" ref="N200" si="73">IF(H200="Serviço",M200*L200,IF(H200="CÉLULA CONSTRUTIVA",SUMIFS($N$8:$N$262,$B$8:$B$262,B200,$H$8:$H$262,"Serviço"),IF(H200="ETAPA",SUMIFS($N$8:$N$262,$B$8:$B$262,B200,$C$8:$C$262,C200,$H$8:$H$262,"Serviço"),IF(H200="SUBETAPA",SUMIFS($N$8:$N$262,$B$8:$B$262,B200,$C$8:$C$262,C200,$D$8:$D$262,D200,$H$8:$H$262,"Serviço"),0))))</f>
        <v>6785.4000000000015</v>
      </c>
      <c r="O200" s="115"/>
      <c r="P200" s="76"/>
      <c r="Q200" s="377"/>
      <c r="R200" s="26"/>
      <c r="S200" s="26"/>
    </row>
    <row r="201" spans="1:19" s="25" customFormat="1" ht="13.9" customHeight="1" x14ac:dyDescent="0.2">
      <c r="A201" s="110">
        <f ca="1">IF($H201="UNIDADE CONSTRUTIVA",OFFSET(A201,-1,0)+1,LARGE(A$3:A200,1))</f>
        <v>0</v>
      </c>
      <c r="B201" s="110">
        <f t="shared" ca="1" si="54"/>
        <v>8</v>
      </c>
      <c r="C201" s="110">
        <f t="shared" ca="1" si="55"/>
        <v>0</v>
      </c>
      <c r="D201" s="111">
        <f t="shared" ca="1" si="56"/>
        <v>4</v>
      </c>
      <c r="E201" s="111">
        <f t="shared" ca="1" si="57"/>
        <v>2</v>
      </c>
      <c r="G201" s="71"/>
      <c r="H201" s="72" t="s">
        <v>70</v>
      </c>
      <c r="I201" s="73" t="str">
        <f t="shared" ref="I201:I226" ca="1" si="74">IF(H201="Unidade Construtiva",TEXT(A201,"00"),IF(H201="Célula Construtiva",TEXT(B201,"00"),IF(H201="Etapa",CONCATENATE(TEXT(B201,"00"),".",TEXT(C201,"000")),IF(H201="Subetapa",CONCATENATE(TEXT(B201,"00"),".",TEXT(C201,"000"),".",TEXT(D201,"000")),IF(H201="Serviço",CONCATENATE(TEXT(B201,"00"),".",TEXT(C201,"000"),".",TEXT(D201,"000"),".",TEXT(E201,"000")),"")))))</f>
        <v>08</v>
      </c>
      <c r="J201" s="74" t="s">
        <v>41</v>
      </c>
      <c r="K201" s="75"/>
      <c r="L201" s="108"/>
      <c r="M201" s="108"/>
      <c r="N201" s="89">
        <f t="shared" ref="N201:N210" ca="1" si="75">IF(H201="Serviço",M201*L201,IF(H201="CÉLULA CONSTRUTIVA",SUMIFS($N$8:$N$236,$B$8:$B$236,B201,$H$8:$H$236,"Serviço"),IF(H201="ETAPA",SUMIFS($N$8:$N$236,$B$8:$B$236,B201,$C$8:$C$236,C201,$H$8:$H$236,"Serviço"),IF(H201="SUBETAPA",SUMIFS($N$8:$N$236,$B$8:$B$236,B201,$C$8:$C$236,C201,$D$8:$D$236,D201,$H$8:$H$236,"Serviço"),0))))</f>
        <v>326798.11480000004</v>
      </c>
      <c r="O201" s="115">
        <f ca="1">N201/'Obra '!$E$9</f>
        <v>47.099992188389528</v>
      </c>
      <c r="P201" s="76"/>
      <c r="Q201" s="377" t="s">
        <v>41</v>
      </c>
      <c r="R201" s="116"/>
      <c r="S201" s="26"/>
    </row>
    <row r="202" spans="1:19" s="25" customFormat="1" ht="13.9" customHeight="1" outlineLevel="1" x14ac:dyDescent="0.2">
      <c r="A202" s="110">
        <f ca="1">IF($H202="UNIDADE CONSTRUTIVA",OFFSET(A202,-1,0)+1,LARGE(A$3:A201,1))</f>
        <v>0</v>
      </c>
      <c r="B202" s="110">
        <f t="shared" ca="1" si="54"/>
        <v>8</v>
      </c>
      <c r="C202" s="110">
        <f t="shared" ca="1" si="55"/>
        <v>1</v>
      </c>
      <c r="D202" s="111">
        <f t="shared" ca="1" si="56"/>
        <v>0</v>
      </c>
      <c r="E202" s="111">
        <f t="shared" ca="1" si="57"/>
        <v>2</v>
      </c>
      <c r="G202" s="71"/>
      <c r="H202" s="72" t="s">
        <v>71</v>
      </c>
      <c r="I202" s="73" t="str">
        <f t="shared" ca="1" si="74"/>
        <v>08.001</v>
      </c>
      <c r="J202" s="74" t="s">
        <v>41</v>
      </c>
      <c r="K202" s="75"/>
      <c r="L202" s="108"/>
      <c r="M202" s="108"/>
      <c r="N202" s="89">
        <f t="shared" ca="1" si="75"/>
        <v>326798.11480000004</v>
      </c>
      <c r="O202" s="115"/>
      <c r="P202" s="76"/>
      <c r="Q202" s="377"/>
      <c r="R202" s="26"/>
      <c r="S202" s="26"/>
    </row>
    <row r="203" spans="1:19" s="25" customFormat="1" ht="13.9" customHeight="1" outlineLevel="1" x14ac:dyDescent="0.2">
      <c r="A203" s="110">
        <f ca="1">IF($H203="UNIDADE CONSTRUTIVA",OFFSET(A203,-1,0)+1,LARGE(A$3:A202,1))</f>
        <v>0</v>
      </c>
      <c r="B203" s="110">
        <f t="shared" ca="1" si="54"/>
        <v>8</v>
      </c>
      <c r="C203" s="110">
        <f t="shared" ca="1" si="55"/>
        <v>1</v>
      </c>
      <c r="D203" s="111">
        <f t="shared" ca="1" si="56"/>
        <v>1</v>
      </c>
      <c r="E203" s="111">
        <f t="shared" ca="1" si="57"/>
        <v>0</v>
      </c>
      <c r="G203" s="71"/>
      <c r="H203" s="72" t="s">
        <v>72</v>
      </c>
      <c r="I203" s="73" t="str">
        <f t="shared" ca="1" si="74"/>
        <v>08.001.001</v>
      </c>
      <c r="J203" s="74" t="s">
        <v>42</v>
      </c>
      <c r="K203" s="75"/>
      <c r="L203" s="108"/>
      <c r="M203" s="108"/>
      <c r="N203" s="89">
        <f t="shared" ca="1" si="75"/>
        <v>175592.29480000003</v>
      </c>
      <c r="O203" s="115"/>
      <c r="P203" s="76"/>
      <c r="Q203" s="377"/>
      <c r="R203" s="26"/>
      <c r="S203" s="26"/>
    </row>
    <row r="204" spans="1:19" s="25" customFormat="1" ht="13.9" customHeight="1" outlineLevel="2" x14ac:dyDescent="0.2">
      <c r="A204" s="110">
        <f ca="1">IF($H204="UNIDADE CONSTRUTIVA",OFFSET(A204,-1,0)+1,LARGE(A$3:A203,1))</f>
        <v>0</v>
      </c>
      <c r="B204" s="110">
        <f t="shared" ca="1" si="54"/>
        <v>8</v>
      </c>
      <c r="C204" s="110">
        <f t="shared" ca="1" si="55"/>
        <v>1</v>
      </c>
      <c r="D204" s="111">
        <f t="shared" ca="1" si="56"/>
        <v>1</v>
      </c>
      <c r="E204" s="111">
        <f t="shared" ca="1" si="57"/>
        <v>1</v>
      </c>
      <c r="G204" s="71"/>
      <c r="H204" s="72" t="s">
        <v>73</v>
      </c>
      <c r="I204" s="73" t="str">
        <f t="shared" ca="1" si="74"/>
        <v>08.001.001.001</v>
      </c>
      <c r="J204" s="74" t="s">
        <v>138</v>
      </c>
      <c r="K204" s="75" t="s">
        <v>43</v>
      </c>
      <c r="L204" s="108">
        <v>1</v>
      </c>
      <c r="M204" s="108">
        <v>175592.29480000003</v>
      </c>
      <c r="N204" s="89">
        <f t="shared" si="75"/>
        <v>175592.29480000003</v>
      </c>
      <c r="O204" s="115"/>
      <c r="P204" s="76" t="s">
        <v>122</v>
      </c>
      <c r="Q204" s="377"/>
      <c r="R204" s="26"/>
      <c r="S204" s="26"/>
    </row>
    <row r="205" spans="1:19" s="25" customFormat="1" ht="13.9" customHeight="1" outlineLevel="1" x14ac:dyDescent="0.2">
      <c r="A205" s="110">
        <f ca="1">IF($H205="UNIDADE CONSTRUTIVA",OFFSET(A205,-1,0)+1,LARGE(A$3:A204,1))</f>
        <v>0</v>
      </c>
      <c r="B205" s="110">
        <f t="shared" ref="B205:B266" ca="1" si="76">IF(H205="UNIDADE CONSTRUTIVA",0,IF(H205="CÉLULA CONSTRUTIVA",OFFSET(B205,-1,0)+1,OFFSET(B205,-1,0)))</f>
        <v>8</v>
      </c>
      <c r="C205" s="110">
        <f t="shared" ref="C205:C266" ca="1" si="77">IF(H205="CÉLULA CONSTRUTIVA",0,IF(H205="ETAPA",OFFSET(C205,-1,0)+1,OFFSET(C205,-1,0)))</f>
        <v>1</v>
      </c>
      <c r="D205" s="111">
        <f t="shared" ref="D205:D266" ca="1" si="78">IF(H205="ETAPA",0,IF(H205="SUBETAPA",OFFSET(D205,-1,0)+1,OFFSET(D205,-1,0)))</f>
        <v>2</v>
      </c>
      <c r="E205" s="111">
        <f t="shared" ref="E205:E266" ca="1" si="79">IF(H205="Subetapa",0,IF(H205="serviço",OFFSET(E205,-1,0)+1,OFFSET(E205,-1,0)))</f>
        <v>0</v>
      </c>
      <c r="G205" s="71"/>
      <c r="H205" s="72" t="s">
        <v>72</v>
      </c>
      <c r="I205" s="73" t="str">
        <f t="shared" ca="1" si="74"/>
        <v>08.001.002</v>
      </c>
      <c r="J205" s="74" t="s">
        <v>44</v>
      </c>
      <c r="K205" s="75"/>
      <c r="L205" s="108"/>
      <c r="M205" s="108"/>
      <c r="N205" s="89">
        <f t="shared" ca="1" si="75"/>
        <v>111856.02000000002</v>
      </c>
      <c r="O205" s="115"/>
      <c r="P205" s="76"/>
      <c r="Q205" s="377"/>
      <c r="R205" s="26"/>
      <c r="S205" s="26"/>
    </row>
    <row r="206" spans="1:19" s="25" customFormat="1" ht="13.9" customHeight="1" outlineLevel="2" x14ac:dyDescent="0.2">
      <c r="A206" s="110">
        <f ca="1">IF($H206="UNIDADE CONSTRUTIVA",OFFSET(A206,-1,0)+1,LARGE(A$3:A205,1))</f>
        <v>0</v>
      </c>
      <c r="B206" s="110">
        <f t="shared" ca="1" si="76"/>
        <v>8</v>
      </c>
      <c r="C206" s="110">
        <f t="shared" ca="1" si="77"/>
        <v>1</v>
      </c>
      <c r="D206" s="111">
        <f t="shared" ca="1" si="78"/>
        <v>2</v>
      </c>
      <c r="E206" s="111">
        <f t="shared" ca="1" si="79"/>
        <v>1</v>
      </c>
      <c r="G206" s="71"/>
      <c r="H206" s="72" t="s">
        <v>73</v>
      </c>
      <c r="I206" s="73" t="str">
        <f t="shared" ca="1" si="74"/>
        <v>08.001.002.001</v>
      </c>
      <c r="J206" s="74" t="s">
        <v>45</v>
      </c>
      <c r="K206" s="75" t="s">
        <v>43</v>
      </c>
      <c r="L206" s="108">
        <v>1</v>
      </c>
      <c r="M206" s="108">
        <v>111856.02000000002</v>
      </c>
      <c r="N206" s="89">
        <f t="shared" si="75"/>
        <v>111856.02000000002</v>
      </c>
      <c r="O206" s="115"/>
      <c r="P206" s="76" t="s">
        <v>122</v>
      </c>
      <c r="Q206" s="377"/>
      <c r="R206" s="26"/>
      <c r="S206" s="26"/>
    </row>
    <row r="207" spans="1:19" s="25" customFormat="1" ht="13.9" customHeight="1" outlineLevel="1" x14ac:dyDescent="0.2">
      <c r="A207" s="110">
        <f ca="1">IF($H207="UNIDADE CONSTRUTIVA",OFFSET(A207,-1,0)+1,LARGE(A$3:A206,1))</f>
        <v>0</v>
      </c>
      <c r="B207" s="110">
        <f t="shared" ca="1" si="76"/>
        <v>8</v>
      </c>
      <c r="C207" s="110">
        <f t="shared" ca="1" si="77"/>
        <v>1</v>
      </c>
      <c r="D207" s="111">
        <f t="shared" ca="1" si="78"/>
        <v>3</v>
      </c>
      <c r="E207" s="111">
        <f t="shared" ca="1" si="79"/>
        <v>0</v>
      </c>
      <c r="G207" s="71"/>
      <c r="H207" s="72" t="s">
        <v>72</v>
      </c>
      <c r="I207" s="73" t="str">
        <f t="shared" ca="1" si="74"/>
        <v>08.001.003</v>
      </c>
      <c r="J207" s="74" t="s">
        <v>759</v>
      </c>
      <c r="K207" s="75"/>
      <c r="L207" s="108"/>
      <c r="M207" s="108"/>
      <c r="N207" s="89">
        <f t="shared" ca="1" si="75"/>
        <v>0</v>
      </c>
      <c r="O207" s="115"/>
      <c r="P207" s="76"/>
      <c r="Q207" s="377"/>
      <c r="R207" s="26"/>
      <c r="S207" s="26"/>
    </row>
    <row r="208" spans="1:19" s="25" customFormat="1" ht="13.9" customHeight="1" outlineLevel="2" x14ac:dyDescent="0.2">
      <c r="A208" s="110">
        <f ca="1">IF($H208="UNIDADE CONSTRUTIVA",OFFSET(A208,-1,0)+1,LARGE(A$3:A207,1))</f>
        <v>0</v>
      </c>
      <c r="B208" s="110">
        <f t="shared" ca="1" si="76"/>
        <v>8</v>
      </c>
      <c r="C208" s="110">
        <f t="shared" ca="1" si="77"/>
        <v>1</v>
      </c>
      <c r="D208" s="111">
        <f t="shared" ca="1" si="78"/>
        <v>3</v>
      </c>
      <c r="E208" s="111">
        <f t="shared" ca="1" si="79"/>
        <v>1</v>
      </c>
      <c r="G208" s="71"/>
      <c r="H208" s="72" t="s">
        <v>73</v>
      </c>
      <c r="I208" s="73" t="str">
        <f t="shared" ca="1" si="74"/>
        <v>08.001.003.001</v>
      </c>
      <c r="J208" s="74" t="s">
        <v>46</v>
      </c>
      <c r="K208" s="75" t="s">
        <v>43</v>
      </c>
      <c r="L208" s="108">
        <v>1</v>
      </c>
      <c r="M208" s="108">
        <v>0</v>
      </c>
      <c r="N208" s="89">
        <f t="shared" si="75"/>
        <v>0</v>
      </c>
      <c r="O208" s="115" t="s">
        <v>5775</v>
      </c>
      <c r="P208" s="76" t="s">
        <v>122</v>
      </c>
      <c r="Q208" s="377"/>
      <c r="R208" s="26"/>
      <c r="S208" s="26"/>
    </row>
    <row r="209" spans="1:19" s="25" customFormat="1" ht="13.9" customHeight="1" outlineLevel="1" x14ac:dyDescent="0.2">
      <c r="A209" s="110">
        <f ca="1">IF($H209="UNIDADE CONSTRUTIVA",OFFSET(A209,-1,0)+1,LARGE(A$3:A208,1))</f>
        <v>0</v>
      </c>
      <c r="B209" s="110">
        <f t="shared" ca="1" si="76"/>
        <v>8</v>
      </c>
      <c r="C209" s="110">
        <f t="shared" ca="1" si="77"/>
        <v>1</v>
      </c>
      <c r="D209" s="111">
        <f t="shared" ca="1" si="78"/>
        <v>4</v>
      </c>
      <c r="E209" s="111">
        <f t="shared" ca="1" si="79"/>
        <v>0</v>
      </c>
      <c r="G209" s="71"/>
      <c r="H209" s="72" t="s">
        <v>72</v>
      </c>
      <c r="I209" s="73" t="str">
        <f t="shared" ca="1" si="74"/>
        <v>08.001.004</v>
      </c>
      <c r="J209" s="74" t="s">
        <v>31</v>
      </c>
      <c r="K209" s="75"/>
      <c r="L209" s="108"/>
      <c r="M209" s="108"/>
      <c r="N209" s="89">
        <f t="shared" ca="1" si="75"/>
        <v>39349.800000000003</v>
      </c>
      <c r="O209" s="115"/>
      <c r="P209" s="76"/>
      <c r="Q209" s="377"/>
      <c r="R209" s="26"/>
      <c r="S209" s="26"/>
    </row>
    <row r="210" spans="1:19" s="25" customFormat="1" ht="13.9" customHeight="1" outlineLevel="2" x14ac:dyDescent="0.2">
      <c r="A210" s="110">
        <f ca="1">IF($H210="UNIDADE CONSTRUTIVA",OFFSET(A210,-1,0)+1,LARGE(A$3:A209,1))</f>
        <v>0</v>
      </c>
      <c r="B210" s="110">
        <f t="shared" ca="1" si="76"/>
        <v>8</v>
      </c>
      <c r="C210" s="110">
        <f t="shared" ca="1" si="77"/>
        <v>1</v>
      </c>
      <c r="D210" s="111">
        <f t="shared" ca="1" si="78"/>
        <v>4</v>
      </c>
      <c r="E210" s="111">
        <f t="shared" ca="1" si="79"/>
        <v>1</v>
      </c>
      <c r="G210" s="71"/>
      <c r="H210" s="72" t="s">
        <v>73</v>
      </c>
      <c r="I210" s="73" t="str">
        <f t="shared" ca="1" si="74"/>
        <v>08.001.004.001</v>
      </c>
      <c r="J210" s="74" t="s">
        <v>47</v>
      </c>
      <c r="K210" s="75" t="s">
        <v>43</v>
      </c>
      <c r="L210" s="108">
        <v>1</v>
      </c>
      <c r="M210" s="108">
        <v>39349.800000000003</v>
      </c>
      <c r="N210" s="89">
        <f t="shared" si="75"/>
        <v>39349.800000000003</v>
      </c>
      <c r="O210" s="115"/>
      <c r="P210" s="76" t="s">
        <v>122</v>
      </c>
      <c r="Q210" s="377"/>
      <c r="R210" s="26"/>
      <c r="S210" s="26"/>
    </row>
    <row r="211" spans="1:19" s="25" customFormat="1" ht="13.9" customHeight="1" x14ac:dyDescent="0.2">
      <c r="A211" s="110">
        <f ca="1">IF($H211="UNIDADE CONSTRUTIVA",OFFSET(A211,-1,0)+1,LARGE(A$3:A250,1))</f>
        <v>0</v>
      </c>
      <c r="B211" s="110">
        <f t="shared" ca="1" si="76"/>
        <v>9</v>
      </c>
      <c r="C211" s="110">
        <f t="shared" ca="1" si="77"/>
        <v>0</v>
      </c>
      <c r="D211" s="111">
        <f t="shared" ca="1" si="78"/>
        <v>4</v>
      </c>
      <c r="E211" s="111">
        <f t="shared" ca="1" si="79"/>
        <v>1</v>
      </c>
      <c r="G211" s="71"/>
      <c r="H211" s="72" t="s">
        <v>70</v>
      </c>
      <c r="I211" s="73" t="str">
        <f t="shared" ca="1" si="74"/>
        <v>09</v>
      </c>
      <c r="J211" s="74" t="s">
        <v>760</v>
      </c>
      <c r="K211" s="75"/>
      <c r="L211" s="108"/>
      <c r="M211" s="108"/>
      <c r="N211" s="89">
        <f t="shared" ref="N211:N257" ca="1" si="80">IF(H211="Serviço",M211*L211,IF(H211="CÉLULA CONSTRUTIVA",SUMIFS($N$8:$N$262,$B$8:$B$262,B211,$H$8:$H$262,"Serviço"),IF(H211="ETAPA",SUMIFS($N$8:$N$262,$B$8:$B$262,B211,$C$8:$C$262,C211,$H$8:$H$262,"Serviço"),IF(H211="SUBETAPA",SUMIFS($N$8:$N$262,$B$8:$B$262,B211,$C$8:$C$262,C211,$D$8:$D$262,D211,$H$8:$H$262,"Serviço"),0))))</f>
        <v>1898087.6711211866</v>
      </c>
      <c r="O211" s="115">
        <f ca="1">N211/'Obra '!$E$9</f>
        <v>273.56312791889565</v>
      </c>
      <c r="P211" s="76"/>
      <c r="Q211" s="377"/>
      <c r="R211" s="116"/>
      <c r="S211" s="26"/>
    </row>
    <row r="212" spans="1:19" s="25" customFormat="1" ht="13.9" customHeight="1" outlineLevel="1" x14ac:dyDescent="0.2">
      <c r="A212" s="110">
        <f ca="1">IF($H212="UNIDADE CONSTRUTIVA",OFFSET(A212,-1,0)+1,LARGE(A$3:A211,1))</f>
        <v>0</v>
      </c>
      <c r="B212" s="110">
        <f t="shared" ca="1" si="76"/>
        <v>9</v>
      </c>
      <c r="C212" s="110">
        <f t="shared" ca="1" si="77"/>
        <v>1</v>
      </c>
      <c r="D212" s="111">
        <f t="shared" ca="1" si="78"/>
        <v>0</v>
      </c>
      <c r="E212" s="111">
        <f t="shared" ca="1" si="79"/>
        <v>1</v>
      </c>
      <c r="G212" s="71"/>
      <c r="H212" s="72" t="s">
        <v>71</v>
      </c>
      <c r="I212" s="73" t="str">
        <f t="shared" ca="1" si="74"/>
        <v>09.001</v>
      </c>
      <c r="J212" s="74" t="s">
        <v>760</v>
      </c>
      <c r="K212" s="75"/>
      <c r="L212" s="108"/>
      <c r="M212" s="108"/>
      <c r="N212" s="89">
        <f t="shared" ca="1" si="80"/>
        <v>1898087.6711211866</v>
      </c>
      <c r="O212" s="115"/>
      <c r="P212" s="76"/>
      <c r="Q212" s="377"/>
      <c r="R212" s="26"/>
      <c r="S212" s="26"/>
    </row>
    <row r="213" spans="1:19" s="25" customFormat="1" ht="13.5" customHeight="1" outlineLevel="1" x14ac:dyDescent="0.2">
      <c r="A213" s="110">
        <f ca="1">IF($H213="UNIDADE CONSTRUTIVA",OFFSET(A213,-1,0)+1,LARGE(A$3:A212,1))</f>
        <v>0</v>
      </c>
      <c r="B213" s="110">
        <f t="shared" ca="1" si="76"/>
        <v>9</v>
      </c>
      <c r="C213" s="110">
        <f t="shared" ca="1" si="77"/>
        <v>1</v>
      </c>
      <c r="D213" s="111">
        <f t="shared" ca="1" si="78"/>
        <v>1</v>
      </c>
      <c r="E213" s="111">
        <f t="shared" ca="1" si="79"/>
        <v>0</v>
      </c>
      <c r="G213" s="71"/>
      <c r="H213" s="72" t="s">
        <v>72</v>
      </c>
      <c r="I213" s="73" t="str">
        <f t="shared" ca="1" si="74"/>
        <v>09.001.001</v>
      </c>
      <c r="J213" s="74" t="s">
        <v>761</v>
      </c>
      <c r="K213" s="75"/>
      <c r="L213" s="108"/>
      <c r="M213" s="108"/>
      <c r="N213" s="89">
        <f t="shared" ca="1" si="80"/>
        <v>217942.18769118667</v>
      </c>
      <c r="O213" s="115">
        <f ca="1">N213/'Obra '!$E$9</f>
        <v>31.411060446470529</v>
      </c>
      <c r="P213" s="76"/>
      <c r="Q213" s="377" t="s">
        <v>1110</v>
      </c>
      <c r="R213" s="26"/>
      <c r="S213" s="26"/>
    </row>
    <row r="214" spans="1:19" s="25" customFormat="1" ht="11.25" outlineLevel="2" x14ac:dyDescent="0.2">
      <c r="A214" s="110">
        <f ca="1">IF($H214="UNIDADE CONSTRUTIVA",OFFSET(A214,-1,0)+1,LARGE(A$3:A213,1))</f>
        <v>0</v>
      </c>
      <c r="B214" s="110">
        <f t="shared" ca="1" si="76"/>
        <v>9</v>
      </c>
      <c r="C214" s="110">
        <f t="shared" ca="1" si="77"/>
        <v>1</v>
      </c>
      <c r="D214" s="111">
        <f t="shared" ca="1" si="78"/>
        <v>1</v>
      </c>
      <c r="E214" s="111">
        <f t="shared" ca="1" si="79"/>
        <v>1</v>
      </c>
      <c r="G214" s="71"/>
      <c r="H214" s="72" t="s">
        <v>73</v>
      </c>
      <c r="I214" s="73" t="str">
        <f t="shared" ca="1" si="74"/>
        <v>09.001.001.001</v>
      </c>
      <c r="J214" s="120" t="s">
        <v>4217</v>
      </c>
      <c r="K214" s="75" t="s">
        <v>1</v>
      </c>
      <c r="L214" s="108">
        <f>SUM(ARQUITETURA!H2971:H2978,ARQUITETURA!H3458,ARQUITETURA!H3461,ARQUITETURA!H3464,ARQUITETURA!H3467)</f>
        <v>6828.670000000001</v>
      </c>
      <c r="M214" s="108">
        <v>17.745837999999999</v>
      </c>
      <c r="N214" s="89">
        <f t="shared" si="80"/>
        <v>121180.47157546002</v>
      </c>
      <c r="O214" s="115"/>
      <c r="P214" s="76"/>
      <c r="Q214" s="377"/>
      <c r="R214" s="26"/>
      <c r="S214" s="26"/>
    </row>
    <row r="215" spans="1:19" s="25" customFormat="1" ht="13.9" customHeight="1" outlineLevel="2" x14ac:dyDescent="0.2">
      <c r="A215" s="110">
        <f ca="1">IF($H215="UNIDADE CONSTRUTIVA",OFFSET(A215,-1,0)+1,LARGE(A$3:A214,1))</f>
        <v>0</v>
      </c>
      <c r="B215" s="110">
        <f t="shared" ca="1" si="76"/>
        <v>9</v>
      </c>
      <c r="C215" s="110">
        <f t="shared" ca="1" si="77"/>
        <v>1</v>
      </c>
      <c r="D215" s="111">
        <f t="shared" ca="1" si="78"/>
        <v>1</v>
      </c>
      <c r="E215" s="111">
        <f t="shared" ca="1" si="79"/>
        <v>2</v>
      </c>
      <c r="G215" s="71"/>
      <c r="H215" s="72" t="s">
        <v>73</v>
      </c>
      <c r="I215" s="73" t="str">
        <f t="shared" ca="1" si="74"/>
        <v>09.001.001.002</v>
      </c>
      <c r="J215" s="120" t="s">
        <v>808</v>
      </c>
      <c r="K215" s="75" t="s">
        <v>1</v>
      </c>
      <c r="L215" s="108">
        <f>ARQUITETURA!H3162+ARQUITETURA!H3164+ARQUITETURA!H3166+ARQUITETURA!H3168</f>
        <v>3196.43</v>
      </c>
      <c r="M215" s="108">
        <v>19.535849999999996</v>
      </c>
      <c r="N215" s="89">
        <f t="shared" si="80"/>
        <v>62444.977015499986</v>
      </c>
      <c r="O215" s="115"/>
      <c r="P215" s="76"/>
      <c r="Q215" s="377"/>
      <c r="R215" s="26"/>
      <c r="S215" s="26"/>
    </row>
    <row r="216" spans="1:19" s="25" customFormat="1" ht="13.9" customHeight="1" outlineLevel="2" x14ac:dyDescent="0.2">
      <c r="A216" s="110">
        <f ca="1">IF($H216="UNIDADE CONSTRUTIVA",OFFSET(A216,-1,0)+1,LARGE(A$3:A215,1))</f>
        <v>0</v>
      </c>
      <c r="B216" s="110">
        <f t="shared" ca="1" si="76"/>
        <v>9</v>
      </c>
      <c r="C216" s="110">
        <f t="shared" ca="1" si="77"/>
        <v>1</v>
      </c>
      <c r="D216" s="111">
        <f t="shared" ca="1" si="78"/>
        <v>1</v>
      </c>
      <c r="E216" s="111">
        <f t="shared" ca="1" si="79"/>
        <v>3</v>
      </c>
      <c r="G216" s="71"/>
      <c r="H216" s="72" t="s">
        <v>73</v>
      </c>
      <c r="I216" s="73" t="str">
        <f t="shared" ca="1" si="74"/>
        <v>09.001.001.003</v>
      </c>
      <c r="J216" s="120" t="s">
        <v>1412</v>
      </c>
      <c r="K216" s="75" t="s">
        <v>1</v>
      </c>
      <c r="L216" s="108">
        <f>ARQUITETURA!H3161+ARQUITETURA!H3163+ARQUITETURA!H3165+ARQUITETURA!H3167+ARQUITETURA!H3457+ARQUITETURA!H3460+ARQUITETURA!H3463+ARQUITETURA!H3466</f>
        <v>3632.29</v>
      </c>
      <c r="M216" s="108">
        <v>2.6597339999999998</v>
      </c>
      <c r="N216" s="89">
        <f t="shared" si="80"/>
        <v>9660.9252108599994</v>
      </c>
      <c r="O216" s="115"/>
      <c r="P216" s="76"/>
      <c r="Q216" s="377"/>
      <c r="R216" s="26"/>
      <c r="S216" s="26"/>
    </row>
    <row r="217" spans="1:19" s="25" customFormat="1" ht="13.9" customHeight="1" outlineLevel="2" x14ac:dyDescent="0.2">
      <c r="A217" s="110">
        <f ca="1">IF($H217="UNIDADE CONSTRUTIVA",OFFSET(A217,-1,0)+1,LARGE(A$3:A216,1))</f>
        <v>0</v>
      </c>
      <c r="B217" s="110">
        <f t="shared" ca="1" si="76"/>
        <v>9</v>
      </c>
      <c r="C217" s="110">
        <f t="shared" ca="1" si="77"/>
        <v>1</v>
      </c>
      <c r="D217" s="111">
        <f t="shared" ca="1" si="78"/>
        <v>1</v>
      </c>
      <c r="E217" s="111">
        <f t="shared" ca="1" si="79"/>
        <v>4</v>
      </c>
      <c r="G217" s="71"/>
      <c r="H217" s="72" t="s">
        <v>73</v>
      </c>
      <c r="I217" s="73" t="str">
        <f t="shared" ca="1" si="74"/>
        <v>09.001.001.004</v>
      </c>
      <c r="J217" s="74" t="s">
        <v>5383</v>
      </c>
      <c r="K217" s="75" t="s">
        <v>1</v>
      </c>
      <c r="L217" s="108">
        <f>SUM(ARQUITETURA!H3351:H3354,ARQUITETURA!H3468,ARQUITETURA!H3465,ARQUITETURA!H3462,ARQUITETURA!H3459)</f>
        <v>6828.7800000000007</v>
      </c>
      <c r="M217" s="108">
        <v>3.1797149999999994</v>
      </c>
      <c r="N217" s="89">
        <f t="shared" si="80"/>
        <v>21713.5741977</v>
      </c>
      <c r="O217" s="115"/>
      <c r="P217" s="76"/>
      <c r="Q217" s="377"/>
      <c r="R217" s="121"/>
      <c r="S217" s="26"/>
    </row>
    <row r="218" spans="1:19" s="25" customFormat="1" ht="13.9" customHeight="1" outlineLevel="2" x14ac:dyDescent="0.2">
      <c r="A218" s="110">
        <f ca="1">IF($H218="UNIDADE CONSTRUTIVA",OFFSET(A218,-1,0)+1,LARGE(A$3:A217,1))</f>
        <v>0</v>
      </c>
      <c r="B218" s="110">
        <f t="shared" ca="1" si="76"/>
        <v>9</v>
      </c>
      <c r="C218" s="110">
        <f t="shared" ca="1" si="77"/>
        <v>1</v>
      </c>
      <c r="D218" s="111">
        <f t="shared" ca="1" si="78"/>
        <v>1</v>
      </c>
      <c r="E218" s="111">
        <f t="shared" ca="1" si="79"/>
        <v>5</v>
      </c>
      <c r="G218" s="71"/>
      <c r="H218" s="72" t="s">
        <v>73</v>
      </c>
      <c r="I218" s="73" t="str">
        <f t="shared" ref="I218" ca="1" si="81">IF(H218="Unidade Construtiva",TEXT(A218,"00"),IF(H218="Célula Construtiva",TEXT(B218,"00"),IF(H218="Etapa",CONCATENATE(TEXT(B218,"00"),".",TEXT(C218,"000")),IF(H218="Subetapa",CONCATENATE(TEXT(B218,"00"),".",TEXT(C218,"000"),".",TEXT(D218,"000")),IF(H218="Serviço",CONCATENATE(TEXT(B218,"00"),".",TEXT(C218,"000"),".",TEXT(D218,"000"),".",TEXT(E218,"000")),"")))))</f>
        <v>09.001.001.005</v>
      </c>
      <c r="J218" s="74" t="s">
        <v>4707</v>
      </c>
      <c r="K218" s="75" t="s">
        <v>1</v>
      </c>
      <c r="L218" s="108">
        <f>ARQUITETURA!H3608+ARQUITETURA!H3609</f>
        <v>576.58000000000015</v>
      </c>
      <c r="M218" s="108">
        <v>5.1029166666666663</v>
      </c>
      <c r="N218" s="89">
        <f t="shared" si="80"/>
        <v>2942.2396916666671</v>
      </c>
      <c r="O218" s="115"/>
      <c r="P218" s="76"/>
      <c r="Q218" s="377"/>
      <c r="R218" s="121"/>
      <c r="S218" s="26"/>
    </row>
    <row r="219" spans="1:19" s="25" customFormat="1" ht="13.9" customHeight="1" outlineLevel="1" x14ac:dyDescent="0.2">
      <c r="A219" s="110">
        <f ca="1">IF($H219="UNIDADE CONSTRUTIVA",OFFSET(A219,-1,0)+1,LARGE(A$3:A218,1))</f>
        <v>0</v>
      </c>
      <c r="B219" s="110">
        <f t="shared" ca="1" si="76"/>
        <v>9</v>
      </c>
      <c r="C219" s="110">
        <f t="shared" ca="1" si="77"/>
        <v>1</v>
      </c>
      <c r="D219" s="111">
        <f t="shared" ca="1" si="78"/>
        <v>2</v>
      </c>
      <c r="E219" s="111">
        <f t="shared" ca="1" si="79"/>
        <v>0</v>
      </c>
      <c r="G219" s="71"/>
      <c r="H219" s="72" t="s">
        <v>72</v>
      </c>
      <c r="I219" s="73" t="str">
        <f t="shared" ref="I219:I222" ca="1" si="82">IF(H219="Unidade Construtiva",TEXT(A219,"00"),IF(H219="Célula Construtiva",TEXT(B219,"00"),IF(H219="Etapa",CONCATENATE(TEXT(B219,"00"),".",TEXT(C219,"000")),IF(H219="Subetapa",CONCATENATE(TEXT(B219,"00"),".",TEXT(C219,"000"),".",TEXT(D219,"000")),IF(H219="Serviço",CONCATENATE(TEXT(B219,"00"),".",TEXT(C219,"000"),".",TEXT(D219,"000"),".",TEXT(E219,"000")),"")))))</f>
        <v>09.001.002</v>
      </c>
      <c r="J219" s="74" t="s">
        <v>644</v>
      </c>
      <c r="K219" s="75"/>
      <c r="L219" s="108"/>
      <c r="M219" s="108"/>
      <c r="N219" s="89">
        <f t="shared" ca="1" si="80"/>
        <v>302600.37799999997</v>
      </c>
      <c r="O219" s="115"/>
      <c r="P219" s="76"/>
      <c r="Q219" s="377" t="s">
        <v>731</v>
      </c>
      <c r="R219" s="26"/>
      <c r="S219" s="26"/>
    </row>
    <row r="220" spans="1:19" s="25" customFormat="1" ht="11.25" outlineLevel="2" x14ac:dyDescent="0.2">
      <c r="A220" s="110">
        <f ca="1">IF($H220="UNIDADE CONSTRUTIVA",OFFSET(A220,-1,0)+1,LARGE(A$3:A219,1))</f>
        <v>0</v>
      </c>
      <c r="B220" s="110">
        <f t="shared" ca="1" si="76"/>
        <v>9</v>
      </c>
      <c r="C220" s="110">
        <f t="shared" ca="1" si="77"/>
        <v>1</v>
      </c>
      <c r="D220" s="111">
        <f t="shared" ca="1" si="78"/>
        <v>2</v>
      </c>
      <c r="E220" s="111">
        <f t="shared" ca="1" si="79"/>
        <v>1</v>
      </c>
      <c r="G220" s="71"/>
      <c r="H220" s="72" t="s">
        <v>73</v>
      </c>
      <c r="I220" s="73" t="str">
        <f t="shared" ca="1" si="82"/>
        <v>09.001.002.001</v>
      </c>
      <c r="J220" s="119" t="s">
        <v>5768</v>
      </c>
      <c r="K220" s="75" t="s">
        <v>1</v>
      </c>
      <c r="L220" s="108">
        <f>SUMIF(ARQUITETURA!I$3720:I$3757,ARQUITETURA!I$3757,ARQUITETURA!H$3720:H$3757)</f>
        <v>3636.09</v>
      </c>
      <c r="M220" s="108">
        <v>44.199999999999996</v>
      </c>
      <c r="N220" s="89">
        <f t="shared" si="80"/>
        <v>160715.17799999999</v>
      </c>
      <c r="O220" s="115" t="s">
        <v>5765</v>
      </c>
      <c r="P220" s="76"/>
      <c r="Q220" s="377"/>
      <c r="R220" s="26"/>
      <c r="S220" s="26"/>
    </row>
    <row r="221" spans="1:19" s="25" customFormat="1" ht="11.25" outlineLevel="2" x14ac:dyDescent="0.2">
      <c r="A221" s="110">
        <f ca="1">IF($H221="UNIDADE CONSTRUTIVA",OFFSET(A221,-1,0)+1,LARGE(A$3:A220,1))</f>
        <v>0</v>
      </c>
      <c r="B221" s="110">
        <f t="shared" ca="1" si="76"/>
        <v>9</v>
      </c>
      <c r="C221" s="110">
        <f t="shared" ca="1" si="77"/>
        <v>1</v>
      </c>
      <c r="D221" s="111">
        <f t="shared" ca="1" si="78"/>
        <v>2</v>
      </c>
      <c r="E221" s="111">
        <f t="shared" ca="1" si="79"/>
        <v>2</v>
      </c>
      <c r="G221" s="71"/>
      <c r="H221" s="72" t="s">
        <v>73</v>
      </c>
      <c r="I221" s="73" t="str">
        <f t="shared" ca="1" si="82"/>
        <v>09.001.002.002</v>
      </c>
      <c r="J221" s="119" t="s">
        <v>5769</v>
      </c>
      <c r="K221" s="75" t="s">
        <v>1</v>
      </c>
      <c r="L221" s="108">
        <f>SUMIF(ARQUITETURA!I$3720:I$3757,ARQUITETURA!I3720,ARQUITETURA!H$3720:H$3757)</f>
        <v>332.35</v>
      </c>
      <c r="M221" s="108">
        <v>48</v>
      </c>
      <c r="N221" s="89">
        <f t="shared" si="80"/>
        <v>15952.800000000001</v>
      </c>
      <c r="O221" s="115" t="s">
        <v>5767</v>
      </c>
      <c r="P221" s="76"/>
      <c r="Q221" s="377"/>
      <c r="R221" s="26"/>
      <c r="S221" s="26"/>
    </row>
    <row r="222" spans="1:19" s="25" customFormat="1" ht="11.25" outlineLevel="2" x14ac:dyDescent="0.2">
      <c r="A222" s="110">
        <f ca="1">IF($H222="UNIDADE CONSTRUTIVA",OFFSET(A222,-1,0)+1,LARGE(A$3:A221,1))</f>
        <v>0</v>
      </c>
      <c r="B222" s="110">
        <f t="shared" ca="1" si="76"/>
        <v>9</v>
      </c>
      <c r="C222" s="110">
        <f t="shared" ca="1" si="77"/>
        <v>1</v>
      </c>
      <c r="D222" s="111">
        <f t="shared" ca="1" si="78"/>
        <v>2</v>
      </c>
      <c r="E222" s="111">
        <f t="shared" ca="1" si="79"/>
        <v>3</v>
      </c>
      <c r="G222" s="71"/>
      <c r="H222" s="72" t="s">
        <v>73</v>
      </c>
      <c r="I222" s="73" t="str">
        <f t="shared" ca="1" si="82"/>
        <v>09.001.002.003</v>
      </c>
      <c r="J222" s="119" t="s">
        <v>5770</v>
      </c>
      <c r="K222" s="75" t="s">
        <v>1</v>
      </c>
      <c r="L222" s="108">
        <f>SUMIF(ARQUITETURA!I$3720:I$3757,ARQUITETURA!I3725,ARQUITETURA!H$3720:H$3757)</f>
        <v>3148.3099999999995</v>
      </c>
      <c r="M222" s="108">
        <v>40</v>
      </c>
      <c r="N222" s="89">
        <f t="shared" si="80"/>
        <v>125932.39999999998</v>
      </c>
      <c r="O222" s="115" t="s">
        <v>5766</v>
      </c>
      <c r="P222" s="76"/>
      <c r="Q222" s="377"/>
      <c r="R222" s="26"/>
      <c r="S222" s="26"/>
    </row>
    <row r="223" spans="1:19" s="25" customFormat="1" ht="13.9" customHeight="1" outlineLevel="1" x14ac:dyDescent="0.2">
      <c r="A223" s="110">
        <f ca="1">IF($H223="UNIDADE CONSTRUTIVA",OFFSET(A223,-1,0)+1,LARGE(A$3:A222,1))</f>
        <v>0</v>
      </c>
      <c r="B223" s="110">
        <f t="shared" ca="1" si="76"/>
        <v>9</v>
      </c>
      <c r="C223" s="110">
        <f t="shared" ca="1" si="77"/>
        <v>1</v>
      </c>
      <c r="D223" s="111">
        <f t="shared" ca="1" si="78"/>
        <v>3</v>
      </c>
      <c r="E223" s="111">
        <f t="shared" ca="1" si="79"/>
        <v>0</v>
      </c>
      <c r="G223" s="71"/>
      <c r="H223" s="72" t="s">
        <v>72</v>
      </c>
      <c r="I223" s="73" t="str">
        <f t="shared" ca="1" si="74"/>
        <v>09.001.003</v>
      </c>
      <c r="J223" s="74" t="s">
        <v>49</v>
      </c>
      <c r="K223" s="75"/>
      <c r="L223" s="108"/>
      <c r="M223" s="108"/>
      <c r="N223" s="89">
        <f t="shared" ca="1" si="80"/>
        <v>549718.88543000002</v>
      </c>
      <c r="O223" s="115"/>
      <c r="P223" s="76"/>
      <c r="Q223" s="377" t="s">
        <v>730</v>
      </c>
      <c r="R223" s="26"/>
      <c r="S223" s="26"/>
    </row>
    <row r="224" spans="1:19" s="25" customFormat="1" ht="13.9" customHeight="1" outlineLevel="2" x14ac:dyDescent="0.2">
      <c r="A224" s="110">
        <f ca="1">IF($H224="UNIDADE CONSTRUTIVA",OFFSET(A224,-1,0)+1,LARGE(A$3:A223,1))</f>
        <v>0</v>
      </c>
      <c r="B224" s="110">
        <f t="shared" ca="1" si="76"/>
        <v>9</v>
      </c>
      <c r="C224" s="110">
        <f t="shared" ca="1" si="77"/>
        <v>1</v>
      </c>
      <c r="D224" s="111">
        <f t="shared" ca="1" si="78"/>
        <v>3</v>
      </c>
      <c r="E224" s="111">
        <f t="shared" ca="1" si="79"/>
        <v>1</v>
      </c>
      <c r="G224" s="71"/>
      <c r="H224" s="72" t="s">
        <v>73</v>
      </c>
      <c r="I224" s="73" t="str">
        <f t="shared" ca="1" si="74"/>
        <v>09.001.003.001</v>
      </c>
      <c r="J224" s="74" t="s">
        <v>5089</v>
      </c>
      <c r="K224" s="75" t="s">
        <v>1</v>
      </c>
      <c r="L224" s="108">
        <f>ARQUITETURA!H4278</f>
        <v>556.90000000000009</v>
      </c>
      <c r="M224" s="108">
        <v>950</v>
      </c>
      <c r="N224" s="89">
        <f t="shared" si="80"/>
        <v>529055.00000000012</v>
      </c>
      <c r="O224" s="115" t="s">
        <v>809</v>
      </c>
      <c r="P224" s="76"/>
      <c r="Q224" s="377"/>
      <c r="R224" s="26"/>
      <c r="S224" s="26"/>
    </row>
    <row r="225" spans="1:19" s="25" customFormat="1" ht="13.9" customHeight="1" outlineLevel="2" x14ac:dyDescent="0.2">
      <c r="A225" s="110">
        <f ca="1">IF($H225="UNIDADE CONSTRUTIVA",OFFSET(A225,-1,0)+1,LARGE(A$3:A224,1))</f>
        <v>0</v>
      </c>
      <c r="B225" s="110">
        <f t="shared" ca="1" si="76"/>
        <v>9</v>
      </c>
      <c r="C225" s="110">
        <f t="shared" ca="1" si="77"/>
        <v>1</v>
      </c>
      <c r="D225" s="111">
        <f t="shared" ca="1" si="78"/>
        <v>3</v>
      </c>
      <c r="E225" s="111">
        <f t="shared" ca="1" si="79"/>
        <v>2</v>
      </c>
      <c r="G225" s="71"/>
      <c r="H225" s="72" t="s">
        <v>73</v>
      </c>
      <c r="I225" s="73" t="str">
        <f t="shared" ca="1" si="74"/>
        <v>09.001.003.002</v>
      </c>
      <c r="J225" s="74" t="s">
        <v>5088</v>
      </c>
      <c r="K225" s="75" t="s">
        <v>1</v>
      </c>
      <c r="L225" s="108">
        <f>ARQUITETURA!H4280</f>
        <v>23.669999999999995</v>
      </c>
      <c r="M225" s="108">
        <v>860</v>
      </c>
      <c r="N225" s="89">
        <f t="shared" si="80"/>
        <v>20356.199999999997</v>
      </c>
      <c r="O225" s="115" t="s">
        <v>809</v>
      </c>
      <c r="P225" s="76"/>
      <c r="Q225" s="377"/>
      <c r="R225" s="26"/>
      <c r="S225" s="26"/>
    </row>
    <row r="226" spans="1:19" s="25" customFormat="1" ht="13.9" customHeight="1" outlineLevel="2" x14ac:dyDescent="0.2">
      <c r="A226" s="110">
        <f ca="1">IF($H226="UNIDADE CONSTRUTIVA",OFFSET(A226,-1,0)+1,LARGE(A$3:A225,1))</f>
        <v>0</v>
      </c>
      <c r="B226" s="110">
        <f t="shared" ca="1" si="76"/>
        <v>9</v>
      </c>
      <c r="C226" s="110">
        <f t="shared" ca="1" si="77"/>
        <v>1</v>
      </c>
      <c r="D226" s="111">
        <f t="shared" ca="1" si="78"/>
        <v>3</v>
      </c>
      <c r="E226" s="111">
        <f t="shared" ca="1" si="79"/>
        <v>3</v>
      </c>
      <c r="G226" s="71"/>
      <c r="H226" s="72" t="s">
        <v>73</v>
      </c>
      <c r="I226" s="73" t="str">
        <f t="shared" ca="1" si="74"/>
        <v>09.001.003.003</v>
      </c>
      <c r="J226" s="74" t="s">
        <v>673</v>
      </c>
      <c r="K226" s="75" t="s">
        <v>1</v>
      </c>
      <c r="L226" s="108">
        <f>ARQUITETURA!H4279</f>
        <v>7.41</v>
      </c>
      <c r="M226" s="108">
        <v>41.522999999999996</v>
      </c>
      <c r="N226" s="89">
        <f t="shared" si="80"/>
        <v>307.68543</v>
      </c>
      <c r="O226" s="115"/>
      <c r="P226" s="76"/>
      <c r="Q226" s="377"/>
      <c r="R226" s="26"/>
      <c r="S226" s="26"/>
    </row>
    <row r="227" spans="1:19" s="25" customFormat="1" ht="13.9" customHeight="1" outlineLevel="1" x14ac:dyDescent="0.2">
      <c r="A227" s="110">
        <f ca="1">IF($H227="UNIDADE CONSTRUTIVA",OFFSET(A227,-1,0)+1,LARGE(A$3:A226,1))</f>
        <v>0</v>
      </c>
      <c r="B227" s="110">
        <f t="shared" ca="1" si="76"/>
        <v>9</v>
      </c>
      <c r="C227" s="110">
        <f t="shared" ca="1" si="77"/>
        <v>1</v>
      </c>
      <c r="D227" s="111">
        <f t="shared" ca="1" si="78"/>
        <v>4</v>
      </c>
      <c r="E227" s="111">
        <f t="shared" ca="1" si="79"/>
        <v>0</v>
      </c>
      <c r="G227" s="71"/>
      <c r="H227" s="72" t="s">
        <v>72</v>
      </c>
      <c r="I227" s="73" t="str">
        <f t="shared" ref="I227:I236" ca="1" si="83">IF(H227="Unidade Construtiva",TEXT(A227,"00"),IF(H227="Célula Construtiva",TEXT(B227,"00"),IF(H227="Etapa",CONCATENATE(TEXT(B227,"00"),".",TEXT(C227,"000")),IF(H227="Subetapa",CONCATENATE(TEXT(B227,"00"),".",TEXT(C227,"000"),".",TEXT(D227,"000")),IF(H227="Serviço",CONCATENATE(TEXT(B227,"00"),".",TEXT(C227,"000"),".",TEXT(D227,"000"),".",TEXT(E227,"000")),"")))))</f>
        <v>09.001.004</v>
      </c>
      <c r="J227" s="74" t="s">
        <v>729</v>
      </c>
      <c r="K227" s="75"/>
      <c r="L227" s="108"/>
      <c r="M227" s="108"/>
      <c r="N227" s="89">
        <f t="shared" ca="1" si="80"/>
        <v>827826.22</v>
      </c>
      <c r="O227" s="115"/>
      <c r="P227" s="76"/>
      <c r="Q227" s="377"/>
      <c r="R227" s="26"/>
      <c r="S227" s="26"/>
    </row>
    <row r="228" spans="1:19" s="25" customFormat="1" ht="13.9" customHeight="1" outlineLevel="2" x14ac:dyDescent="0.2">
      <c r="A228" s="110">
        <f ca="1">IF($H228="UNIDADE CONSTRUTIVA",OFFSET(A228,-1,0)+1,LARGE(A$3:A227,1))</f>
        <v>0</v>
      </c>
      <c r="B228" s="110">
        <f t="shared" ca="1" si="76"/>
        <v>9</v>
      </c>
      <c r="C228" s="110">
        <f t="shared" ca="1" si="77"/>
        <v>1</v>
      </c>
      <c r="D228" s="111">
        <f t="shared" ca="1" si="78"/>
        <v>4</v>
      </c>
      <c r="E228" s="111">
        <f t="shared" ca="1" si="79"/>
        <v>1</v>
      </c>
      <c r="G228" s="71"/>
      <c r="H228" s="72" t="s">
        <v>73</v>
      </c>
      <c r="I228" s="73" t="str">
        <f t="shared" ca="1" si="83"/>
        <v>09.001.004.001</v>
      </c>
      <c r="J228" s="74" t="s">
        <v>50</v>
      </c>
      <c r="K228" s="75" t="s">
        <v>1</v>
      </c>
      <c r="L228" s="108">
        <f>L217</f>
        <v>6828.7800000000007</v>
      </c>
      <c r="M228" s="108">
        <v>58</v>
      </c>
      <c r="N228" s="89">
        <f t="shared" si="80"/>
        <v>396069.24000000005</v>
      </c>
      <c r="O228" s="115"/>
      <c r="P228" s="76"/>
      <c r="Q228" s="377" t="s">
        <v>1110</v>
      </c>
      <c r="R228" s="26"/>
      <c r="S228" s="26"/>
    </row>
    <row r="229" spans="1:19" s="25" customFormat="1" ht="13.9" customHeight="1" outlineLevel="2" x14ac:dyDescent="0.2">
      <c r="A229" s="110">
        <f ca="1">IF($H229="UNIDADE CONSTRUTIVA",OFFSET(A229,-1,0)+1,LARGE(A$3:A228,1))</f>
        <v>0</v>
      </c>
      <c r="B229" s="110">
        <f t="shared" ca="1" si="76"/>
        <v>9</v>
      </c>
      <c r="C229" s="110">
        <f t="shared" ca="1" si="77"/>
        <v>1</v>
      </c>
      <c r="D229" s="111">
        <f t="shared" ca="1" si="78"/>
        <v>4</v>
      </c>
      <c r="E229" s="111">
        <f t="shared" ca="1" si="79"/>
        <v>2</v>
      </c>
      <c r="G229" s="71"/>
      <c r="H229" s="72" t="s">
        <v>73</v>
      </c>
      <c r="I229" s="73" t="str">
        <f t="shared" ref="I229" ca="1" si="84">IF(H229="Unidade Construtiva",TEXT(A229,"00"),IF(H229="Célula Construtiva",TEXT(B229,"00"),IF(H229="Etapa",CONCATENATE(TEXT(B229,"00"),".",TEXT(C229,"000")),IF(H229="Subetapa",CONCATENATE(TEXT(B229,"00"),".",TEXT(C229,"000"),".",TEXT(D229,"000")),IF(H229="Serviço",CONCATENATE(TEXT(B229,"00"),".",TEXT(C229,"000"),".",TEXT(D229,"000"),".",TEXT(E229,"000")),"")))))</f>
        <v>09.001.004.002</v>
      </c>
      <c r="J229" s="74" t="s">
        <v>5090</v>
      </c>
      <c r="K229" s="75" t="s">
        <v>1</v>
      </c>
      <c r="L229" s="108">
        <f>L218</f>
        <v>576.58000000000015</v>
      </c>
      <c r="M229" s="108">
        <v>31</v>
      </c>
      <c r="N229" s="89">
        <f t="shared" si="80"/>
        <v>17873.980000000003</v>
      </c>
      <c r="O229" s="115"/>
      <c r="P229" s="76"/>
      <c r="Q229" s="377" t="s">
        <v>1110</v>
      </c>
      <c r="R229" s="26"/>
      <c r="S229" s="26"/>
    </row>
    <row r="230" spans="1:19" s="25" customFormat="1" ht="13.9" customHeight="1" outlineLevel="2" x14ac:dyDescent="0.2">
      <c r="A230" s="110">
        <f ca="1">IF($H230="UNIDADE CONSTRUTIVA",OFFSET(A230,-1,0)+1,LARGE(A$3:A229,1))</f>
        <v>0</v>
      </c>
      <c r="B230" s="110">
        <f t="shared" ca="1" si="76"/>
        <v>9</v>
      </c>
      <c r="C230" s="110">
        <f t="shared" ca="1" si="77"/>
        <v>1</v>
      </c>
      <c r="D230" s="111">
        <f t="shared" ca="1" si="78"/>
        <v>4</v>
      </c>
      <c r="E230" s="111">
        <f t="shared" ca="1" si="79"/>
        <v>3</v>
      </c>
      <c r="G230" s="71"/>
      <c r="H230" s="72" t="s">
        <v>73</v>
      </c>
      <c r="I230" s="73" t="str">
        <f t="shared" ca="1" si="83"/>
        <v>09.001.004.003</v>
      </c>
      <c r="J230" s="74" t="s">
        <v>139</v>
      </c>
      <c r="K230" s="75" t="s">
        <v>1</v>
      </c>
      <c r="L230" s="108">
        <f>SUM(L226:L226)</f>
        <v>7.41</v>
      </c>
      <c r="M230" s="108">
        <v>150</v>
      </c>
      <c r="N230" s="89">
        <f t="shared" si="80"/>
        <v>1111.5</v>
      </c>
      <c r="O230" s="115"/>
      <c r="P230" s="76"/>
      <c r="Q230" s="377" t="s">
        <v>730</v>
      </c>
      <c r="R230" s="26"/>
      <c r="S230" s="26"/>
    </row>
    <row r="231" spans="1:19" s="25" customFormat="1" ht="13.9" customHeight="1" outlineLevel="2" x14ac:dyDescent="0.2">
      <c r="A231" s="110">
        <f ca="1">IF($H231="UNIDADE CONSTRUTIVA",OFFSET(A231,-1,0)+1,LARGE(A$3:A230,1))</f>
        <v>0</v>
      </c>
      <c r="B231" s="110">
        <f t="shared" ca="1" si="76"/>
        <v>9</v>
      </c>
      <c r="C231" s="110">
        <f t="shared" ca="1" si="77"/>
        <v>1</v>
      </c>
      <c r="D231" s="111">
        <f t="shared" ca="1" si="78"/>
        <v>4</v>
      </c>
      <c r="E231" s="111">
        <f t="shared" ca="1" si="79"/>
        <v>4</v>
      </c>
      <c r="G231" s="71"/>
      <c r="H231" s="72" t="s">
        <v>73</v>
      </c>
      <c r="I231" s="73" t="str">
        <f t="shared" ca="1" si="83"/>
        <v>09.001.004.004</v>
      </c>
      <c r="J231" s="74" t="s">
        <v>51</v>
      </c>
      <c r="K231" s="75" t="s">
        <v>1</v>
      </c>
      <c r="L231" s="108">
        <f>L220+L221+L222</f>
        <v>7116.75</v>
      </c>
      <c r="M231" s="108">
        <v>58</v>
      </c>
      <c r="N231" s="89">
        <f t="shared" si="80"/>
        <v>412771.5</v>
      </c>
      <c r="O231" s="115" t="s">
        <v>810</v>
      </c>
      <c r="P231" s="76"/>
      <c r="Q231" s="377" t="s">
        <v>731</v>
      </c>
      <c r="R231" s="26"/>
      <c r="S231" s="26"/>
    </row>
    <row r="232" spans="1:19" s="25" customFormat="1" ht="13.9" customHeight="1" x14ac:dyDescent="0.2">
      <c r="A232" s="110">
        <f ca="1">IF($H232="UNIDADE CONSTRUTIVA",OFFSET(A232,-1,0)+1,LARGE(A$3:A231,1))</f>
        <v>0</v>
      </c>
      <c r="B232" s="110">
        <f t="shared" ca="1" si="76"/>
        <v>10</v>
      </c>
      <c r="C232" s="110">
        <f t="shared" ca="1" si="77"/>
        <v>0</v>
      </c>
      <c r="D232" s="111">
        <f t="shared" ca="1" si="78"/>
        <v>4</v>
      </c>
      <c r="E232" s="111">
        <f t="shared" ca="1" si="79"/>
        <v>4</v>
      </c>
      <c r="G232" s="71"/>
      <c r="H232" s="72" t="s">
        <v>70</v>
      </c>
      <c r="I232" s="73" t="str">
        <f t="shared" ca="1" si="83"/>
        <v>10</v>
      </c>
      <c r="J232" s="74" t="s">
        <v>52</v>
      </c>
      <c r="K232" s="75"/>
      <c r="L232" s="108"/>
      <c r="M232" s="108"/>
      <c r="N232" s="89">
        <f t="shared" ca="1" si="80"/>
        <v>3135402.8078880655</v>
      </c>
      <c r="O232" s="115">
        <f ca="1">N232/'Obra '!$E$9</f>
        <v>451.89198184132994</v>
      </c>
      <c r="P232" s="76"/>
      <c r="Q232" s="377" t="s">
        <v>97</v>
      </c>
      <c r="R232" s="116"/>
      <c r="S232" s="26"/>
    </row>
    <row r="233" spans="1:19" s="25" customFormat="1" ht="13.9" customHeight="1" outlineLevel="1" x14ac:dyDescent="0.2">
      <c r="A233" s="110">
        <f ca="1">IF($H233="UNIDADE CONSTRUTIVA",OFFSET(A233,-1,0)+1,LARGE(A$3:A232,1))</f>
        <v>0</v>
      </c>
      <c r="B233" s="110">
        <f t="shared" ca="1" si="76"/>
        <v>10</v>
      </c>
      <c r="C233" s="110">
        <f t="shared" ca="1" si="77"/>
        <v>1</v>
      </c>
      <c r="D233" s="111">
        <f t="shared" ca="1" si="78"/>
        <v>0</v>
      </c>
      <c r="E233" s="111">
        <f t="shared" ca="1" si="79"/>
        <v>4</v>
      </c>
      <c r="G233" s="71"/>
      <c r="H233" s="72" t="s">
        <v>71</v>
      </c>
      <c r="I233" s="73" t="str">
        <f t="shared" ca="1" si="83"/>
        <v>10.001</v>
      </c>
      <c r="J233" s="74" t="s">
        <v>53</v>
      </c>
      <c r="K233" s="75"/>
      <c r="L233" s="108"/>
      <c r="M233" s="108"/>
      <c r="N233" s="89">
        <f t="shared" ca="1" si="80"/>
        <v>8351.1545080311116</v>
      </c>
      <c r="O233" s="115">
        <f ca="1">N232-N255</f>
        <v>2814984.4989448022</v>
      </c>
      <c r="P233" s="76"/>
      <c r="Q233" s="380"/>
      <c r="R233" s="26"/>
      <c r="S233" s="26"/>
    </row>
    <row r="234" spans="1:19" s="25" customFormat="1" ht="13.9" customHeight="1" outlineLevel="1" x14ac:dyDescent="0.2">
      <c r="A234" s="110">
        <f ca="1">IF($H234="UNIDADE CONSTRUTIVA",OFFSET(A234,-1,0)+1,LARGE(A$3:A233,1))</f>
        <v>0</v>
      </c>
      <c r="B234" s="110">
        <f t="shared" ca="1" si="76"/>
        <v>10</v>
      </c>
      <c r="C234" s="110">
        <f t="shared" ca="1" si="77"/>
        <v>1</v>
      </c>
      <c r="D234" s="111">
        <f t="shared" ca="1" si="78"/>
        <v>1</v>
      </c>
      <c r="E234" s="111">
        <f t="shared" ca="1" si="79"/>
        <v>0</v>
      </c>
      <c r="G234" s="71"/>
      <c r="H234" s="72" t="s">
        <v>72</v>
      </c>
      <c r="I234" s="73" t="str">
        <f t="shared" ca="1" si="83"/>
        <v>10.001.001</v>
      </c>
      <c r="J234" s="74" t="s">
        <v>54</v>
      </c>
      <c r="K234" s="75"/>
      <c r="L234" s="108"/>
      <c r="M234" s="108"/>
      <c r="N234" s="89">
        <f t="shared" ca="1" si="80"/>
        <v>8351.1545080311116</v>
      </c>
      <c r="O234" s="115">
        <f ca="1">N234/'Obra '!$E$9</f>
        <v>1.20361560938937</v>
      </c>
      <c r="P234" s="76"/>
      <c r="Q234" s="377"/>
      <c r="R234" s="26"/>
      <c r="S234" s="26"/>
    </row>
    <row r="235" spans="1:19" s="25" customFormat="1" ht="13.9" customHeight="1" outlineLevel="2" x14ac:dyDescent="0.2">
      <c r="A235" s="110">
        <f ca="1">IF($H235="UNIDADE CONSTRUTIVA",OFFSET(A235,-1,0)+1,LARGE(A$3:A234,1))</f>
        <v>0</v>
      </c>
      <c r="B235" s="110">
        <f t="shared" ca="1" si="76"/>
        <v>10</v>
      </c>
      <c r="C235" s="110">
        <f t="shared" ca="1" si="77"/>
        <v>1</v>
      </c>
      <c r="D235" s="111">
        <f t="shared" ca="1" si="78"/>
        <v>1</v>
      </c>
      <c r="E235" s="111">
        <f t="shared" ca="1" si="79"/>
        <v>1</v>
      </c>
      <c r="G235" s="71"/>
      <c r="H235" s="72" t="s">
        <v>73</v>
      </c>
      <c r="I235" s="73" t="str">
        <f t="shared" ca="1" si="83"/>
        <v>10.001.001.001</v>
      </c>
      <c r="J235" s="74" t="s">
        <v>5091</v>
      </c>
      <c r="K235" s="75" t="s">
        <v>1</v>
      </c>
      <c r="L235" s="108">
        <f>ARQUITETURA!H4326</f>
        <v>51.22</v>
      </c>
      <c r="M235" s="108">
        <v>138.04479711111111</v>
      </c>
      <c r="N235" s="89">
        <f t="shared" si="80"/>
        <v>7070.6545080311107</v>
      </c>
      <c r="O235" s="115"/>
      <c r="P235" s="76"/>
      <c r="Q235" s="380"/>
      <c r="R235" s="26"/>
      <c r="S235" s="26"/>
    </row>
    <row r="236" spans="1:19" s="25" customFormat="1" ht="13.9" customHeight="1" outlineLevel="2" x14ac:dyDescent="0.2">
      <c r="A236" s="110">
        <f ca="1">IF($H236="UNIDADE CONSTRUTIVA",OFFSET(A236,-1,0)+1,LARGE(A$3:A235,1))</f>
        <v>0</v>
      </c>
      <c r="B236" s="110">
        <f t="shared" ca="1" si="76"/>
        <v>10</v>
      </c>
      <c r="C236" s="110">
        <f t="shared" ca="1" si="77"/>
        <v>1</v>
      </c>
      <c r="D236" s="111">
        <f t="shared" ca="1" si="78"/>
        <v>1</v>
      </c>
      <c r="E236" s="111">
        <f t="shared" ca="1" si="79"/>
        <v>2</v>
      </c>
      <c r="G236" s="71"/>
      <c r="H236" s="72" t="s">
        <v>73</v>
      </c>
      <c r="I236" s="73" t="str">
        <f t="shared" ca="1" si="83"/>
        <v>10.001.001.002</v>
      </c>
      <c r="J236" s="74" t="s">
        <v>178</v>
      </c>
      <c r="K236" s="75" t="s">
        <v>1</v>
      </c>
      <c r="L236" s="108">
        <f>L235</f>
        <v>51.22</v>
      </c>
      <c r="M236" s="108">
        <v>25</v>
      </c>
      <c r="N236" s="89">
        <f t="shared" si="80"/>
        <v>1280.5</v>
      </c>
      <c r="O236" s="115"/>
      <c r="P236" s="76"/>
      <c r="Q236" s="380"/>
      <c r="R236" s="26"/>
      <c r="S236" s="26"/>
    </row>
    <row r="237" spans="1:19" s="25" customFormat="1" ht="13.9" customHeight="1" outlineLevel="1" x14ac:dyDescent="0.2">
      <c r="A237" s="110">
        <f ca="1">IF($H237="UNIDADE CONSTRUTIVA",OFFSET(A237,-1,0)+1,LARGE(A$3:A236,1))</f>
        <v>0</v>
      </c>
      <c r="B237" s="110">
        <f t="shared" ca="1" si="76"/>
        <v>10</v>
      </c>
      <c r="C237" s="110">
        <f t="shared" ca="1" si="77"/>
        <v>2</v>
      </c>
      <c r="D237" s="111">
        <f t="shared" ca="1" si="78"/>
        <v>0</v>
      </c>
      <c r="E237" s="111">
        <f t="shared" ca="1" si="79"/>
        <v>2</v>
      </c>
      <c r="G237" s="71"/>
      <c r="H237" s="72" t="s">
        <v>71</v>
      </c>
      <c r="I237" s="73" t="str">
        <f t="shared" ref="I237:I248" ca="1" si="85">IF(H237="Unidade Construtiva",TEXT(A237,"00"),IF(H237="Célula Construtiva",TEXT(B237,"00"),IF(H237="Etapa",CONCATENATE(TEXT(B237,"00"),".",TEXT(C237,"000")),IF(H237="Subetapa",CONCATENATE(TEXT(B237,"00"),".",TEXT(C237,"000"),".",TEXT(D237,"000")),IF(H237="Serviço",CONCATENATE(TEXT(B237,"00"),".",TEXT(C237,"000"),".",TEXT(D237,"000"),".",TEXT(E237,"000")),"")))))</f>
        <v>10.002</v>
      </c>
      <c r="J237" s="74" t="s">
        <v>97</v>
      </c>
      <c r="K237" s="75"/>
      <c r="L237" s="108"/>
      <c r="M237" s="108"/>
      <c r="N237" s="89">
        <f t="shared" ca="1" si="80"/>
        <v>3127051.6533800345</v>
      </c>
      <c r="O237" s="115">
        <f ca="1">N237/'Obra '!$E$9</f>
        <v>450.68836623194062</v>
      </c>
      <c r="P237" s="76"/>
      <c r="Q237" s="380"/>
      <c r="R237" s="26"/>
      <c r="S237" s="26"/>
    </row>
    <row r="238" spans="1:19" s="25" customFormat="1" ht="13.9" customHeight="1" outlineLevel="1" x14ac:dyDescent="0.2">
      <c r="A238" s="110">
        <f ca="1">IF($H238="UNIDADE CONSTRUTIVA",OFFSET(A238,-1,0)+1,LARGE(A$3:A237,1))</f>
        <v>0</v>
      </c>
      <c r="B238" s="110">
        <f t="shared" ca="1" si="76"/>
        <v>10</v>
      </c>
      <c r="C238" s="110">
        <f t="shared" ca="1" si="77"/>
        <v>2</v>
      </c>
      <c r="D238" s="111">
        <f t="shared" ca="1" si="78"/>
        <v>1</v>
      </c>
      <c r="E238" s="111">
        <f t="shared" ca="1" si="79"/>
        <v>0</v>
      </c>
      <c r="G238" s="71"/>
      <c r="H238" s="72" t="s">
        <v>72</v>
      </c>
      <c r="I238" s="73" t="str">
        <f t="shared" ca="1" si="85"/>
        <v>10.002.001</v>
      </c>
      <c r="J238" s="74" t="s">
        <v>164</v>
      </c>
      <c r="K238" s="75"/>
      <c r="L238" s="108"/>
      <c r="M238" s="108"/>
      <c r="N238" s="89">
        <f t="shared" ca="1" si="80"/>
        <v>173459.75</v>
      </c>
      <c r="O238" s="115">
        <f ca="1">N238/'Obra '!$E$9</f>
        <v>25</v>
      </c>
      <c r="P238" s="76"/>
      <c r="Q238" s="380"/>
      <c r="R238" s="26"/>
      <c r="S238" s="26"/>
    </row>
    <row r="239" spans="1:19" s="25" customFormat="1" ht="13.9" customHeight="1" outlineLevel="2" x14ac:dyDescent="0.2">
      <c r="A239" s="110">
        <f ca="1">IF($H239="UNIDADE CONSTRUTIVA",OFFSET(A239,-1,0)+1,LARGE(A$3:A238,1))</f>
        <v>0</v>
      </c>
      <c r="B239" s="110">
        <f t="shared" ca="1" si="76"/>
        <v>10</v>
      </c>
      <c r="C239" s="110">
        <f t="shared" ca="1" si="77"/>
        <v>2</v>
      </c>
      <c r="D239" s="111">
        <f t="shared" ca="1" si="78"/>
        <v>1</v>
      </c>
      <c r="E239" s="111">
        <f t="shared" ca="1" si="79"/>
        <v>1</v>
      </c>
      <c r="G239" s="71"/>
      <c r="H239" s="72" t="s">
        <v>73</v>
      </c>
      <c r="I239" s="73" t="str">
        <f t="shared" ca="1" si="85"/>
        <v>10.002.001.001</v>
      </c>
      <c r="J239" s="74" t="s">
        <v>59</v>
      </c>
      <c r="K239" s="75" t="s">
        <v>43</v>
      </c>
      <c r="L239" s="108">
        <v>1</v>
      </c>
      <c r="M239" s="108">
        <v>173459.75</v>
      </c>
      <c r="N239" s="89">
        <f t="shared" si="80"/>
        <v>173459.75</v>
      </c>
      <c r="O239" s="115"/>
      <c r="P239" s="76"/>
      <c r="Q239" s="380"/>
      <c r="R239" s="26"/>
      <c r="S239" s="26"/>
    </row>
    <row r="240" spans="1:19" s="25" customFormat="1" ht="13.9" customHeight="1" outlineLevel="1" x14ac:dyDescent="0.2">
      <c r="A240" s="110">
        <f ca="1">IF($H240="UNIDADE CONSTRUTIVA",OFFSET(A240,-1,0)+1,LARGE(A$3:A239,1))</f>
        <v>0</v>
      </c>
      <c r="B240" s="110">
        <f t="shared" ca="1" si="76"/>
        <v>10</v>
      </c>
      <c r="C240" s="110">
        <f t="shared" ca="1" si="77"/>
        <v>2</v>
      </c>
      <c r="D240" s="111">
        <f t="shared" ca="1" si="78"/>
        <v>2</v>
      </c>
      <c r="E240" s="111">
        <f t="shared" ca="1" si="79"/>
        <v>0</v>
      </c>
      <c r="G240" s="71"/>
      <c r="H240" s="72" t="s">
        <v>72</v>
      </c>
      <c r="I240" s="73" t="str">
        <f t="shared" ca="1" si="85"/>
        <v>10.002.002</v>
      </c>
      <c r="J240" s="74" t="s">
        <v>165</v>
      </c>
      <c r="K240" s="75"/>
      <c r="L240" s="108"/>
      <c r="M240" s="108"/>
      <c r="N240" s="89">
        <f t="shared" ca="1" si="80"/>
        <v>2622790.202943353</v>
      </c>
      <c r="O240" s="115">
        <f ca="1">N240/'Obra '!$E$9</f>
        <v>378.01135464327501</v>
      </c>
      <c r="P240" s="76"/>
      <c r="Q240" s="380"/>
      <c r="R240" s="26"/>
      <c r="S240" s="26"/>
    </row>
    <row r="241" spans="1:21" s="25" customFormat="1" ht="13.9" customHeight="1" outlineLevel="2" x14ac:dyDescent="0.2">
      <c r="A241" s="110">
        <f ca="1">IF($H241="UNIDADE CONSTRUTIVA",OFFSET(A241,-1,0)+1,LARGE(A$3:A240,1))</f>
        <v>0</v>
      </c>
      <c r="B241" s="110">
        <f t="shared" ca="1" si="76"/>
        <v>10</v>
      </c>
      <c r="C241" s="110">
        <f t="shared" ca="1" si="77"/>
        <v>2</v>
      </c>
      <c r="D241" s="111">
        <f t="shared" ca="1" si="78"/>
        <v>2</v>
      </c>
      <c r="E241" s="111">
        <f t="shared" ca="1" si="79"/>
        <v>1</v>
      </c>
      <c r="G241" s="71"/>
      <c r="H241" s="72" t="s">
        <v>73</v>
      </c>
      <c r="I241" s="73" t="str">
        <f t="shared" ca="1" si="85"/>
        <v>10.002.002.001</v>
      </c>
      <c r="J241" s="74" t="s">
        <v>55</v>
      </c>
      <c r="K241" s="75" t="s">
        <v>43</v>
      </c>
      <c r="L241" s="108">
        <v>1</v>
      </c>
      <c r="M241" s="108">
        <v>2314968.6100000003</v>
      </c>
      <c r="N241" s="89">
        <f t="shared" si="80"/>
        <v>2314968.6100000003</v>
      </c>
      <c r="O241" s="115"/>
      <c r="P241" s="76"/>
      <c r="Q241" s="380"/>
      <c r="R241" s="26"/>
      <c r="S241" s="26"/>
    </row>
    <row r="242" spans="1:21" s="25" customFormat="1" ht="13.9" customHeight="1" outlineLevel="2" x14ac:dyDescent="0.2">
      <c r="A242" s="110">
        <f ca="1">IF($H242="UNIDADE CONSTRUTIVA",OFFSET(A242,-1,0)+1,LARGE(A$3:A241,1))</f>
        <v>0</v>
      </c>
      <c r="B242" s="110">
        <f t="shared" ca="1" si="76"/>
        <v>10</v>
      </c>
      <c r="C242" s="110">
        <f t="shared" ca="1" si="77"/>
        <v>2</v>
      </c>
      <c r="D242" s="111">
        <f t="shared" ca="1" si="78"/>
        <v>2</v>
      </c>
      <c r="E242" s="111">
        <f t="shared" ca="1" si="79"/>
        <v>2</v>
      </c>
      <c r="G242" s="71"/>
      <c r="H242" s="72" t="s">
        <v>73</v>
      </c>
      <c r="I242" s="73" t="str">
        <f t="shared" ref="I242" ca="1" si="86">IF(H242="Unidade Construtiva",TEXT(A242,"00"),IF(H242="Célula Construtiva",TEXT(B242,"00"),IF(H242="Etapa",CONCATENATE(TEXT(B242,"00"),".",TEXT(C242,"000")),IF(H242="Subetapa",CONCATENATE(TEXT(B242,"00"),".",TEXT(C242,"000"),".",TEXT(D242,"000")),IF(H242="Serviço",CONCATENATE(TEXT(B242,"00"),".",TEXT(C242,"000"),".",TEXT(D242,"000"),".",TEXT(E242,"000")),"")))))</f>
        <v>10.002.002.002</v>
      </c>
      <c r="J242" s="74" t="s">
        <v>5375</v>
      </c>
      <c r="K242" s="75" t="s">
        <v>43</v>
      </c>
      <c r="L242" s="108">
        <v>1</v>
      </c>
      <c r="M242" s="108">
        <v>307821.59294335288</v>
      </c>
      <c r="N242" s="89">
        <f t="shared" si="80"/>
        <v>307821.59294335288</v>
      </c>
      <c r="O242" s="115"/>
      <c r="P242" s="76"/>
      <c r="Q242" s="380"/>
      <c r="R242" s="26"/>
      <c r="S242" s="26"/>
    </row>
    <row r="243" spans="1:21" s="25" customFormat="1" ht="13.9" customHeight="1" outlineLevel="1" x14ac:dyDescent="0.2">
      <c r="A243" s="110">
        <f ca="1">IF($H243="UNIDADE CONSTRUTIVA",OFFSET(A243,-1,0)+1,LARGE(A$3:A242,1))</f>
        <v>0</v>
      </c>
      <c r="B243" s="110">
        <f t="shared" ca="1" si="76"/>
        <v>10</v>
      </c>
      <c r="C243" s="110">
        <f t="shared" ca="1" si="77"/>
        <v>2</v>
      </c>
      <c r="D243" s="111">
        <f t="shared" ca="1" si="78"/>
        <v>3</v>
      </c>
      <c r="E243" s="111">
        <f t="shared" ca="1" si="79"/>
        <v>0</v>
      </c>
      <c r="G243" s="71"/>
      <c r="H243" s="72" t="s">
        <v>72</v>
      </c>
      <c r="I243" s="73" t="str">
        <f t="shared" ca="1" si="85"/>
        <v>10.002.003</v>
      </c>
      <c r="J243" s="74" t="s">
        <v>80</v>
      </c>
      <c r="K243" s="75"/>
      <c r="L243" s="108"/>
      <c r="M243" s="108"/>
      <c r="N243" s="89">
        <f t="shared" ca="1" si="80"/>
        <v>76322.290000000008</v>
      </c>
      <c r="O243" s="115">
        <f ca="1">N243/'Obra '!$E$9</f>
        <v>11</v>
      </c>
      <c r="P243" s="76"/>
      <c r="Q243" s="380"/>
      <c r="R243" s="26"/>
      <c r="S243" s="26"/>
    </row>
    <row r="244" spans="1:21" s="25" customFormat="1" ht="13.9" customHeight="1" outlineLevel="2" x14ac:dyDescent="0.2">
      <c r="A244" s="110">
        <f ca="1">IF($H244="UNIDADE CONSTRUTIVA",OFFSET(A244,-1,0)+1,LARGE(A$3:A243,1))</f>
        <v>0</v>
      </c>
      <c r="B244" s="110">
        <f t="shared" ca="1" si="76"/>
        <v>10</v>
      </c>
      <c r="C244" s="110">
        <f t="shared" ca="1" si="77"/>
        <v>2</v>
      </c>
      <c r="D244" s="111">
        <f t="shared" ca="1" si="78"/>
        <v>3</v>
      </c>
      <c r="E244" s="111">
        <f t="shared" ca="1" si="79"/>
        <v>1</v>
      </c>
      <c r="G244" s="71"/>
      <c r="H244" s="72" t="s">
        <v>73</v>
      </c>
      <c r="I244" s="73" t="str">
        <f t="shared" ca="1" si="85"/>
        <v>10.002.003.001</v>
      </c>
      <c r="J244" s="74" t="s">
        <v>80</v>
      </c>
      <c r="K244" s="75" t="s">
        <v>43</v>
      </c>
      <c r="L244" s="108">
        <v>1</v>
      </c>
      <c r="M244" s="108">
        <v>76322.290000000008</v>
      </c>
      <c r="N244" s="89">
        <f t="shared" si="80"/>
        <v>76322.290000000008</v>
      </c>
      <c r="O244" s="115"/>
      <c r="P244" s="76"/>
      <c r="Q244" s="380"/>
      <c r="R244" s="26"/>
      <c r="S244" s="26"/>
    </row>
    <row r="245" spans="1:21" s="25" customFormat="1" ht="13.9" customHeight="1" outlineLevel="1" x14ac:dyDescent="0.2">
      <c r="A245" s="110">
        <f ca="1">IF($H245="UNIDADE CONSTRUTIVA",OFFSET(A245,-1,0)+1,LARGE(A$3:A244,1))</f>
        <v>0</v>
      </c>
      <c r="B245" s="110">
        <f t="shared" ca="1" si="76"/>
        <v>10</v>
      </c>
      <c r="C245" s="110">
        <f t="shared" ca="1" si="77"/>
        <v>2</v>
      </c>
      <c r="D245" s="111">
        <f t="shared" ca="1" si="78"/>
        <v>4</v>
      </c>
      <c r="E245" s="111">
        <f t="shared" ca="1" si="79"/>
        <v>0</v>
      </c>
      <c r="G245" s="71"/>
      <c r="H245" s="72" t="s">
        <v>72</v>
      </c>
      <c r="I245" s="73" t="str">
        <f t="shared" ca="1" si="85"/>
        <v>10.002.004</v>
      </c>
      <c r="J245" s="74" t="s">
        <v>56</v>
      </c>
      <c r="K245" s="75"/>
      <c r="L245" s="108"/>
      <c r="M245" s="108"/>
      <c r="N245" s="89">
        <f t="shared" ca="1" si="80"/>
        <v>159582.97000000003</v>
      </c>
      <c r="O245" s="115">
        <f ca="1">N245/'Obra '!$E$9</f>
        <v>23.000000000000004</v>
      </c>
      <c r="P245" s="76"/>
      <c r="Q245" s="380"/>
      <c r="R245" s="26"/>
      <c r="S245" s="26"/>
    </row>
    <row r="246" spans="1:21" s="25" customFormat="1" ht="13.9" customHeight="1" outlineLevel="2" x14ac:dyDescent="0.2">
      <c r="A246" s="110">
        <f ca="1">IF($H246="UNIDADE CONSTRUTIVA",OFFSET(A246,-1,0)+1,LARGE(A$3:A245,1))</f>
        <v>0</v>
      </c>
      <c r="B246" s="110">
        <f t="shared" ca="1" si="76"/>
        <v>10</v>
      </c>
      <c r="C246" s="110">
        <f t="shared" ca="1" si="77"/>
        <v>2</v>
      </c>
      <c r="D246" s="111">
        <f t="shared" ca="1" si="78"/>
        <v>4</v>
      </c>
      <c r="E246" s="111">
        <f t="shared" ca="1" si="79"/>
        <v>1</v>
      </c>
      <c r="G246" s="71"/>
      <c r="H246" s="72" t="s">
        <v>73</v>
      </c>
      <c r="I246" s="73" t="str">
        <f t="shared" ca="1" si="85"/>
        <v>10.002.004.001</v>
      </c>
      <c r="J246" s="74" t="s">
        <v>57</v>
      </c>
      <c r="K246" s="75" t="s">
        <v>43</v>
      </c>
      <c r="L246" s="108">
        <v>1</v>
      </c>
      <c r="M246" s="108">
        <v>104075.85</v>
      </c>
      <c r="N246" s="89">
        <f t="shared" si="80"/>
        <v>104075.85</v>
      </c>
      <c r="O246" s="115"/>
      <c r="P246" s="76"/>
      <c r="Q246" s="380"/>
      <c r="R246" s="26"/>
      <c r="S246" s="26"/>
    </row>
    <row r="247" spans="1:21" s="25" customFormat="1" ht="13.9" customHeight="1" outlineLevel="2" x14ac:dyDescent="0.2">
      <c r="A247" s="110">
        <f ca="1">IF($H247="UNIDADE CONSTRUTIVA",OFFSET(A247,-1,0)+1,LARGE(A$3:A246,1))</f>
        <v>0</v>
      </c>
      <c r="B247" s="110">
        <f t="shared" ca="1" si="76"/>
        <v>10</v>
      </c>
      <c r="C247" s="110">
        <f t="shared" ca="1" si="77"/>
        <v>2</v>
      </c>
      <c r="D247" s="111">
        <f t="shared" ca="1" si="78"/>
        <v>4</v>
      </c>
      <c r="E247" s="111">
        <f t="shared" ca="1" si="79"/>
        <v>2</v>
      </c>
      <c r="G247" s="71"/>
      <c r="H247" s="72" t="s">
        <v>73</v>
      </c>
      <c r="I247" s="73" t="str">
        <f t="shared" ca="1" si="85"/>
        <v>10.002.004.002</v>
      </c>
      <c r="J247" s="74" t="s">
        <v>732</v>
      </c>
      <c r="K247" s="75" t="s">
        <v>43</v>
      </c>
      <c r="L247" s="108">
        <v>1</v>
      </c>
      <c r="M247" s="108">
        <v>34691.950000000004</v>
      </c>
      <c r="N247" s="89">
        <f t="shared" si="80"/>
        <v>34691.950000000004</v>
      </c>
      <c r="O247" s="115"/>
      <c r="P247" s="76"/>
      <c r="Q247" s="380"/>
      <c r="R247" s="26"/>
      <c r="S247" s="26"/>
    </row>
    <row r="248" spans="1:21" s="25" customFormat="1" ht="13.9" customHeight="1" outlineLevel="2" x14ac:dyDescent="0.2">
      <c r="A248" s="110">
        <f ca="1">IF($H248="UNIDADE CONSTRUTIVA",OFFSET(A248,-1,0)+1,LARGE(A$3:A247,1))</f>
        <v>0</v>
      </c>
      <c r="B248" s="110">
        <f t="shared" ca="1" si="76"/>
        <v>10</v>
      </c>
      <c r="C248" s="110">
        <f t="shared" ca="1" si="77"/>
        <v>2</v>
      </c>
      <c r="D248" s="111">
        <f t="shared" ca="1" si="78"/>
        <v>4</v>
      </c>
      <c r="E248" s="111">
        <f t="shared" ca="1" si="79"/>
        <v>3</v>
      </c>
      <c r="G248" s="71"/>
      <c r="H248" s="72" t="s">
        <v>73</v>
      </c>
      <c r="I248" s="73" t="str">
        <f t="shared" ca="1" si="85"/>
        <v>10.002.004.003</v>
      </c>
      <c r="J248" s="74" t="s">
        <v>733</v>
      </c>
      <c r="K248" s="75" t="s">
        <v>43</v>
      </c>
      <c r="L248" s="108">
        <v>1</v>
      </c>
      <c r="M248" s="108">
        <v>20815.170000000002</v>
      </c>
      <c r="N248" s="89">
        <f t="shared" si="80"/>
        <v>20815.170000000002</v>
      </c>
      <c r="O248" s="115"/>
      <c r="P248" s="76"/>
      <c r="Q248" s="380"/>
      <c r="R248" s="26"/>
      <c r="S248" s="26"/>
    </row>
    <row r="249" spans="1:21" s="25" customFormat="1" ht="13.9" customHeight="1" outlineLevel="1" x14ac:dyDescent="0.2">
      <c r="A249" s="110">
        <f ca="1">IF($H249="UNIDADE CONSTRUTIVA",OFFSET(A249,-1,0)+1,LARGE(A$3:A210,1))</f>
        <v>0</v>
      </c>
      <c r="B249" s="110">
        <f ca="1">IF(H249="UNIDADE CONSTRUTIVA",0,IF(H249="CÉLULA CONSTRUTIVA",OFFSET(B249,-1,0)+1,OFFSET(B249,-1,0)))</f>
        <v>10</v>
      </c>
      <c r="C249" s="110">
        <f ca="1">IF(H249="CÉLULA CONSTRUTIVA",0,IF(H249="ETAPA",OFFSET(C249,-1,0)+1,OFFSET(C249,-1,0)))</f>
        <v>2</v>
      </c>
      <c r="D249" s="111">
        <f ca="1">IF(H249="ETAPA",0,IF(H249="SUBETAPA",OFFSET(D249,-1,0)+1,OFFSET(D249,-1,0)))</f>
        <v>5</v>
      </c>
      <c r="E249" s="111">
        <f ca="1">IF(H249="Subetapa",0,IF(H249="serviço",OFFSET(E249,-1,0)+1,OFFSET(E249,-1,0)))</f>
        <v>0</v>
      </c>
      <c r="G249" s="71"/>
      <c r="H249" s="72" t="s">
        <v>72</v>
      </c>
      <c r="I249" s="73" t="str">
        <f ca="1">IF(H249="Unidade Construtiva",TEXT(A249,"00"),IF(H249="Célula Construtiva",TEXT(B249,"00"),IF(H249="Etapa",CONCATENATE(TEXT(B249,"00"),".",TEXT(C249,"000")),IF(H249="Subetapa",CONCATENATE(TEXT(B249,"00"),".",TEXT(C249,"000"),".",TEXT(D249,"000")),IF(H249="Serviço",CONCATENATE(TEXT(B249,"00"),".",TEXT(C249,"000"),".",TEXT(D249,"000"),".",TEXT(E249,"000")),"")))))</f>
        <v>10.002.005</v>
      </c>
      <c r="J249" s="74" t="s">
        <v>5384</v>
      </c>
      <c r="K249" s="75"/>
      <c r="L249" s="108"/>
      <c r="M249" s="108"/>
      <c r="N249" s="89">
        <f t="shared" ca="1" si="80"/>
        <v>32450.930436681221</v>
      </c>
      <c r="O249" s="115"/>
      <c r="P249" s="76"/>
      <c r="Q249" s="377"/>
      <c r="R249" s="26"/>
      <c r="S249" s="26"/>
    </row>
    <row r="250" spans="1:21" s="25" customFormat="1" ht="13.9" customHeight="1" outlineLevel="2" x14ac:dyDescent="0.2">
      <c r="A250" s="110">
        <f ca="1">IF($H250="UNIDADE CONSTRUTIVA",OFFSET(A250,-1,0)+1,LARGE(A$3:A249,1))</f>
        <v>0</v>
      </c>
      <c r="B250" s="110">
        <f ca="1">IF(H250="UNIDADE CONSTRUTIVA",0,IF(H250="CÉLULA CONSTRUTIVA",OFFSET(B250,-1,0)+1,OFFSET(B250,-1,0)))</f>
        <v>10</v>
      </c>
      <c r="C250" s="110">
        <f ca="1">IF(H250="CÉLULA CONSTRUTIVA",0,IF(H250="ETAPA",OFFSET(C250,-1,0)+1,OFFSET(C250,-1,0)))</f>
        <v>2</v>
      </c>
      <c r="D250" s="111">
        <f ca="1">IF(H250="ETAPA",0,IF(H250="SUBETAPA",OFFSET(D250,-1,0)+1,OFFSET(D250,-1,0)))</f>
        <v>5</v>
      </c>
      <c r="E250" s="111">
        <f ca="1">IF(H250="Subetapa",0,IF(H250="serviço",OFFSET(E250,-1,0)+1,OFFSET(E250,-1,0)))</f>
        <v>1</v>
      </c>
      <c r="G250" s="71"/>
      <c r="H250" s="72" t="s">
        <v>73</v>
      </c>
      <c r="I250" s="73" t="str">
        <f ca="1">IF(H250="Unidade Construtiva",TEXT(A250,"00"),IF(H250="Célula Construtiva",TEXT(B250,"00"),IF(H250="Etapa",CONCATENATE(TEXT(B250,"00"),".",TEXT(C250,"000")),IF(H250="Subetapa",CONCATENATE(TEXT(B250,"00"),".",TEXT(C250,"000"),".",TEXT(D250,"000")),IF(H250="Serviço",CONCATENATE(TEXT(B250,"00"),".",TEXT(C250,"000"),".",TEXT(D250,"000"),".",TEXT(E250,"000")),"")))))</f>
        <v>10.002.005.001</v>
      </c>
      <c r="J250" s="74" t="s">
        <v>5381</v>
      </c>
      <c r="K250" s="75" t="s">
        <v>1</v>
      </c>
      <c r="L250" s="108">
        <f>ARQUITETURA!H4323</f>
        <v>26.261199999999999</v>
      </c>
      <c r="M250" s="108">
        <v>1235.6986899563319</v>
      </c>
      <c r="N250" s="89">
        <f t="shared" si="80"/>
        <v>32450.930436681221</v>
      </c>
      <c r="O250" s="115"/>
      <c r="P250" s="76"/>
      <c r="Q250" s="377"/>
      <c r="R250" s="26"/>
      <c r="S250" s="26"/>
    </row>
    <row r="251" spans="1:21" s="25" customFormat="1" ht="13.9" customHeight="1" outlineLevel="1" x14ac:dyDescent="0.2">
      <c r="A251" s="110">
        <f ca="1">IF($H251="UNIDADE CONSTRUTIVA",OFFSET(A251,-1,0)+1,LARGE(A$3:A248,1))</f>
        <v>0</v>
      </c>
      <c r="B251" s="110">
        <f t="shared" ca="1" si="76"/>
        <v>10</v>
      </c>
      <c r="C251" s="110">
        <f t="shared" ca="1" si="77"/>
        <v>2</v>
      </c>
      <c r="D251" s="111">
        <f t="shared" ca="1" si="78"/>
        <v>6</v>
      </c>
      <c r="E251" s="111">
        <f t="shared" ca="1" si="79"/>
        <v>0</v>
      </c>
      <c r="G251" s="71"/>
      <c r="H251" s="72" t="s">
        <v>72</v>
      </c>
      <c r="I251" s="73" t="str">
        <f t="shared" ref="I251:I257" ca="1" si="87">IF(H251="Unidade Construtiva",TEXT(A251,"00"),IF(H251="Célula Construtiva",TEXT(B251,"00"),IF(H251="Etapa",CONCATENATE(TEXT(B251,"00"),".",TEXT(C251,"000")),IF(H251="Subetapa",CONCATENATE(TEXT(B251,"00"),".",TEXT(C251,"000"),".",TEXT(D251,"000")),IF(H251="Serviço",CONCATENATE(TEXT(B251,"00"),".",TEXT(C251,"000"),".",TEXT(D251,"000"),".",TEXT(E251,"000")),"")))))</f>
        <v>10.002.006</v>
      </c>
      <c r="J251" s="74" t="s">
        <v>58</v>
      </c>
      <c r="K251" s="75"/>
      <c r="L251" s="108"/>
      <c r="M251" s="108"/>
      <c r="N251" s="89">
        <f t="shared" ca="1" si="80"/>
        <v>62445.510000000009</v>
      </c>
      <c r="O251" s="115">
        <f ca="1">N251/'Obra '!$E$9</f>
        <v>9.0000000000000018</v>
      </c>
      <c r="P251" s="76"/>
      <c r="Q251" s="380"/>
      <c r="R251" s="26"/>
      <c r="S251" s="26"/>
    </row>
    <row r="252" spans="1:21" s="25" customFormat="1" ht="13.9" customHeight="1" outlineLevel="2" x14ac:dyDescent="0.2">
      <c r="A252" s="110">
        <f ca="1">IF($H252="UNIDADE CONSTRUTIVA",OFFSET(A252,-1,0)+1,LARGE(A$3:A251,1))</f>
        <v>0</v>
      </c>
      <c r="B252" s="110">
        <f t="shared" ca="1" si="76"/>
        <v>10</v>
      </c>
      <c r="C252" s="110">
        <f t="shared" ca="1" si="77"/>
        <v>2</v>
      </c>
      <c r="D252" s="111">
        <f t="shared" ca="1" si="78"/>
        <v>6</v>
      </c>
      <c r="E252" s="111">
        <f t="shared" ca="1" si="79"/>
        <v>1</v>
      </c>
      <c r="G252" s="71"/>
      <c r="H252" s="72" t="s">
        <v>73</v>
      </c>
      <c r="I252" s="73" t="str">
        <f t="shared" ca="1" si="87"/>
        <v>10.002.006.001</v>
      </c>
      <c r="J252" s="74" t="s">
        <v>60</v>
      </c>
      <c r="K252" s="75" t="s">
        <v>43</v>
      </c>
      <c r="L252" s="108">
        <v>1</v>
      </c>
      <c r="M252" s="108">
        <v>34691.950000000004</v>
      </c>
      <c r="N252" s="89">
        <f t="shared" si="80"/>
        <v>34691.950000000004</v>
      </c>
      <c r="O252" s="115"/>
      <c r="P252" s="76"/>
      <c r="Q252" s="380"/>
      <c r="R252" s="26"/>
      <c r="S252" s="26"/>
    </row>
    <row r="253" spans="1:21" s="25" customFormat="1" ht="11.25" customHeight="1" outlineLevel="2" x14ac:dyDescent="0.2">
      <c r="A253" s="110">
        <f ca="1">IF($H253="UNIDADE CONSTRUTIVA",OFFSET(A253,-1,0)+1,LARGE(A$3:A252,1))</f>
        <v>0</v>
      </c>
      <c r="B253" s="110">
        <f t="shared" ca="1" si="76"/>
        <v>10</v>
      </c>
      <c r="C253" s="110">
        <f t="shared" ca="1" si="77"/>
        <v>2</v>
      </c>
      <c r="D253" s="111">
        <f t="shared" ca="1" si="78"/>
        <v>6</v>
      </c>
      <c r="E253" s="111">
        <f t="shared" ca="1" si="79"/>
        <v>2</v>
      </c>
      <c r="G253" s="71"/>
      <c r="H253" s="72" t="s">
        <v>73</v>
      </c>
      <c r="I253" s="73" t="str">
        <f t="shared" ca="1" si="87"/>
        <v>10.002.006.002</v>
      </c>
      <c r="J253" s="74" t="s">
        <v>61</v>
      </c>
      <c r="K253" s="75" t="s">
        <v>43</v>
      </c>
      <c r="L253" s="108">
        <v>1</v>
      </c>
      <c r="M253" s="108">
        <v>27753.56</v>
      </c>
      <c r="N253" s="89">
        <f t="shared" si="80"/>
        <v>27753.56</v>
      </c>
      <c r="O253" s="115"/>
      <c r="P253" s="76"/>
      <c r="Q253" s="380"/>
      <c r="R253" s="26"/>
      <c r="S253" s="12"/>
      <c r="T253" s="7"/>
      <c r="U253" s="7"/>
    </row>
    <row r="254" spans="1:21" s="25" customFormat="1" ht="13.9" customHeight="1" x14ac:dyDescent="0.2">
      <c r="A254" s="110">
        <f ca="1">IF($H254="UNIDADE CONSTRUTIVA",OFFSET(A254,-1,0)+1,LARGE(A$3:A253,1))</f>
        <v>0</v>
      </c>
      <c r="B254" s="110">
        <f t="shared" ca="1" si="76"/>
        <v>11</v>
      </c>
      <c r="C254" s="110">
        <f t="shared" ca="1" si="77"/>
        <v>0</v>
      </c>
      <c r="D254" s="111">
        <f t="shared" ca="1" si="78"/>
        <v>6</v>
      </c>
      <c r="E254" s="111">
        <f t="shared" ca="1" si="79"/>
        <v>2</v>
      </c>
      <c r="G254" s="71"/>
      <c r="H254" s="72" t="s">
        <v>70</v>
      </c>
      <c r="I254" s="73" t="str">
        <f t="shared" ca="1" si="87"/>
        <v>11</v>
      </c>
      <c r="J254" s="74" t="s">
        <v>1414</v>
      </c>
      <c r="K254" s="75"/>
      <c r="L254" s="108"/>
      <c r="M254" s="108"/>
      <c r="N254" s="89">
        <f t="shared" ca="1" si="80"/>
        <v>320418.30894326308</v>
      </c>
      <c r="O254" s="115">
        <f ca="1">N254/'Obra '!$E$9</f>
        <v>46.180498493636577</v>
      </c>
      <c r="P254" s="76"/>
      <c r="Q254" s="377" t="s">
        <v>120</v>
      </c>
      <c r="R254" s="116"/>
      <c r="S254" s="26"/>
    </row>
    <row r="255" spans="1:21" s="25" customFormat="1" ht="13.9" customHeight="1" outlineLevel="1" x14ac:dyDescent="0.2">
      <c r="A255" s="110">
        <f ca="1">IF($H255="UNIDADE CONSTRUTIVA",OFFSET(A255,-1,0)+1,LARGE(A$3:A254,1))</f>
        <v>0</v>
      </c>
      <c r="B255" s="110">
        <f t="shared" ca="1" si="76"/>
        <v>11</v>
      </c>
      <c r="C255" s="110">
        <f t="shared" ca="1" si="77"/>
        <v>1</v>
      </c>
      <c r="D255" s="111">
        <f t="shared" ca="1" si="78"/>
        <v>0</v>
      </c>
      <c r="E255" s="111">
        <f t="shared" ca="1" si="79"/>
        <v>2</v>
      </c>
      <c r="G255" s="71"/>
      <c r="H255" s="72" t="s">
        <v>71</v>
      </c>
      <c r="I255" s="73" t="str">
        <f t="shared" ca="1" si="87"/>
        <v>11.001</v>
      </c>
      <c r="J255" s="74" t="s">
        <v>62</v>
      </c>
      <c r="K255" s="75"/>
      <c r="L255" s="108"/>
      <c r="M255" s="108"/>
      <c r="N255" s="89">
        <f t="shared" ca="1" si="80"/>
        <v>320418.30894326308</v>
      </c>
      <c r="O255" s="115">
        <f ca="1">N255/'Obra '!$E$9</f>
        <v>46.180498493636577</v>
      </c>
      <c r="P255" s="76"/>
      <c r="Q255" s="380"/>
      <c r="R255" s="26"/>
      <c r="S255" s="26"/>
    </row>
    <row r="256" spans="1:21" s="25" customFormat="1" ht="13.9" customHeight="1" outlineLevel="1" x14ac:dyDescent="0.2">
      <c r="A256" s="110">
        <f ca="1">IF($H256="UNIDADE CONSTRUTIVA",OFFSET(A256,-1,0)+1,LARGE(A$3:A255,1))</f>
        <v>0</v>
      </c>
      <c r="B256" s="110">
        <f t="shared" ca="1" si="76"/>
        <v>11</v>
      </c>
      <c r="C256" s="110">
        <f t="shared" ca="1" si="77"/>
        <v>1</v>
      </c>
      <c r="D256" s="111">
        <f t="shared" ca="1" si="78"/>
        <v>1</v>
      </c>
      <c r="E256" s="111">
        <f t="shared" ca="1" si="79"/>
        <v>0</v>
      </c>
      <c r="G256" s="71"/>
      <c r="H256" s="72" t="s">
        <v>72</v>
      </c>
      <c r="I256" s="73" t="str">
        <f t="shared" ca="1" si="87"/>
        <v>11.001.001</v>
      </c>
      <c r="J256" s="74" t="s">
        <v>62</v>
      </c>
      <c r="K256" s="75"/>
      <c r="L256" s="108"/>
      <c r="M256" s="108"/>
      <c r="N256" s="89">
        <f t="shared" ca="1" si="80"/>
        <v>320418.30894326308</v>
      </c>
      <c r="O256" s="115">
        <f ca="1">N256/'Obra '!$E$9</f>
        <v>46.180498493636577</v>
      </c>
      <c r="P256" s="76"/>
      <c r="Q256" s="380"/>
      <c r="R256" s="26"/>
      <c r="S256" s="12"/>
      <c r="T256" s="7"/>
      <c r="U256" s="7"/>
    </row>
    <row r="257" spans="1:21" s="25" customFormat="1" ht="11.25" outlineLevel="2" x14ac:dyDescent="0.2">
      <c r="A257" s="110">
        <f ca="1">IF($H257="UNIDADE CONSTRUTIVA",OFFSET(A257,-1,0)+1,LARGE(A$3:A256,1))</f>
        <v>0</v>
      </c>
      <c r="B257" s="110">
        <f t="shared" ca="1" si="76"/>
        <v>11</v>
      </c>
      <c r="C257" s="110">
        <f t="shared" ca="1" si="77"/>
        <v>1</v>
      </c>
      <c r="D257" s="111">
        <f t="shared" ca="1" si="78"/>
        <v>1</v>
      </c>
      <c r="E257" s="111">
        <f t="shared" ca="1" si="79"/>
        <v>1</v>
      </c>
      <c r="G257" s="71"/>
      <c r="H257" s="72" t="s">
        <v>73</v>
      </c>
      <c r="I257" s="73" t="str">
        <f t="shared" ca="1" si="87"/>
        <v>11.001.001.001</v>
      </c>
      <c r="J257" s="74" t="s">
        <v>62</v>
      </c>
      <c r="K257" s="75" t="s">
        <v>43</v>
      </c>
      <c r="L257" s="108">
        <v>1</v>
      </c>
      <c r="M257" s="108">
        <v>320418.30894326308</v>
      </c>
      <c r="N257" s="89">
        <f t="shared" si="80"/>
        <v>320418.30894326308</v>
      </c>
      <c r="O257" s="115"/>
      <c r="P257" s="76"/>
      <c r="Q257" s="380"/>
      <c r="R257" s="26"/>
      <c r="S257" s="12"/>
      <c r="T257" s="7"/>
      <c r="U257" s="7"/>
    </row>
    <row r="258" spans="1:21" ht="11.25" x14ac:dyDescent="0.2">
      <c r="A258" s="110">
        <f ca="1">IF($H258="UNIDADE CONSTRUTIVA",OFFSET(A258,-1,0)+1,LARGE(A$3:A257,1))</f>
        <v>0</v>
      </c>
      <c r="B258" s="110">
        <f t="shared" ca="1" si="76"/>
        <v>11</v>
      </c>
      <c r="C258" s="110">
        <f t="shared" ca="1" si="77"/>
        <v>1</v>
      </c>
      <c r="D258" s="111">
        <f t="shared" ca="1" si="78"/>
        <v>1</v>
      </c>
      <c r="E258" s="111">
        <f t="shared" ca="1" si="79"/>
        <v>1</v>
      </c>
      <c r="F258" s="25"/>
      <c r="M258" s="125">
        <v>16341333.756106416</v>
      </c>
      <c r="N258" s="90" t="s">
        <v>70</v>
      </c>
      <c r="Q258" s="380"/>
    </row>
    <row r="259" spans="1:21" ht="11.25" x14ac:dyDescent="0.2">
      <c r="A259" s="110">
        <f ca="1">IF($H259="UNIDADE CONSTRUTIVA",OFFSET(A259,-1,0)+1,LARGE(A$3:A258,1))</f>
        <v>0</v>
      </c>
      <c r="B259" s="110">
        <f t="shared" ca="1" si="76"/>
        <v>11</v>
      </c>
      <c r="C259" s="110">
        <f t="shared" ca="1" si="77"/>
        <v>1</v>
      </c>
      <c r="D259" s="111">
        <f t="shared" ca="1" si="78"/>
        <v>1</v>
      </c>
      <c r="E259" s="111">
        <f t="shared" ca="1" si="79"/>
        <v>1</v>
      </c>
      <c r="F259" s="25"/>
      <c r="M259" s="125">
        <v>16341333.756106418</v>
      </c>
      <c r="N259" s="90" t="s">
        <v>71</v>
      </c>
      <c r="Q259" s="380"/>
    </row>
    <row r="260" spans="1:21" ht="11.25" x14ac:dyDescent="0.2">
      <c r="A260" s="110">
        <f ca="1">IF($H260="UNIDADE CONSTRUTIVA",OFFSET(A260,-1,0)+1,LARGE(A$3:A259,1))</f>
        <v>0</v>
      </c>
      <c r="B260" s="110">
        <f t="shared" ca="1" si="76"/>
        <v>11</v>
      </c>
      <c r="C260" s="110">
        <f t="shared" ca="1" si="77"/>
        <v>1</v>
      </c>
      <c r="D260" s="111">
        <f t="shared" ca="1" si="78"/>
        <v>1</v>
      </c>
      <c r="E260" s="111">
        <f t="shared" ca="1" si="79"/>
        <v>1</v>
      </c>
      <c r="F260" s="25"/>
      <c r="M260" s="125">
        <v>16341333.756106419</v>
      </c>
      <c r="N260" s="90" t="s">
        <v>72</v>
      </c>
      <c r="Q260" s="380"/>
    </row>
    <row r="261" spans="1:21" ht="11.25" x14ac:dyDescent="0.2">
      <c r="A261" s="110">
        <f ca="1">IF($H261="UNIDADE CONSTRUTIVA",OFFSET(A261,-1,0)+1,LARGE(A$3:A260,1))</f>
        <v>0</v>
      </c>
      <c r="B261" s="110">
        <f t="shared" ca="1" si="76"/>
        <v>11</v>
      </c>
      <c r="C261" s="110">
        <f t="shared" ca="1" si="77"/>
        <v>1</v>
      </c>
      <c r="D261" s="111">
        <f t="shared" ca="1" si="78"/>
        <v>1</v>
      </c>
      <c r="E261" s="111">
        <f t="shared" ca="1" si="79"/>
        <v>1</v>
      </c>
      <c r="F261" s="25"/>
      <c r="L261" s="159"/>
      <c r="M261" s="125">
        <v>16341333.756106416</v>
      </c>
      <c r="N261" s="90" t="s">
        <v>73</v>
      </c>
      <c r="Q261" s="380"/>
    </row>
    <row r="262" spans="1:21" ht="11.25" x14ac:dyDescent="0.2">
      <c r="A262" s="110">
        <f ca="1">IF($H262="UNIDADE CONSTRUTIVA",OFFSET(A262,-1,0)+1,LARGE(A$3:A261,1))</f>
        <v>0</v>
      </c>
      <c r="B262" s="110">
        <f t="shared" ca="1" si="76"/>
        <v>11</v>
      </c>
      <c r="C262" s="110">
        <f t="shared" ca="1" si="77"/>
        <v>1</v>
      </c>
      <c r="D262" s="111">
        <f t="shared" ca="1" si="78"/>
        <v>1</v>
      </c>
      <c r="E262" s="111">
        <f t="shared" ca="1" si="79"/>
        <v>1</v>
      </c>
      <c r="F262" s="25"/>
      <c r="N262" s="124"/>
      <c r="Q262" s="380"/>
    </row>
    <row r="263" spans="1:21" ht="11.25" x14ac:dyDescent="0.2">
      <c r="A263" s="110">
        <f ca="1">IF($H263="UNIDADE CONSTRUTIVA",OFFSET(A263,-1,0)+1,LARGE(A$3:A262,1))</f>
        <v>0</v>
      </c>
      <c r="B263" s="110">
        <f t="shared" ca="1" si="76"/>
        <v>11</v>
      </c>
      <c r="C263" s="110">
        <f t="shared" ca="1" si="77"/>
        <v>1</v>
      </c>
      <c r="D263" s="111">
        <f t="shared" ca="1" si="78"/>
        <v>1</v>
      </c>
      <c r="E263" s="111">
        <f t="shared" ca="1" si="79"/>
        <v>1</v>
      </c>
      <c r="F263" s="25"/>
      <c r="N263" s="124"/>
      <c r="Q263" s="380"/>
    </row>
    <row r="264" spans="1:21" ht="14.1" customHeight="1" x14ac:dyDescent="0.2">
      <c r="A264" s="110">
        <f ca="1">IF($H264="UNIDADE CONSTRUTIVA",OFFSET(A264,-1,0)+1,LARGE(A$3:A263,1))</f>
        <v>0</v>
      </c>
      <c r="B264" s="110">
        <f t="shared" ca="1" si="76"/>
        <v>11</v>
      </c>
      <c r="C264" s="110">
        <f t="shared" ca="1" si="77"/>
        <v>1</v>
      </c>
      <c r="D264" s="111">
        <f t="shared" ca="1" si="78"/>
        <v>1</v>
      </c>
      <c r="E264" s="111">
        <f t="shared" ca="1" si="79"/>
        <v>1</v>
      </c>
      <c r="F264" s="25"/>
      <c r="N264" s="124"/>
      <c r="Q264" s="380"/>
    </row>
    <row r="265" spans="1:21" ht="14.1" customHeight="1" x14ac:dyDescent="0.2">
      <c r="A265" s="110">
        <f ca="1">IF($H265="UNIDADE CONSTRUTIVA",OFFSET(A265,-1,0)+1,LARGE(A$3:A264,1))</f>
        <v>0</v>
      </c>
      <c r="B265" s="110">
        <f t="shared" ca="1" si="76"/>
        <v>11</v>
      </c>
      <c r="C265" s="110">
        <f t="shared" ca="1" si="77"/>
        <v>1</v>
      </c>
      <c r="D265" s="111">
        <f t="shared" ca="1" si="78"/>
        <v>1</v>
      </c>
      <c r="E265" s="111">
        <f t="shared" ca="1" si="79"/>
        <v>1</v>
      </c>
      <c r="F265" s="25"/>
      <c r="M265" s="159"/>
      <c r="Q265" s="380"/>
    </row>
    <row r="266" spans="1:21" ht="14.1" customHeight="1" x14ac:dyDescent="0.2">
      <c r="A266" s="110">
        <f ca="1">IF($H266="UNIDADE CONSTRUTIVA",OFFSET(A266,-1,0)+1,LARGE(A$3:A265,1))</f>
        <v>0</v>
      </c>
      <c r="B266" s="110">
        <f t="shared" ca="1" si="76"/>
        <v>11</v>
      </c>
      <c r="C266" s="110">
        <f t="shared" ca="1" si="77"/>
        <v>1</v>
      </c>
      <c r="D266" s="111">
        <f t="shared" ca="1" si="78"/>
        <v>1</v>
      </c>
      <c r="E266" s="111">
        <f t="shared" ca="1" si="79"/>
        <v>1</v>
      </c>
      <c r="F266" s="25"/>
      <c r="G266" s="7"/>
      <c r="H266" s="7"/>
      <c r="I266" s="7"/>
      <c r="K266" s="7"/>
      <c r="L266" s="7"/>
      <c r="M266" s="7"/>
      <c r="N266" s="7"/>
      <c r="O266" s="7"/>
      <c r="P266" s="7"/>
      <c r="Q266" s="380"/>
      <c r="R266" s="7"/>
      <c r="S266" s="7"/>
    </row>
    <row r="267" spans="1:21" ht="14.1" customHeight="1" x14ac:dyDescent="0.2">
      <c r="A267" s="110">
        <f ca="1">IF($H267="UNIDADE CONSTRUTIVA",OFFSET(A267,-1,0)+1,LARGE(A$3:A266,1))</f>
        <v>0</v>
      </c>
      <c r="B267" s="110">
        <f t="shared" ref="B267:B330" ca="1" si="88">IF(H267="UNIDADE CONSTRUTIVA",0,IF(H267="CÉLULA CONSTRUTIVA",OFFSET(B267,-1,0)+1,OFFSET(B267,-1,0)))</f>
        <v>11</v>
      </c>
      <c r="C267" s="110">
        <f t="shared" ref="C267:C330" ca="1" si="89">IF(H267="CÉLULA CONSTRUTIVA",0,IF(H267="ETAPA",OFFSET(C267,-1,0)+1,OFFSET(C267,-1,0)))</f>
        <v>1</v>
      </c>
      <c r="D267" s="111">
        <f t="shared" ref="D267:D330" ca="1" si="90">IF(H267="ETAPA",0,IF(H267="SUBETAPA",OFFSET(D267,-1,0)+1,OFFSET(D267,-1,0)))</f>
        <v>1</v>
      </c>
      <c r="E267" s="111">
        <f t="shared" ref="E267:E330" ca="1" si="91">IF(H267="Subetapa",0,IF(H267="serviço",OFFSET(E267,-1,0)+1,OFFSET(E267,-1,0)))</f>
        <v>1</v>
      </c>
      <c r="F267" s="25"/>
      <c r="G267" s="7"/>
      <c r="H267" s="7"/>
      <c r="I267" s="7"/>
      <c r="K267" s="7"/>
      <c r="L267" s="7"/>
      <c r="M267" s="7"/>
      <c r="N267" s="7"/>
      <c r="O267" s="7"/>
      <c r="P267" s="7"/>
      <c r="Q267" s="380"/>
      <c r="R267" s="7"/>
      <c r="S267" s="7"/>
    </row>
    <row r="268" spans="1:21" ht="14.1" customHeight="1" x14ac:dyDescent="0.2">
      <c r="A268" s="110">
        <f ca="1">IF($H268="UNIDADE CONSTRUTIVA",OFFSET(A268,-1,0)+1,LARGE(A$3:A267,1))</f>
        <v>0</v>
      </c>
      <c r="B268" s="110">
        <f t="shared" ca="1" si="88"/>
        <v>11</v>
      </c>
      <c r="C268" s="110">
        <f t="shared" ca="1" si="89"/>
        <v>1</v>
      </c>
      <c r="D268" s="111">
        <f t="shared" ca="1" si="90"/>
        <v>1</v>
      </c>
      <c r="E268" s="111">
        <f t="shared" ca="1" si="91"/>
        <v>1</v>
      </c>
      <c r="F268" s="25"/>
      <c r="G268" s="7"/>
      <c r="H268" s="7"/>
      <c r="I268" s="7"/>
      <c r="K268" s="7"/>
      <c r="L268" s="7"/>
      <c r="M268" s="7"/>
      <c r="N268" s="7"/>
      <c r="O268" s="7"/>
      <c r="P268" s="7"/>
      <c r="Q268" s="380"/>
      <c r="R268" s="7"/>
      <c r="S268" s="7"/>
    </row>
    <row r="269" spans="1:21" ht="14.1" customHeight="1" x14ac:dyDescent="0.2">
      <c r="A269" s="110">
        <f ca="1">IF($H269="UNIDADE CONSTRUTIVA",OFFSET(A269,-1,0)+1,LARGE(A$3:A268,1))</f>
        <v>0</v>
      </c>
      <c r="B269" s="110">
        <f t="shared" ca="1" si="88"/>
        <v>11</v>
      </c>
      <c r="C269" s="110">
        <f t="shared" ca="1" si="89"/>
        <v>1</v>
      </c>
      <c r="D269" s="111">
        <f t="shared" ca="1" si="90"/>
        <v>1</v>
      </c>
      <c r="E269" s="111">
        <f t="shared" ca="1" si="91"/>
        <v>1</v>
      </c>
      <c r="F269" s="25"/>
      <c r="G269" s="7"/>
      <c r="H269" s="7"/>
      <c r="I269" s="7"/>
      <c r="K269" s="7"/>
      <c r="L269" s="7"/>
      <c r="M269" s="7"/>
      <c r="N269" s="7"/>
      <c r="O269" s="7"/>
      <c r="P269" s="7"/>
      <c r="R269" s="7"/>
      <c r="S269" s="7"/>
    </row>
    <row r="270" spans="1:21" ht="14.1" customHeight="1" x14ac:dyDescent="0.2">
      <c r="A270" s="110">
        <f ca="1">IF($H270="UNIDADE CONSTRUTIVA",OFFSET(A270,-1,0)+1,LARGE(A$3:A269,1))</f>
        <v>0</v>
      </c>
      <c r="B270" s="110">
        <f t="shared" ca="1" si="88"/>
        <v>11</v>
      </c>
      <c r="C270" s="110">
        <f t="shared" ca="1" si="89"/>
        <v>1</v>
      </c>
      <c r="D270" s="111">
        <f t="shared" ca="1" si="90"/>
        <v>1</v>
      </c>
      <c r="E270" s="111">
        <f t="shared" ca="1" si="91"/>
        <v>1</v>
      </c>
      <c r="F270" s="25"/>
      <c r="G270" s="7"/>
      <c r="H270" s="7"/>
      <c r="I270" s="7"/>
      <c r="K270" s="7"/>
      <c r="L270" s="7"/>
      <c r="M270" s="7"/>
      <c r="N270" s="7"/>
      <c r="O270" s="7"/>
      <c r="P270" s="7"/>
      <c r="R270" s="7"/>
      <c r="S270" s="7"/>
    </row>
    <row r="271" spans="1:21" ht="14.1" customHeight="1" x14ac:dyDescent="0.2">
      <c r="A271" s="110">
        <f ca="1">IF($H271="UNIDADE CONSTRUTIVA",OFFSET(A271,-1,0)+1,LARGE(A$3:A270,1))</f>
        <v>0</v>
      </c>
      <c r="B271" s="110">
        <f t="shared" ca="1" si="88"/>
        <v>11</v>
      </c>
      <c r="C271" s="110">
        <f t="shared" ca="1" si="89"/>
        <v>1</v>
      </c>
      <c r="D271" s="111">
        <f t="shared" ca="1" si="90"/>
        <v>1</v>
      </c>
      <c r="E271" s="111">
        <f t="shared" ca="1" si="91"/>
        <v>1</v>
      </c>
      <c r="F271" s="25"/>
      <c r="G271" s="7"/>
      <c r="H271" s="7"/>
      <c r="I271" s="7"/>
      <c r="K271" s="7"/>
      <c r="L271" s="7"/>
      <c r="M271" s="7"/>
      <c r="N271" s="7"/>
      <c r="O271" s="7"/>
      <c r="P271" s="7"/>
      <c r="R271" s="7"/>
      <c r="S271" s="7"/>
    </row>
    <row r="272" spans="1:21" ht="14.1" customHeight="1" x14ac:dyDescent="0.2">
      <c r="A272" s="110">
        <f ca="1">IF($H272="UNIDADE CONSTRUTIVA",OFFSET(A272,-1,0)+1,LARGE(A$3:A271,1))</f>
        <v>0</v>
      </c>
      <c r="B272" s="110">
        <f t="shared" ca="1" si="88"/>
        <v>11</v>
      </c>
      <c r="C272" s="110">
        <f t="shared" ca="1" si="89"/>
        <v>1</v>
      </c>
      <c r="D272" s="111">
        <f t="shared" ca="1" si="90"/>
        <v>1</v>
      </c>
      <c r="E272" s="111">
        <f t="shared" ca="1" si="91"/>
        <v>1</v>
      </c>
      <c r="F272" s="25"/>
      <c r="G272" s="7"/>
      <c r="H272" s="7"/>
      <c r="I272" s="7"/>
      <c r="K272" s="7"/>
      <c r="L272" s="7"/>
      <c r="M272" s="7"/>
      <c r="N272" s="7"/>
      <c r="O272" s="7"/>
      <c r="P272" s="7"/>
      <c r="R272" s="7"/>
      <c r="S272" s="7"/>
    </row>
    <row r="273" spans="1:19" ht="14.1" customHeight="1" x14ac:dyDescent="0.2">
      <c r="A273" s="110">
        <f ca="1">IF($H273="UNIDADE CONSTRUTIVA",OFFSET(A273,-1,0)+1,LARGE(A$3:A272,1))</f>
        <v>0</v>
      </c>
      <c r="B273" s="110">
        <f t="shared" ca="1" si="88"/>
        <v>11</v>
      </c>
      <c r="C273" s="110">
        <f t="shared" ca="1" si="89"/>
        <v>1</v>
      </c>
      <c r="D273" s="111">
        <f t="shared" ca="1" si="90"/>
        <v>1</v>
      </c>
      <c r="E273" s="111">
        <f t="shared" ca="1" si="91"/>
        <v>1</v>
      </c>
      <c r="F273" s="25"/>
      <c r="G273" s="7"/>
      <c r="H273" s="7"/>
      <c r="I273" s="7"/>
      <c r="K273" s="7"/>
      <c r="L273" s="7"/>
      <c r="M273" s="7"/>
      <c r="N273" s="7"/>
      <c r="O273" s="7"/>
      <c r="P273" s="7"/>
      <c r="R273" s="7"/>
      <c r="S273" s="7"/>
    </row>
    <row r="274" spans="1:19" ht="14.1" customHeight="1" x14ac:dyDescent="0.2">
      <c r="A274" s="110">
        <f ca="1">IF($H274="UNIDADE CONSTRUTIVA",OFFSET(A274,-1,0)+1,LARGE(A$3:A273,1))</f>
        <v>0</v>
      </c>
      <c r="B274" s="110">
        <f t="shared" ca="1" si="88"/>
        <v>11</v>
      </c>
      <c r="C274" s="110">
        <f t="shared" ca="1" si="89"/>
        <v>1</v>
      </c>
      <c r="D274" s="111">
        <f t="shared" ca="1" si="90"/>
        <v>1</v>
      </c>
      <c r="E274" s="111">
        <f t="shared" ca="1" si="91"/>
        <v>1</v>
      </c>
      <c r="F274" s="25"/>
      <c r="G274" s="7"/>
      <c r="H274" s="7"/>
      <c r="I274" s="7"/>
      <c r="K274" s="7"/>
      <c r="L274" s="7"/>
      <c r="M274" s="7"/>
      <c r="N274" s="7"/>
      <c r="O274" s="7"/>
      <c r="P274" s="7"/>
      <c r="R274" s="7"/>
      <c r="S274" s="7"/>
    </row>
    <row r="275" spans="1:19" ht="14.1" customHeight="1" x14ac:dyDescent="0.2">
      <c r="A275" s="110">
        <f ca="1">IF($H275="UNIDADE CONSTRUTIVA",OFFSET(A275,-1,0)+1,LARGE(A$3:A274,1))</f>
        <v>0</v>
      </c>
      <c r="B275" s="110">
        <f t="shared" ca="1" si="88"/>
        <v>11</v>
      </c>
      <c r="C275" s="110">
        <f t="shared" ca="1" si="89"/>
        <v>1</v>
      </c>
      <c r="D275" s="111">
        <f t="shared" ca="1" si="90"/>
        <v>1</v>
      </c>
      <c r="E275" s="111">
        <f t="shared" ca="1" si="91"/>
        <v>1</v>
      </c>
      <c r="F275" s="25"/>
      <c r="G275" s="7"/>
      <c r="H275" s="7"/>
      <c r="I275" s="7"/>
      <c r="K275" s="7"/>
      <c r="L275" s="7"/>
      <c r="M275" s="7"/>
      <c r="N275" s="7"/>
      <c r="O275" s="7"/>
      <c r="P275" s="7"/>
      <c r="R275" s="7"/>
      <c r="S275" s="7"/>
    </row>
    <row r="276" spans="1:19" ht="14.1" customHeight="1" x14ac:dyDescent="0.2">
      <c r="A276" s="110">
        <f ca="1">IF($H276="UNIDADE CONSTRUTIVA",OFFSET(A276,-1,0)+1,LARGE(A$3:A275,1))</f>
        <v>0</v>
      </c>
      <c r="B276" s="110">
        <f t="shared" ca="1" si="88"/>
        <v>11</v>
      </c>
      <c r="C276" s="110">
        <f t="shared" ca="1" si="89"/>
        <v>1</v>
      </c>
      <c r="D276" s="111">
        <f t="shared" ca="1" si="90"/>
        <v>1</v>
      </c>
      <c r="E276" s="111">
        <f t="shared" ca="1" si="91"/>
        <v>1</v>
      </c>
      <c r="F276" s="25"/>
      <c r="G276" s="7"/>
      <c r="H276" s="7"/>
      <c r="I276" s="7"/>
      <c r="K276" s="7"/>
      <c r="L276" s="7"/>
      <c r="M276" s="7"/>
      <c r="N276" s="7"/>
      <c r="O276" s="7"/>
      <c r="P276" s="7"/>
      <c r="R276" s="7"/>
      <c r="S276" s="7"/>
    </row>
    <row r="277" spans="1:19" ht="14.1" customHeight="1" x14ac:dyDescent="0.2">
      <c r="A277" s="110">
        <f ca="1">IF($H277="UNIDADE CONSTRUTIVA",OFFSET(A277,-1,0)+1,LARGE(A$3:A276,1))</f>
        <v>0</v>
      </c>
      <c r="B277" s="110">
        <f t="shared" ca="1" si="88"/>
        <v>11</v>
      </c>
      <c r="C277" s="110">
        <f t="shared" ca="1" si="89"/>
        <v>1</v>
      </c>
      <c r="D277" s="111">
        <f t="shared" ca="1" si="90"/>
        <v>1</v>
      </c>
      <c r="E277" s="111">
        <f t="shared" ca="1" si="91"/>
        <v>1</v>
      </c>
      <c r="F277" s="25"/>
      <c r="G277" s="7"/>
      <c r="H277" s="7"/>
      <c r="I277" s="7"/>
      <c r="K277" s="7"/>
      <c r="L277" s="7"/>
      <c r="M277" s="7"/>
      <c r="N277" s="7"/>
      <c r="O277" s="7"/>
      <c r="P277" s="7"/>
      <c r="R277" s="7"/>
      <c r="S277" s="7"/>
    </row>
    <row r="278" spans="1:19" ht="14.1" customHeight="1" x14ac:dyDescent="0.2">
      <c r="A278" s="110">
        <f ca="1">IF($H278="UNIDADE CONSTRUTIVA",OFFSET(A278,-1,0)+1,LARGE(A$3:A277,1))</f>
        <v>0</v>
      </c>
      <c r="B278" s="110">
        <f t="shared" ca="1" si="88"/>
        <v>11</v>
      </c>
      <c r="C278" s="110">
        <f t="shared" ca="1" si="89"/>
        <v>1</v>
      </c>
      <c r="D278" s="111">
        <f t="shared" ca="1" si="90"/>
        <v>1</v>
      </c>
      <c r="E278" s="111">
        <f t="shared" ca="1" si="91"/>
        <v>1</v>
      </c>
      <c r="F278" s="25"/>
      <c r="G278" s="7"/>
      <c r="H278" s="7"/>
      <c r="I278" s="7"/>
      <c r="K278" s="7"/>
      <c r="L278" s="7"/>
      <c r="M278" s="7"/>
      <c r="N278" s="7"/>
      <c r="O278" s="7"/>
      <c r="P278" s="7"/>
      <c r="R278" s="7"/>
      <c r="S278" s="7"/>
    </row>
    <row r="279" spans="1:19" ht="14.1" customHeight="1" x14ac:dyDescent="0.2">
      <c r="A279" s="110">
        <f ca="1">IF($H279="UNIDADE CONSTRUTIVA",OFFSET(A279,-1,0)+1,LARGE(A$3:A278,1))</f>
        <v>0</v>
      </c>
      <c r="B279" s="110">
        <f t="shared" ca="1" si="88"/>
        <v>11</v>
      </c>
      <c r="C279" s="110">
        <f t="shared" ca="1" si="89"/>
        <v>1</v>
      </c>
      <c r="D279" s="111">
        <f t="shared" ca="1" si="90"/>
        <v>1</v>
      </c>
      <c r="E279" s="111">
        <f t="shared" ca="1" si="91"/>
        <v>1</v>
      </c>
      <c r="F279" s="25"/>
      <c r="G279" s="7"/>
      <c r="H279" s="7"/>
      <c r="I279" s="7"/>
      <c r="K279" s="7"/>
      <c r="L279" s="7"/>
      <c r="M279" s="7"/>
      <c r="N279" s="7"/>
      <c r="O279" s="7"/>
      <c r="P279" s="7"/>
      <c r="R279" s="7"/>
      <c r="S279" s="7"/>
    </row>
    <row r="280" spans="1:19" ht="14.1" customHeight="1" x14ac:dyDescent="0.2">
      <c r="A280" s="110">
        <f ca="1">IF($H280="UNIDADE CONSTRUTIVA",OFFSET(A280,-1,0)+1,LARGE(A$3:A279,1))</f>
        <v>0</v>
      </c>
      <c r="B280" s="110">
        <f t="shared" ca="1" si="88"/>
        <v>11</v>
      </c>
      <c r="C280" s="110">
        <f t="shared" ca="1" si="89"/>
        <v>1</v>
      </c>
      <c r="D280" s="111">
        <f t="shared" ca="1" si="90"/>
        <v>1</v>
      </c>
      <c r="E280" s="111">
        <f t="shared" ca="1" si="91"/>
        <v>1</v>
      </c>
      <c r="F280" s="25"/>
      <c r="G280" s="7"/>
      <c r="H280" s="7"/>
      <c r="I280" s="7"/>
      <c r="K280" s="7"/>
      <c r="L280" s="7"/>
      <c r="M280" s="7"/>
      <c r="N280" s="7"/>
      <c r="O280" s="7"/>
      <c r="P280" s="7"/>
      <c r="R280" s="7"/>
      <c r="S280" s="7"/>
    </row>
    <row r="281" spans="1:19" ht="14.1" customHeight="1" x14ac:dyDescent="0.2">
      <c r="A281" s="110">
        <f ca="1">IF($H281="UNIDADE CONSTRUTIVA",OFFSET(A281,-1,0)+1,LARGE(A$3:A280,1))</f>
        <v>0</v>
      </c>
      <c r="B281" s="110">
        <f t="shared" ca="1" si="88"/>
        <v>11</v>
      </c>
      <c r="C281" s="110">
        <f t="shared" ca="1" si="89"/>
        <v>1</v>
      </c>
      <c r="D281" s="111">
        <f t="shared" ca="1" si="90"/>
        <v>1</v>
      </c>
      <c r="E281" s="111">
        <f t="shared" ca="1" si="91"/>
        <v>1</v>
      </c>
      <c r="F281" s="25"/>
      <c r="G281" s="7"/>
      <c r="H281" s="7"/>
      <c r="I281" s="7"/>
      <c r="K281" s="7"/>
      <c r="L281" s="7"/>
      <c r="M281" s="7"/>
      <c r="N281" s="7"/>
      <c r="O281" s="7"/>
      <c r="P281" s="7"/>
      <c r="R281" s="7"/>
      <c r="S281" s="7"/>
    </row>
    <row r="282" spans="1:19" ht="14.1" customHeight="1" x14ac:dyDescent="0.2">
      <c r="A282" s="110">
        <f ca="1">IF($H282="UNIDADE CONSTRUTIVA",OFFSET(A282,-1,0)+1,LARGE(A$3:A281,1))</f>
        <v>0</v>
      </c>
      <c r="B282" s="110">
        <f t="shared" ca="1" si="88"/>
        <v>11</v>
      </c>
      <c r="C282" s="110">
        <f t="shared" ca="1" si="89"/>
        <v>1</v>
      </c>
      <c r="D282" s="111">
        <f t="shared" ca="1" si="90"/>
        <v>1</v>
      </c>
      <c r="E282" s="111">
        <f t="shared" ca="1" si="91"/>
        <v>1</v>
      </c>
      <c r="F282" s="25"/>
      <c r="G282" s="7"/>
      <c r="H282" s="7"/>
      <c r="I282" s="7"/>
      <c r="K282" s="7"/>
      <c r="L282" s="7"/>
      <c r="M282" s="7"/>
      <c r="N282" s="7"/>
      <c r="O282" s="7"/>
      <c r="P282" s="7"/>
      <c r="R282" s="7"/>
      <c r="S282" s="7"/>
    </row>
    <row r="283" spans="1:19" ht="14.1" customHeight="1" x14ac:dyDescent="0.2">
      <c r="A283" s="110">
        <f ca="1">IF($H283="UNIDADE CONSTRUTIVA",OFFSET(A283,-1,0)+1,LARGE(A$3:A282,1))</f>
        <v>0</v>
      </c>
      <c r="B283" s="110">
        <f t="shared" ca="1" si="88"/>
        <v>11</v>
      </c>
      <c r="C283" s="110">
        <f t="shared" ca="1" si="89"/>
        <v>1</v>
      </c>
      <c r="D283" s="111">
        <f t="shared" ca="1" si="90"/>
        <v>1</v>
      </c>
      <c r="E283" s="111">
        <f t="shared" ca="1" si="91"/>
        <v>1</v>
      </c>
      <c r="F283" s="25"/>
      <c r="G283" s="7"/>
      <c r="H283" s="7"/>
      <c r="I283" s="7"/>
      <c r="K283" s="7"/>
      <c r="L283" s="7"/>
      <c r="M283" s="7"/>
      <c r="N283" s="7"/>
      <c r="O283" s="7"/>
      <c r="P283" s="7"/>
      <c r="R283" s="7"/>
      <c r="S283" s="7"/>
    </row>
    <row r="284" spans="1:19" ht="14.1" customHeight="1" x14ac:dyDescent="0.2">
      <c r="A284" s="110">
        <f ca="1">IF($H284="UNIDADE CONSTRUTIVA",OFFSET(A284,-1,0)+1,LARGE(A$3:A283,1))</f>
        <v>0</v>
      </c>
      <c r="B284" s="110">
        <f t="shared" ca="1" si="88"/>
        <v>11</v>
      </c>
      <c r="C284" s="110">
        <f t="shared" ca="1" si="89"/>
        <v>1</v>
      </c>
      <c r="D284" s="111">
        <f t="shared" ca="1" si="90"/>
        <v>1</v>
      </c>
      <c r="E284" s="111">
        <f t="shared" ca="1" si="91"/>
        <v>1</v>
      </c>
      <c r="F284" s="25"/>
      <c r="G284" s="7"/>
      <c r="H284" s="7"/>
      <c r="I284" s="7"/>
      <c r="K284" s="7"/>
      <c r="L284" s="7"/>
      <c r="M284" s="7"/>
      <c r="N284" s="7"/>
      <c r="O284" s="7"/>
      <c r="P284" s="7"/>
      <c r="R284" s="7"/>
      <c r="S284" s="7"/>
    </row>
    <row r="285" spans="1:19" ht="14.1" customHeight="1" x14ac:dyDescent="0.2">
      <c r="A285" s="110">
        <f ca="1">IF($H285="UNIDADE CONSTRUTIVA",OFFSET(A285,-1,0)+1,LARGE(A$3:A284,1))</f>
        <v>0</v>
      </c>
      <c r="B285" s="110">
        <f t="shared" ca="1" si="88"/>
        <v>11</v>
      </c>
      <c r="C285" s="110">
        <f t="shared" ca="1" si="89"/>
        <v>1</v>
      </c>
      <c r="D285" s="111">
        <f t="shared" ca="1" si="90"/>
        <v>1</v>
      </c>
      <c r="E285" s="111">
        <f t="shared" ca="1" si="91"/>
        <v>1</v>
      </c>
      <c r="F285" s="25"/>
      <c r="G285" s="7"/>
      <c r="H285" s="7"/>
      <c r="I285" s="7"/>
      <c r="K285" s="7"/>
      <c r="L285" s="7"/>
      <c r="M285" s="7"/>
      <c r="N285" s="7"/>
      <c r="O285" s="7"/>
      <c r="P285" s="7"/>
      <c r="R285" s="7"/>
      <c r="S285" s="7"/>
    </row>
    <row r="286" spans="1:19" ht="14.1" customHeight="1" x14ac:dyDescent="0.2">
      <c r="A286" s="110">
        <f ca="1">IF($H286="UNIDADE CONSTRUTIVA",OFFSET(A286,-1,0)+1,LARGE(A$3:A285,1))</f>
        <v>0</v>
      </c>
      <c r="B286" s="110">
        <f t="shared" ca="1" si="88"/>
        <v>11</v>
      </c>
      <c r="C286" s="110">
        <f t="shared" ca="1" si="89"/>
        <v>1</v>
      </c>
      <c r="D286" s="111">
        <f t="shared" ca="1" si="90"/>
        <v>1</v>
      </c>
      <c r="E286" s="111">
        <f t="shared" ca="1" si="91"/>
        <v>1</v>
      </c>
      <c r="F286" s="25"/>
      <c r="G286" s="7"/>
      <c r="H286" s="7"/>
      <c r="I286" s="7"/>
      <c r="K286" s="7"/>
      <c r="L286" s="7"/>
      <c r="M286" s="7"/>
      <c r="N286" s="7"/>
      <c r="O286" s="7"/>
      <c r="P286" s="7"/>
      <c r="R286" s="7"/>
      <c r="S286" s="7"/>
    </row>
    <row r="287" spans="1:19" ht="14.1" customHeight="1" x14ac:dyDescent="0.2">
      <c r="A287" s="110">
        <f ca="1">IF($H287="UNIDADE CONSTRUTIVA",OFFSET(A287,-1,0)+1,LARGE(A$3:A286,1))</f>
        <v>0</v>
      </c>
      <c r="B287" s="110">
        <f t="shared" ca="1" si="88"/>
        <v>11</v>
      </c>
      <c r="C287" s="110">
        <f t="shared" ca="1" si="89"/>
        <v>1</v>
      </c>
      <c r="D287" s="111">
        <f t="shared" ca="1" si="90"/>
        <v>1</v>
      </c>
      <c r="E287" s="111">
        <f t="shared" ca="1" si="91"/>
        <v>1</v>
      </c>
      <c r="F287" s="25"/>
      <c r="G287" s="7"/>
      <c r="H287" s="7"/>
      <c r="I287" s="7"/>
      <c r="K287" s="7"/>
      <c r="L287" s="7"/>
      <c r="M287" s="7"/>
      <c r="N287" s="7"/>
      <c r="O287" s="7"/>
      <c r="P287" s="7"/>
      <c r="R287" s="7"/>
      <c r="S287" s="7"/>
    </row>
    <row r="288" spans="1:19" ht="14.1" customHeight="1" x14ac:dyDescent="0.2">
      <c r="A288" s="110">
        <f ca="1">IF($H288="UNIDADE CONSTRUTIVA",OFFSET(A288,-1,0)+1,LARGE(A$3:A287,1))</f>
        <v>0</v>
      </c>
      <c r="B288" s="110">
        <f t="shared" ca="1" si="88"/>
        <v>11</v>
      </c>
      <c r="C288" s="110">
        <f t="shared" ca="1" si="89"/>
        <v>1</v>
      </c>
      <c r="D288" s="111">
        <f t="shared" ca="1" si="90"/>
        <v>1</v>
      </c>
      <c r="E288" s="111">
        <f t="shared" ca="1" si="91"/>
        <v>1</v>
      </c>
      <c r="F288" s="25"/>
      <c r="G288" s="7"/>
      <c r="H288" s="7"/>
      <c r="I288" s="7"/>
      <c r="K288" s="7"/>
      <c r="L288" s="7"/>
      <c r="M288" s="7"/>
      <c r="N288" s="7"/>
      <c r="O288" s="7"/>
      <c r="P288" s="7"/>
      <c r="R288" s="7"/>
      <c r="S288" s="7"/>
    </row>
    <row r="289" spans="1:19" ht="14.1" customHeight="1" x14ac:dyDescent="0.2">
      <c r="A289" s="110">
        <f ca="1">IF($H289="UNIDADE CONSTRUTIVA",OFFSET(A289,-1,0)+1,LARGE(A$3:A288,1))</f>
        <v>0</v>
      </c>
      <c r="B289" s="110">
        <f t="shared" ca="1" si="88"/>
        <v>11</v>
      </c>
      <c r="C289" s="110">
        <f t="shared" ca="1" si="89"/>
        <v>1</v>
      </c>
      <c r="D289" s="111">
        <f t="shared" ca="1" si="90"/>
        <v>1</v>
      </c>
      <c r="E289" s="111">
        <f t="shared" ca="1" si="91"/>
        <v>1</v>
      </c>
      <c r="F289" s="25"/>
      <c r="G289" s="7"/>
      <c r="H289" s="7"/>
      <c r="I289" s="7"/>
      <c r="K289" s="7"/>
      <c r="L289" s="7"/>
      <c r="M289" s="7"/>
      <c r="N289" s="7"/>
      <c r="O289" s="7"/>
      <c r="P289" s="7"/>
      <c r="R289" s="7"/>
      <c r="S289" s="7"/>
    </row>
    <row r="290" spans="1:19" ht="14.1" customHeight="1" x14ac:dyDescent="0.2">
      <c r="A290" s="110">
        <f ca="1">IF($H290="UNIDADE CONSTRUTIVA",OFFSET(A290,-1,0)+1,LARGE(A$3:A289,1))</f>
        <v>0</v>
      </c>
      <c r="B290" s="110">
        <f t="shared" ca="1" si="88"/>
        <v>11</v>
      </c>
      <c r="C290" s="110">
        <f t="shared" ca="1" si="89"/>
        <v>1</v>
      </c>
      <c r="D290" s="111">
        <f t="shared" ca="1" si="90"/>
        <v>1</v>
      </c>
      <c r="E290" s="111">
        <f t="shared" ca="1" si="91"/>
        <v>1</v>
      </c>
      <c r="F290" s="25"/>
      <c r="G290" s="7"/>
      <c r="H290" s="7"/>
      <c r="I290" s="7"/>
      <c r="K290" s="7"/>
      <c r="L290" s="7"/>
      <c r="M290" s="7"/>
      <c r="N290" s="7"/>
      <c r="O290" s="7"/>
      <c r="P290" s="7"/>
      <c r="R290" s="7"/>
      <c r="S290" s="7"/>
    </row>
    <row r="291" spans="1:19" ht="14.1" customHeight="1" x14ac:dyDescent="0.2">
      <c r="A291" s="110">
        <f ca="1">IF($H291="UNIDADE CONSTRUTIVA",OFFSET(A291,-1,0)+1,LARGE(A$3:A290,1))</f>
        <v>0</v>
      </c>
      <c r="B291" s="110">
        <f t="shared" ca="1" si="88"/>
        <v>11</v>
      </c>
      <c r="C291" s="110">
        <f t="shared" ca="1" si="89"/>
        <v>1</v>
      </c>
      <c r="D291" s="111">
        <f t="shared" ca="1" si="90"/>
        <v>1</v>
      </c>
      <c r="E291" s="111">
        <f t="shared" ca="1" si="91"/>
        <v>1</v>
      </c>
      <c r="F291" s="25"/>
      <c r="G291" s="7"/>
      <c r="H291" s="7"/>
      <c r="I291" s="7"/>
      <c r="K291" s="7"/>
      <c r="L291" s="7"/>
      <c r="M291" s="7"/>
      <c r="N291" s="7"/>
      <c r="O291" s="7"/>
      <c r="P291" s="7"/>
      <c r="R291" s="7"/>
      <c r="S291" s="7"/>
    </row>
    <row r="292" spans="1:19" ht="14.1" customHeight="1" x14ac:dyDescent="0.2">
      <c r="A292" s="110">
        <f ca="1">IF($H292="UNIDADE CONSTRUTIVA",OFFSET(A292,-1,0)+1,LARGE(A$3:A291,1))</f>
        <v>0</v>
      </c>
      <c r="B292" s="110">
        <f t="shared" ca="1" si="88"/>
        <v>11</v>
      </c>
      <c r="C292" s="110">
        <f t="shared" ca="1" si="89"/>
        <v>1</v>
      </c>
      <c r="D292" s="111">
        <f t="shared" ca="1" si="90"/>
        <v>1</v>
      </c>
      <c r="E292" s="111">
        <f t="shared" ca="1" si="91"/>
        <v>1</v>
      </c>
      <c r="F292" s="25"/>
      <c r="G292" s="7"/>
      <c r="H292" s="7"/>
      <c r="I292" s="7"/>
      <c r="K292" s="7"/>
      <c r="L292" s="7"/>
      <c r="M292" s="7"/>
      <c r="N292" s="7"/>
      <c r="O292" s="7"/>
      <c r="P292" s="7"/>
      <c r="R292" s="7"/>
      <c r="S292" s="7"/>
    </row>
    <row r="293" spans="1:19" ht="14.1" customHeight="1" x14ac:dyDescent="0.2">
      <c r="A293" s="110">
        <f ca="1">IF($H293="UNIDADE CONSTRUTIVA",OFFSET(A293,-1,0)+1,LARGE(A$3:A292,1))</f>
        <v>0</v>
      </c>
      <c r="B293" s="110">
        <f t="shared" ca="1" si="88"/>
        <v>11</v>
      </c>
      <c r="C293" s="110">
        <f t="shared" ca="1" si="89"/>
        <v>1</v>
      </c>
      <c r="D293" s="111">
        <f t="shared" ca="1" si="90"/>
        <v>1</v>
      </c>
      <c r="E293" s="111">
        <f t="shared" ca="1" si="91"/>
        <v>1</v>
      </c>
      <c r="F293" s="25"/>
      <c r="G293" s="7"/>
      <c r="H293" s="7"/>
      <c r="I293" s="7"/>
      <c r="K293" s="7"/>
      <c r="L293" s="7"/>
      <c r="M293" s="7"/>
      <c r="N293" s="7"/>
      <c r="O293" s="7"/>
      <c r="P293" s="7"/>
      <c r="R293" s="7"/>
      <c r="S293" s="7"/>
    </row>
    <row r="294" spans="1:19" ht="14.1" customHeight="1" x14ac:dyDescent="0.2">
      <c r="A294" s="110">
        <f ca="1">IF($H294="UNIDADE CONSTRUTIVA",OFFSET(A294,-1,0)+1,LARGE(A$3:A293,1))</f>
        <v>0</v>
      </c>
      <c r="B294" s="110">
        <f t="shared" ca="1" si="88"/>
        <v>11</v>
      </c>
      <c r="C294" s="110">
        <f t="shared" ca="1" si="89"/>
        <v>1</v>
      </c>
      <c r="D294" s="111">
        <f t="shared" ca="1" si="90"/>
        <v>1</v>
      </c>
      <c r="E294" s="111">
        <f t="shared" ca="1" si="91"/>
        <v>1</v>
      </c>
      <c r="F294" s="25"/>
      <c r="G294" s="7"/>
      <c r="H294" s="7"/>
      <c r="I294" s="7"/>
      <c r="K294" s="7"/>
      <c r="L294" s="7"/>
      <c r="M294" s="7"/>
      <c r="N294" s="7"/>
      <c r="O294" s="7"/>
      <c r="P294" s="7"/>
      <c r="R294" s="7"/>
      <c r="S294" s="7"/>
    </row>
    <row r="295" spans="1:19" ht="14.1" customHeight="1" x14ac:dyDescent="0.2">
      <c r="A295" s="110">
        <f ca="1">IF($H295="UNIDADE CONSTRUTIVA",OFFSET(A295,-1,0)+1,LARGE(A$3:A294,1))</f>
        <v>0</v>
      </c>
      <c r="B295" s="110">
        <f t="shared" ca="1" si="88"/>
        <v>11</v>
      </c>
      <c r="C295" s="110">
        <f t="shared" ca="1" si="89"/>
        <v>1</v>
      </c>
      <c r="D295" s="111">
        <f t="shared" ca="1" si="90"/>
        <v>1</v>
      </c>
      <c r="E295" s="111">
        <f t="shared" ca="1" si="91"/>
        <v>1</v>
      </c>
      <c r="F295" s="25"/>
      <c r="G295" s="7"/>
      <c r="H295" s="7"/>
      <c r="I295" s="7"/>
      <c r="K295" s="7"/>
      <c r="L295" s="7"/>
      <c r="M295" s="7"/>
      <c r="N295" s="7"/>
      <c r="O295" s="7"/>
      <c r="P295" s="7"/>
      <c r="R295" s="7"/>
      <c r="S295" s="7"/>
    </row>
    <row r="296" spans="1:19" ht="14.1" customHeight="1" x14ac:dyDescent="0.2">
      <c r="A296" s="110">
        <f ca="1">IF($H296="UNIDADE CONSTRUTIVA",OFFSET(A296,-1,0)+1,LARGE(A$3:A295,1))</f>
        <v>0</v>
      </c>
      <c r="B296" s="110">
        <f t="shared" ca="1" si="88"/>
        <v>11</v>
      </c>
      <c r="C296" s="110">
        <f t="shared" ca="1" si="89"/>
        <v>1</v>
      </c>
      <c r="D296" s="111">
        <f t="shared" ca="1" si="90"/>
        <v>1</v>
      </c>
      <c r="E296" s="111">
        <f t="shared" ca="1" si="91"/>
        <v>1</v>
      </c>
      <c r="F296" s="25"/>
      <c r="G296" s="7"/>
      <c r="H296" s="7"/>
      <c r="I296" s="7"/>
      <c r="K296" s="7"/>
      <c r="L296" s="7"/>
      <c r="M296" s="7"/>
      <c r="N296" s="7"/>
      <c r="O296" s="7"/>
      <c r="P296" s="7"/>
      <c r="R296" s="7"/>
      <c r="S296" s="7"/>
    </row>
    <row r="297" spans="1:19" ht="14.1" customHeight="1" x14ac:dyDescent="0.2">
      <c r="A297" s="110">
        <f ca="1">IF($H297="UNIDADE CONSTRUTIVA",OFFSET(A297,-1,0)+1,LARGE(A$3:A296,1))</f>
        <v>0</v>
      </c>
      <c r="B297" s="110">
        <f t="shared" ca="1" si="88"/>
        <v>11</v>
      </c>
      <c r="C297" s="110">
        <f t="shared" ca="1" si="89"/>
        <v>1</v>
      </c>
      <c r="D297" s="111">
        <f t="shared" ca="1" si="90"/>
        <v>1</v>
      </c>
      <c r="E297" s="111">
        <f t="shared" ca="1" si="91"/>
        <v>1</v>
      </c>
      <c r="F297" s="25"/>
      <c r="G297" s="7"/>
      <c r="H297" s="7"/>
      <c r="I297" s="7"/>
      <c r="K297" s="7"/>
      <c r="L297" s="7"/>
      <c r="M297" s="7"/>
      <c r="N297" s="7"/>
      <c r="O297" s="7"/>
      <c r="P297" s="7"/>
      <c r="R297" s="7"/>
      <c r="S297" s="7"/>
    </row>
    <row r="298" spans="1:19" ht="14.1" customHeight="1" x14ac:dyDescent="0.2">
      <c r="A298" s="110">
        <f ca="1">IF($H298="UNIDADE CONSTRUTIVA",OFFSET(A298,-1,0)+1,LARGE(A$3:A297,1))</f>
        <v>0</v>
      </c>
      <c r="B298" s="110">
        <f t="shared" ca="1" si="88"/>
        <v>11</v>
      </c>
      <c r="C298" s="110">
        <f t="shared" ca="1" si="89"/>
        <v>1</v>
      </c>
      <c r="D298" s="111">
        <f t="shared" ca="1" si="90"/>
        <v>1</v>
      </c>
      <c r="E298" s="111">
        <f t="shared" ca="1" si="91"/>
        <v>1</v>
      </c>
      <c r="F298" s="25"/>
      <c r="G298" s="7"/>
      <c r="H298" s="7"/>
      <c r="I298" s="7"/>
      <c r="K298" s="7"/>
      <c r="L298" s="7"/>
      <c r="M298" s="7"/>
      <c r="N298" s="7"/>
      <c r="O298" s="7"/>
      <c r="P298" s="7"/>
      <c r="R298" s="7"/>
      <c r="S298" s="7"/>
    </row>
    <row r="299" spans="1:19" ht="14.1" customHeight="1" x14ac:dyDescent="0.2">
      <c r="A299" s="110">
        <f ca="1">IF($H299="UNIDADE CONSTRUTIVA",OFFSET(A299,-1,0)+1,LARGE(A$3:A298,1))</f>
        <v>0</v>
      </c>
      <c r="B299" s="110">
        <f t="shared" ca="1" si="88"/>
        <v>11</v>
      </c>
      <c r="C299" s="110">
        <f t="shared" ca="1" si="89"/>
        <v>1</v>
      </c>
      <c r="D299" s="111">
        <f t="shared" ca="1" si="90"/>
        <v>1</v>
      </c>
      <c r="E299" s="111">
        <f t="shared" ca="1" si="91"/>
        <v>1</v>
      </c>
      <c r="F299" s="25"/>
      <c r="G299" s="7"/>
      <c r="H299" s="7"/>
      <c r="I299" s="7"/>
      <c r="K299" s="7"/>
      <c r="L299" s="7"/>
      <c r="M299" s="7"/>
      <c r="N299" s="7"/>
      <c r="O299" s="7"/>
      <c r="P299" s="7"/>
      <c r="R299" s="7"/>
      <c r="S299" s="7"/>
    </row>
    <row r="300" spans="1:19" ht="14.1" customHeight="1" x14ac:dyDescent="0.2">
      <c r="A300" s="110">
        <f ca="1">IF($H300="UNIDADE CONSTRUTIVA",OFFSET(A300,-1,0)+1,LARGE(A$3:A299,1))</f>
        <v>0</v>
      </c>
      <c r="B300" s="110">
        <f t="shared" ca="1" si="88"/>
        <v>11</v>
      </c>
      <c r="C300" s="110">
        <f t="shared" ca="1" si="89"/>
        <v>1</v>
      </c>
      <c r="D300" s="111">
        <f t="shared" ca="1" si="90"/>
        <v>1</v>
      </c>
      <c r="E300" s="111">
        <f t="shared" ca="1" si="91"/>
        <v>1</v>
      </c>
      <c r="F300" s="25"/>
      <c r="G300" s="7"/>
      <c r="H300" s="7"/>
      <c r="I300" s="7"/>
      <c r="K300" s="7"/>
      <c r="L300" s="7"/>
      <c r="M300" s="7"/>
      <c r="N300" s="7"/>
      <c r="O300" s="7"/>
      <c r="P300" s="7"/>
      <c r="R300" s="7"/>
      <c r="S300" s="7"/>
    </row>
    <row r="301" spans="1:19" ht="14.1" customHeight="1" x14ac:dyDescent="0.2">
      <c r="A301" s="110">
        <f ca="1">IF($H301="UNIDADE CONSTRUTIVA",OFFSET(A301,-1,0)+1,LARGE(A$3:A300,1))</f>
        <v>0</v>
      </c>
      <c r="B301" s="110">
        <f t="shared" ca="1" si="88"/>
        <v>11</v>
      </c>
      <c r="C301" s="110">
        <f t="shared" ca="1" si="89"/>
        <v>1</v>
      </c>
      <c r="D301" s="111">
        <f t="shared" ca="1" si="90"/>
        <v>1</v>
      </c>
      <c r="E301" s="111">
        <f t="shared" ca="1" si="91"/>
        <v>1</v>
      </c>
      <c r="F301" s="25"/>
      <c r="G301" s="7"/>
      <c r="H301" s="7"/>
      <c r="I301" s="7"/>
      <c r="K301" s="7"/>
      <c r="L301" s="7"/>
      <c r="M301" s="7"/>
      <c r="N301" s="7"/>
      <c r="O301" s="7"/>
      <c r="P301" s="7"/>
      <c r="R301" s="7"/>
      <c r="S301" s="7"/>
    </row>
    <row r="302" spans="1:19" ht="14.1" customHeight="1" x14ac:dyDescent="0.2">
      <c r="A302" s="110">
        <f ca="1">IF($H302="UNIDADE CONSTRUTIVA",OFFSET(A302,-1,0)+1,LARGE(A$3:A301,1))</f>
        <v>0</v>
      </c>
      <c r="B302" s="110">
        <f t="shared" ca="1" si="88"/>
        <v>11</v>
      </c>
      <c r="C302" s="110">
        <f t="shared" ca="1" si="89"/>
        <v>1</v>
      </c>
      <c r="D302" s="111">
        <f t="shared" ca="1" si="90"/>
        <v>1</v>
      </c>
      <c r="E302" s="111">
        <f t="shared" ca="1" si="91"/>
        <v>1</v>
      </c>
      <c r="F302" s="25"/>
      <c r="G302" s="7"/>
      <c r="H302" s="7"/>
      <c r="I302" s="7"/>
      <c r="K302" s="7"/>
      <c r="L302" s="7"/>
      <c r="M302" s="7"/>
      <c r="N302" s="7"/>
      <c r="O302" s="7"/>
      <c r="P302" s="7"/>
      <c r="R302" s="7"/>
      <c r="S302" s="7"/>
    </row>
    <row r="303" spans="1:19" ht="14.1" customHeight="1" x14ac:dyDescent="0.2">
      <c r="A303" s="110">
        <f ca="1">IF($H303="UNIDADE CONSTRUTIVA",OFFSET(A303,-1,0)+1,LARGE(A$3:A302,1))</f>
        <v>0</v>
      </c>
      <c r="B303" s="110">
        <f t="shared" ca="1" si="88"/>
        <v>11</v>
      </c>
      <c r="C303" s="110">
        <f t="shared" ca="1" si="89"/>
        <v>1</v>
      </c>
      <c r="D303" s="111">
        <f t="shared" ca="1" si="90"/>
        <v>1</v>
      </c>
      <c r="E303" s="111">
        <f t="shared" ca="1" si="91"/>
        <v>1</v>
      </c>
      <c r="F303" s="25"/>
      <c r="G303" s="7"/>
      <c r="H303" s="7"/>
      <c r="I303" s="7"/>
      <c r="K303" s="7"/>
      <c r="L303" s="7"/>
      <c r="M303" s="7"/>
      <c r="N303" s="7"/>
      <c r="O303" s="7"/>
      <c r="P303" s="7"/>
      <c r="R303" s="7"/>
      <c r="S303" s="7"/>
    </row>
    <row r="304" spans="1:19" ht="14.1" customHeight="1" x14ac:dyDescent="0.2">
      <c r="A304" s="110">
        <f ca="1">IF($H304="UNIDADE CONSTRUTIVA",OFFSET(A304,-1,0)+1,LARGE(A$3:A303,1))</f>
        <v>0</v>
      </c>
      <c r="B304" s="110">
        <f t="shared" ca="1" si="88"/>
        <v>11</v>
      </c>
      <c r="C304" s="110">
        <f t="shared" ca="1" si="89"/>
        <v>1</v>
      </c>
      <c r="D304" s="111">
        <f t="shared" ca="1" si="90"/>
        <v>1</v>
      </c>
      <c r="E304" s="111">
        <f t="shared" ca="1" si="91"/>
        <v>1</v>
      </c>
      <c r="F304" s="25"/>
      <c r="G304" s="7"/>
      <c r="H304" s="7"/>
      <c r="I304" s="7"/>
      <c r="K304" s="7"/>
      <c r="L304" s="7"/>
      <c r="M304" s="7"/>
      <c r="N304" s="7"/>
      <c r="O304" s="7"/>
      <c r="P304" s="7"/>
      <c r="R304" s="7"/>
      <c r="S304" s="7"/>
    </row>
    <row r="305" spans="1:19" ht="14.1" customHeight="1" x14ac:dyDescent="0.2">
      <c r="A305" s="110">
        <f ca="1">IF($H305="UNIDADE CONSTRUTIVA",OFFSET(A305,-1,0)+1,LARGE(A$3:A304,1))</f>
        <v>0</v>
      </c>
      <c r="B305" s="110">
        <f t="shared" ca="1" si="88"/>
        <v>11</v>
      </c>
      <c r="C305" s="110">
        <f t="shared" ca="1" si="89"/>
        <v>1</v>
      </c>
      <c r="D305" s="111">
        <f t="shared" ca="1" si="90"/>
        <v>1</v>
      </c>
      <c r="E305" s="111">
        <f t="shared" ca="1" si="91"/>
        <v>1</v>
      </c>
      <c r="F305" s="25"/>
      <c r="G305" s="7"/>
      <c r="H305" s="7"/>
      <c r="I305" s="7"/>
      <c r="K305" s="7"/>
      <c r="L305" s="7"/>
      <c r="M305" s="7"/>
      <c r="N305" s="7"/>
      <c r="O305" s="7"/>
      <c r="P305" s="7"/>
      <c r="R305" s="7"/>
      <c r="S305" s="7"/>
    </row>
    <row r="306" spans="1:19" ht="14.1" customHeight="1" x14ac:dyDescent="0.2">
      <c r="A306" s="110">
        <f ca="1">IF($H306="UNIDADE CONSTRUTIVA",OFFSET(A306,-1,0)+1,LARGE(A$3:A305,1))</f>
        <v>0</v>
      </c>
      <c r="B306" s="110">
        <f t="shared" ca="1" si="88"/>
        <v>11</v>
      </c>
      <c r="C306" s="110">
        <f t="shared" ca="1" si="89"/>
        <v>1</v>
      </c>
      <c r="D306" s="111">
        <f t="shared" ca="1" si="90"/>
        <v>1</v>
      </c>
      <c r="E306" s="111">
        <f t="shared" ca="1" si="91"/>
        <v>1</v>
      </c>
      <c r="F306" s="25"/>
      <c r="G306" s="7"/>
      <c r="H306" s="7"/>
      <c r="I306" s="7"/>
      <c r="K306" s="7"/>
      <c r="L306" s="7"/>
      <c r="M306" s="7"/>
      <c r="N306" s="7"/>
      <c r="O306" s="7"/>
      <c r="P306" s="7"/>
      <c r="R306" s="7"/>
      <c r="S306" s="7"/>
    </row>
    <row r="307" spans="1:19" ht="14.1" customHeight="1" x14ac:dyDescent="0.2">
      <c r="A307" s="110">
        <f ca="1">IF($H307="UNIDADE CONSTRUTIVA",OFFSET(A307,-1,0)+1,LARGE(A$3:A306,1))</f>
        <v>0</v>
      </c>
      <c r="B307" s="110">
        <f t="shared" ca="1" si="88"/>
        <v>11</v>
      </c>
      <c r="C307" s="110">
        <f t="shared" ca="1" si="89"/>
        <v>1</v>
      </c>
      <c r="D307" s="111">
        <f t="shared" ca="1" si="90"/>
        <v>1</v>
      </c>
      <c r="E307" s="111">
        <f t="shared" ca="1" si="91"/>
        <v>1</v>
      </c>
      <c r="F307" s="25"/>
      <c r="G307" s="7"/>
      <c r="H307" s="7"/>
      <c r="I307" s="7"/>
      <c r="K307" s="7"/>
      <c r="L307" s="7"/>
      <c r="M307" s="7"/>
      <c r="N307" s="7"/>
      <c r="O307" s="7"/>
      <c r="P307" s="7"/>
      <c r="R307" s="7"/>
      <c r="S307" s="7"/>
    </row>
    <row r="308" spans="1:19" ht="14.1" customHeight="1" x14ac:dyDescent="0.2">
      <c r="A308" s="110">
        <f ca="1">IF($H308="UNIDADE CONSTRUTIVA",OFFSET(A308,-1,0)+1,LARGE(A$3:A307,1))</f>
        <v>0</v>
      </c>
      <c r="B308" s="110">
        <f t="shared" ca="1" si="88"/>
        <v>11</v>
      </c>
      <c r="C308" s="110">
        <f t="shared" ca="1" si="89"/>
        <v>1</v>
      </c>
      <c r="D308" s="111">
        <f t="shared" ca="1" si="90"/>
        <v>1</v>
      </c>
      <c r="E308" s="111">
        <f t="shared" ca="1" si="91"/>
        <v>1</v>
      </c>
      <c r="F308" s="25"/>
      <c r="G308" s="7"/>
      <c r="H308" s="7"/>
      <c r="I308" s="7"/>
      <c r="K308" s="7"/>
      <c r="L308" s="7"/>
      <c r="M308" s="7"/>
      <c r="N308" s="7"/>
      <c r="O308" s="7"/>
      <c r="P308" s="7"/>
      <c r="R308" s="7"/>
      <c r="S308" s="7"/>
    </row>
    <row r="309" spans="1:19" ht="14.1" customHeight="1" x14ac:dyDescent="0.2">
      <c r="A309" s="110">
        <f ca="1">IF($H309="UNIDADE CONSTRUTIVA",OFFSET(A309,-1,0)+1,LARGE(A$3:A308,1))</f>
        <v>0</v>
      </c>
      <c r="B309" s="110">
        <f t="shared" ca="1" si="88"/>
        <v>11</v>
      </c>
      <c r="C309" s="110">
        <f t="shared" ca="1" si="89"/>
        <v>1</v>
      </c>
      <c r="D309" s="111">
        <f t="shared" ca="1" si="90"/>
        <v>1</v>
      </c>
      <c r="E309" s="111">
        <f t="shared" ca="1" si="91"/>
        <v>1</v>
      </c>
      <c r="F309" s="25"/>
      <c r="G309" s="7"/>
      <c r="H309" s="7"/>
      <c r="I309" s="7"/>
      <c r="K309" s="7"/>
      <c r="L309" s="7"/>
      <c r="M309" s="7"/>
      <c r="N309" s="7"/>
      <c r="O309" s="7"/>
      <c r="P309" s="7"/>
      <c r="R309" s="7"/>
      <c r="S309" s="7"/>
    </row>
    <row r="310" spans="1:19" ht="14.1" customHeight="1" x14ac:dyDescent="0.2">
      <c r="A310" s="110">
        <f ca="1">IF($H310="UNIDADE CONSTRUTIVA",OFFSET(A310,-1,0)+1,LARGE(A$3:A309,1))</f>
        <v>0</v>
      </c>
      <c r="B310" s="110">
        <f t="shared" ca="1" si="88"/>
        <v>11</v>
      </c>
      <c r="C310" s="110">
        <f t="shared" ca="1" si="89"/>
        <v>1</v>
      </c>
      <c r="D310" s="111">
        <f t="shared" ca="1" si="90"/>
        <v>1</v>
      </c>
      <c r="E310" s="111">
        <f t="shared" ca="1" si="91"/>
        <v>1</v>
      </c>
      <c r="F310" s="25"/>
      <c r="G310" s="7"/>
      <c r="H310" s="7"/>
      <c r="I310" s="7"/>
      <c r="K310" s="7"/>
      <c r="L310" s="7"/>
      <c r="M310" s="7"/>
      <c r="N310" s="7"/>
      <c r="O310" s="7"/>
      <c r="P310" s="7"/>
      <c r="R310" s="7"/>
      <c r="S310" s="7"/>
    </row>
    <row r="311" spans="1:19" ht="14.1" customHeight="1" x14ac:dyDescent="0.2">
      <c r="A311" s="110">
        <f ca="1">IF($H311="UNIDADE CONSTRUTIVA",OFFSET(A311,-1,0)+1,LARGE(A$3:A310,1))</f>
        <v>0</v>
      </c>
      <c r="B311" s="110">
        <f t="shared" ca="1" si="88"/>
        <v>11</v>
      </c>
      <c r="C311" s="110">
        <f t="shared" ca="1" si="89"/>
        <v>1</v>
      </c>
      <c r="D311" s="111">
        <f t="shared" ca="1" si="90"/>
        <v>1</v>
      </c>
      <c r="E311" s="111">
        <f t="shared" ca="1" si="91"/>
        <v>1</v>
      </c>
      <c r="F311" s="25"/>
      <c r="G311" s="7"/>
      <c r="H311" s="7"/>
      <c r="I311" s="7"/>
      <c r="K311" s="7"/>
      <c r="L311" s="7"/>
      <c r="M311" s="7"/>
      <c r="N311" s="7"/>
      <c r="O311" s="7"/>
      <c r="P311" s="7"/>
      <c r="R311" s="7"/>
      <c r="S311" s="7"/>
    </row>
    <row r="312" spans="1:19" ht="14.1" customHeight="1" x14ac:dyDescent="0.2">
      <c r="A312" s="110">
        <f ca="1">IF($H312="UNIDADE CONSTRUTIVA",OFFSET(A312,-1,0)+1,LARGE(A$3:A311,1))</f>
        <v>0</v>
      </c>
      <c r="B312" s="110">
        <f t="shared" ca="1" si="88"/>
        <v>11</v>
      </c>
      <c r="C312" s="110">
        <f t="shared" ca="1" si="89"/>
        <v>1</v>
      </c>
      <c r="D312" s="111">
        <f t="shared" ca="1" si="90"/>
        <v>1</v>
      </c>
      <c r="E312" s="111">
        <f t="shared" ca="1" si="91"/>
        <v>1</v>
      </c>
      <c r="F312" s="25"/>
      <c r="G312" s="7"/>
      <c r="H312" s="7"/>
      <c r="I312" s="7"/>
      <c r="K312" s="7"/>
      <c r="L312" s="7"/>
      <c r="M312" s="7"/>
      <c r="N312" s="7"/>
      <c r="O312" s="7"/>
      <c r="P312" s="7"/>
      <c r="R312" s="7"/>
      <c r="S312" s="7"/>
    </row>
    <row r="313" spans="1:19" ht="14.1" customHeight="1" x14ac:dyDescent="0.2">
      <c r="A313" s="110">
        <f ca="1">IF($H313="UNIDADE CONSTRUTIVA",OFFSET(A313,-1,0)+1,LARGE(A$3:A312,1))</f>
        <v>0</v>
      </c>
      <c r="B313" s="110">
        <f t="shared" ca="1" si="88"/>
        <v>11</v>
      </c>
      <c r="C313" s="110">
        <f t="shared" ca="1" si="89"/>
        <v>1</v>
      </c>
      <c r="D313" s="111">
        <f t="shared" ca="1" si="90"/>
        <v>1</v>
      </c>
      <c r="E313" s="111">
        <f t="shared" ca="1" si="91"/>
        <v>1</v>
      </c>
      <c r="F313" s="25"/>
      <c r="G313" s="7"/>
      <c r="H313" s="7"/>
      <c r="I313" s="7"/>
      <c r="K313" s="7"/>
      <c r="L313" s="7"/>
      <c r="M313" s="7"/>
      <c r="N313" s="7"/>
      <c r="O313" s="7"/>
      <c r="P313" s="7"/>
      <c r="R313" s="7"/>
      <c r="S313" s="7"/>
    </row>
    <row r="314" spans="1:19" ht="14.1" customHeight="1" x14ac:dyDescent="0.2">
      <c r="A314" s="110">
        <f ca="1">IF($H314="UNIDADE CONSTRUTIVA",OFFSET(A314,-1,0)+1,LARGE(A$3:A313,1))</f>
        <v>0</v>
      </c>
      <c r="B314" s="110">
        <f t="shared" ca="1" si="88"/>
        <v>11</v>
      </c>
      <c r="C314" s="110">
        <f t="shared" ca="1" si="89"/>
        <v>1</v>
      </c>
      <c r="D314" s="111">
        <f t="shared" ca="1" si="90"/>
        <v>1</v>
      </c>
      <c r="E314" s="111">
        <f t="shared" ca="1" si="91"/>
        <v>1</v>
      </c>
      <c r="F314" s="25"/>
      <c r="G314" s="7"/>
      <c r="H314" s="7"/>
      <c r="I314" s="7"/>
      <c r="K314" s="7"/>
      <c r="L314" s="7"/>
      <c r="M314" s="7"/>
      <c r="N314" s="7"/>
      <c r="O314" s="7"/>
      <c r="P314" s="7"/>
      <c r="R314" s="7"/>
      <c r="S314" s="7"/>
    </row>
    <row r="315" spans="1:19" ht="14.1" customHeight="1" x14ac:dyDescent="0.2">
      <c r="A315" s="110">
        <f ca="1">IF($H315="UNIDADE CONSTRUTIVA",OFFSET(A315,-1,0)+1,LARGE(A$3:A314,1))</f>
        <v>0</v>
      </c>
      <c r="B315" s="110">
        <f t="shared" ca="1" si="88"/>
        <v>11</v>
      </c>
      <c r="C315" s="110">
        <f t="shared" ca="1" si="89"/>
        <v>1</v>
      </c>
      <c r="D315" s="111">
        <f t="shared" ca="1" si="90"/>
        <v>1</v>
      </c>
      <c r="E315" s="111">
        <f t="shared" ca="1" si="91"/>
        <v>1</v>
      </c>
      <c r="F315" s="25"/>
      <c r="G315" s="7"/>
      <c r="H315" s="7"/>
      <c r="I315" s="7"/>
      <c r="K315" s="7"/>
      <c r="L315" s="7"/>
      <c r="M315" s="7"/>
      <c r="N315" s="7"/>
      <c r="O315" s="7"/>
      <c r="P315" s="7"/>
      <c r="R315" s="7"/>
      <c r="S315" s="7"/>
    </row>
    <row r="316" spans="1:19" ht="14.1" customHeight="1" x14ac:dyDescent="0.2">
      <c r="A316" s="110">
        <f ca="1">IF($H316="UNIDADE CONSTRUTIVA",OFFSET(A316,-1,0)+1,LARGE(A$3:A315,1))</f>
        <v>0</v>
      </c>
      <c r="B316" s="110">
        <f t="shared" ca="1" si="88"/>
        <v>11</v>
      </c>
      <c r="C316" s="110">
        <f t="shared" ca="1" si="89"/>
        <v>1</v>
      </c>
      <c r="D316" s="111">
        <f t="shared" ca="1" si="90"/>
        <v>1</v>
      </c>
      <c r="E316" s="111">
        <f t="shared" ca="1" si="91"/>
        <v>1</v>
      </c>
      <c r="F316" s="25"/>
      <c r="G316" s="7"/>
      <c r="H316" s="7"/>
      <c r="I316" s="7"/>
      <c r="K316" s="7"/>
      <c r="L316" s="7"/>
      <c r="M316" s="7"/>
      <c r="N316" s="7"/>
      <c r="O316" s="7"/>
      <c r="P316" s="7"/>
      <c r="R316" s="7"/>
      <c r="S316" s="7"/>
    </row>
    <row r="317" spans="1:19" ht="14.1" customHeight="1" x14ac:dyDescent="0.2">
      <c r="A317" s="110">
        <f ca="1">IF($H317="UNIDADE CONSTRUTIVA",OFFSET(A317,-1,0)+1,LARGE(A$3:A316,1))</f>
        <v>0</v>
      </c>
      <c r="B317" s="110">
        <f t="shared" ca="1" si="88"/>
        <v>11</v>
      </c>
      <c r="C317" s="110">
        <f t="shared" ca="1" si="89"/>
        <v>1</v>
      </c>
      <c r="D317" s="111">
        <f t="shared" ca="1" si="90"/>
        <v>1</v>
      </c>
      <c r="E317" s="111">
        <f t="shared" ca="1" si="91"/>
        <v>1</v>
      </c>
      <c r="F317" s="25"/>
      <c r="G317" s="7"/>
      <c r="H317" s="7"/>
      <c r="I317" s="7"/>
      <c r="K317" s="7"/>
      <c r="L317" s="7"/>
      <c r="M317" s="7"/>
      <c r="N317" s="7"/>
      <c r="O317" s="7"/>
      <c r="P317" s="7"/>
      <c r="R317" s="7"/>
      <c r="S317" s="7"/>
    </row>
    <row r="318" spans="1:19" ht="14.1" customHeight="1" x14ac:dyDescent="0.2">
      <c r="A318" s="110">
        <f ca="1">IF($H318="UNIDADE CONSTRUTIVA",OFFSET(A318,-1,0)+1,LARGE(A$3:A317,1))</f>
        <v>0</v>
      </c>
      <c r="B318" s="110">
        <f t="shared" ca="1" si="88"/>
        <v>11</v>
      </c>
      <c r="C318" s="110">
        <f t="shared" ca="1" si="89"/>
        <v>1</v>
      </c>
      <c r="D318" s="111">
        <f t="shared" ca="1" si="90"/>
        <v>1</v>
      </c>
      <c r="E318" s="111">
        <f t="shared" ca="1" si="91"/>
        <v>1</v>
      </c>
      <c r="F318" s="25"/>
      <c r="G318" s="7"/>
      <c r="H318" s="7"/>
      <c r="I318" s="7"/>
      <c r="K318" s="7"/>
      <c r="L318" s="7"/>
      <c r="M318" s="7"/>
      <c r="N318" s="7"/>
      <c r="O318" s="7"/>
      <c r="P318" s="7"/>
      <c r="R318" s="7"/>
      <c r="S318" s="7"/>
    </row>
    <row r="319" spans="1:19" ht="14.1" customHeight="1" x14ac:dyDescent="0.2">
      <c r="A319" s="110">
        <f ca="1">IF($H319="UNIDADE CONSTRUTIVA",OFFSET(A319,-1,0)+1,LARGE(A$3:A318,1))</f>
        <v>0</v>
      </c>
      <c r="B319" s="110">
        <f t="shared" ca="1" si="88"/>
        <v>11</v>
      </c>
      <c r="C319" s="110">
        <f t="shared" ca="1" si="89"/>
        <v>1</v>
      </c>
      <c r="D319" s="111">
        <f t="shared" ca="1" si="90"/>
        <v>1</v>
      </c>
      <c r="E319" s="111">
        <f t="shared" ca="1" si="91"/>
        <v>1</v>
      </c>
      <c r="F319" s="25"/>
      <c r="G319" s="7"/>
      <c r="H319" s="7"/>
      <c r="I319" s="7"/>
      <c r="K319" s="7"/>
      <c r="L319" s="7"/>
      <c r="M319" s="7"/>
      <c r="N319" s="7"/>
      <c r="O319" s="7"/>
      <c r="P319" s="7"/>
      <c r="R319" s="7"/>
      <c r="S319" s="7"/>
    </row>
    <row r="320" spans="1:19" ht="14.1" customHeight="1" x14ac:dyDescent="0.2">
      <c r="A320" s="110">
        <f ca="1">IF($H320="UNIDADE CONSTRUTIVA",OFFSET(A320,-1,0)+1,LARGE(A$3:A319,1))</f>
        <v>0</v>
      </c>
      <c r="B320" s="110">
        <f t="shared" ca="1" si="88"/>
        <v>11</v>
      </c>
      <c r="C320" s="110">
        <f t="shared" ca="1" si="89"/>
        <v>1</v>
      </c>
      <c r="D320" s="111">
        <f t="shared" ca="1" si="90"/>
        <v>1</v>
      </c>
      <c r="E320" s="111">
        <f t="shared" ca="1" si="91"/>
        <v>1</v>
      </c>
      <c r="F320" s="25"/>
      <c r="G320" s="7"/>
      <c r="H320" s="7"/>
      <c r="I320" s="7"/>
      <c r="K320" s="7"/>
      <c r="L320" s="7"/>
      <c r="M320" s="7"/>
      <c r="N320" s="7"/>
      <c r="O320" s="7"/>
      <c r="P320" s="7"/>
      <c r="R320" s="7"/>
      <c r="S320" s="7"/>
    </row>
    <row r="321" spans="1:19" ht="14.1" customHeight="1" x14ac:dyDescent="0.2">
      <c r="A321" s="110">
        <f ca="1">IF($H321="UNIDADE CONSTRUTIVA",OFFSET(A321,-1,0)+1,LARGE(A$3:A320,1))</f>
        <v>0</v>
      </c>
      <c r="B321" s="110">
        <f t="shared" ca="1" si="88"/>
        <v>11</v>
      </c>
      <c r="C321" s="110">
        <f t="shared" ca="1" si="89"/>
        <v>1</v>
      </c>
      <c r="D321" s="111">
        <f t="shared" ca="1" si="90"/>
        <v>1</v>
      </c>
      <c r="E321" s="111">
        <f t="shared" ca="1" si="91"/>
        <v>1</v>
      </c>
      <c r="F321" s="25"/>
      <c r="G321" s="7"/>
      <c r="H321" s="7"/>
      <c r="I321" s="7"/>
      <c r="K321" s="7"/>
      <c r="L321" s="7"/>
      <c r="M321" s="7"/>
      <c r="N321" s="7"/>
      <c r="O321" s="7"/>
      <c r="P321" s="7"/>
      <c r="R321" s="7"/>
      <c r="S321" s="7"/>
    </row>
    <row r="322" spans="1:19" ht="14.1" customHeight="1" x14ac:dyDescent="0.2">
      <c r="A322" s="110">
        <f ca="1">IF($H322="UNIDADE CONSTRUTIVA",OFFSET(A322,-1,0)+1,LARGE(A$3:A321,1))</f>
        <v>0</v>
      </c>
      <c r="B322" s="110">
        <f t="shared" ca="1" si="88"/>
        <v>11</v>
      </c>
      <c r="C322" s="110">
        <f t="shared" ca="1" si="89"/>
        <v>1</v>
      </c>
      <c r="D322" s="111">
        <f t="shared" ca="1" si="90"/>
        <v>1</v>
      </c>
      <c r="E322" s="111">
        <f t="shared" ca="1" si="91"/>
        <v>1</v>
      </c>
      <c r="F322" s="25"/>
      <c r="G322" s="7"/>
      <c r="H322" s="7"/>
      <c r="I322" s="7"/>
      <c r="K322" s="7"/>
      <c r="L322" s="7"/>
      <c r="M322" s="7"/>
      <c r="N322" s="7"/>
      <c r="O322" s="7"/>
      <c r="P322" s="7"/>
      <c r="R322" s="7"/>
      <c r="S322" s="7"/>
    </row>
    <row r="323" spans="1:19" ht="14.1" customHeight="1" x14ac:dyDescent="0.2">
      <c r="A323" s="110">
        <f ca="1">IF($H323="UNIDADE CONSTRUTIVA",OFFSET(A323,-1,0)+1,LARGE(A$3:A322,1))</f>
        <v>0</v>
      </c>
      <c r="B323" s="110">
        <f t="shared" ca="1" si="88"/>
        <v>11</v>
      </c>
      <c r="C323" s="110">
        <f t="shared" ca="1" si="89"/>
        <v>1</v>
      </c>
      <c r="D323" s="111">
        <f t="shared" ca="1" si="90"/>
        <v>1</v>
      </c>
      <c r="E323" s="111">
        <f t="shared" ca="1" si="91"/>
        <v>1</v>
      </c>
      <c r="F323" s="25"/>
      <c r="G323" s="7"/>
      <c r="H323" s="7"/>
      <c r="I323" s="7"/>
      <c r="K323" s="7"/>
      <c r="L323" s="7"/>
      <c r="M323" s="7"/>
      <c r="N323" s="7"/>
      <c r="O323" s="7"/>
      <c r="P323" s="7"/>
      <c r="R323" s="7"/>
      <c r="S323" s="7"/>
    </row>
    <row r="324" spans="1:19" ht="14.1" customHeight="1" x14ac:dyDescent="0.2">
      <c r="A324" s="110">
        <f ca="1">IF($H324="UNIDADE CONSTRUTIVA",OFFSET(A324,-1,0)+1,LARGE(A$3:A323,1))</f>
        <v>0</v>
      </c>
      <c r="B324" s="110">
        <f t="shared" ca="1" si="88"/>
        <v>11</v>
      </c>
      <c r="C324" s="110">
        <f t="shared" ca="1" si="89"/>
        <v>1</v>
      </c>
      <c r="D324" s="111">
        <f t="shared" ca="1" si="90"/>
        <v>1</v>
      </c>
      <c r="E324" s="111">
        <f t="shared" ca="1" si="91"/>
        <v>1</v>
      </c>
      <c r="F324" s="25"/>
      <c r="G324" s="7"/>
      <c r="H324" s="7"/>
      <c r="I324" s="7"/>
      <c r="K324" s="7"/>
      <c r="L324" s="7"/>
      <c r="M324" s="7"/>
      <c r="N324" s="7"/>
      <c r="O324" s="7"/>
      <c r="P324" s="7"/>
      <c r="R324" s="7"/>
      <c r="S324" s="7"/>
    </row>
    <row r="325" spans="1:19" ht="14.1" customHeight="1" x14ac:dyDescent="0.2">
      <c r="A325" s="110">
        <f ca="1">IF($H325="UNIDADE CONSTRUTIVA",OFFSET(A325,-1,0)+1,LARGE(A$3:A324,1))</f>
        <v>0</v>
      </c>
      <c r="B325" s="110">
        <f t="shared" ca="1" si="88"/>
        <v>11</v>
      </c>
      <c r="C325" s="110">
        <f t="shared" ca="1" si="89"/>
        <v>1</v>
      </c>
      <c r="D325" s="111">
        <f t="shared" ca="1" si="90"/>
        <v>1</v>
      </c>
      <c r="E325" s="111">
        <f t="shared" ca="1" si="91"/>
        <v>1</v>
      </c>
      <c r="F325" s="25"/>
      <c r="G325" s="7"/>
      <c r="H325" s="7"/>
      <c r="I325" s="7"/>
      <c r="K325" s="7"/>
      <c r="L325" s="7"/>
      <c r="M325" s="7"/>
      <c r="N325" s="7"/>
      <c r="O325" s="7"/>
      <c r="P325" s="7"/>
      <c r="R325" s="7"/>
      <c r="S325" s="7"/>
    </row>
    <row r="326" spans="1:19" ht="14.1" customHeight="1" x14ac:dyDescent="0.2">
      <c r="A326" s="110">
        <f ca="1">IF($H326="UNIDADE CONSTRUTIVA",OFFSET(A326,-1,0)+1,LARGE(A$3:A325,1))</f>
        <v>0</v>
      </c>
      <c r="B326" s="110">
        <f t="shared" ca="1" si="88"/>
        <v>11</v>
      </c>
      <c r="C326" s="110">
        <f t="shared" ca="1" si="89"/>
        <v>1</v>
      </c>
      <c r="D326" s="111">
        <f t="shared" ca="1" si="90"/>
        <v>1</v>
      </c>
      <c r="E326" s="111">
        <f t="shared" ca="1" si="91"/>
        <v>1</v>
      </c>
      <c r="F326" s="25"/>
      <c r="G326" s="7"/>
      <c r="H326" s="7"/>
      <c r="I326" s="7"/>
      <c r="K326" s="7"/>
      <c r="L326" s="7"/>
      <c r="M326" s="7"/>
      <c r="N326" s="7"/>
      <c r="O326" s="7"/>
      <c r="P326" s="7"/>
      <c r="R326" s="7"/>
      <c r="S326" s="7"/>
    </row>
    <row r="327" spans="1:19" ht="14.1" customHeight="1" x14ac:dyDescent="0.2">
      <c r="A327" s="110">
        <f ca="1">IF($H327="UNIDADE CONSTRUTIVA",OFFSET(A327,-1,0)+1,LARGE(A$3:A326,1))</f>
        <v>0</v>
      </c>
      <c r="B327" s="110">
        <f t="shared" ca="1" si="88"/>
        <v>11</v>
      </c>
      <c r="C327" s="110">
        <f t="shared" ca="1" si="89"/>
        <v>1</v>
      </c>
      <c r="D327" s="111">
        <f t="shared" ca="1" si="90"/>
        <v>1</v>
      </c>
      <c r="E327" s="111">
        <f t="shared" ca="1" si="91"/>
        <v>1</v>
      </c>
      <c r="F327" s="25"/>
      <c r="G327" s="7"/>
      <c r="H327" s="7"/>
      <c r="I327" s="7"/>
      <c r="K327" s="7"/>
      <c r="L327" s="7"/>
      <c r="M327" s="7"/>
      <c r="N327" s="7"/>
      <c r="O327" s="7"/>
      <c r="P327" s="7"/>
      <c r="R327" s="7"/>
      <c r="S327" s="7"/>
    </row>
    <row r="328" spans="1:19" ht="14.1" customHeight="1" x14ac:dyDescent="0.2">
      <c r="A328" s="110">
        <f ca="1">IF($H328="UNIDADE CONSTRUTIVA",OFFSET(A328,-1,0)+1,LARGE(A$3:A327,1))</f>
        <v>0</v>
      </c>
      <c r="B328" s="110">
        <f t="shared" ca="1" si="88"/>
        <v>11</v>
      </c>
      <c r="C328" s="110">
        <f t="shared" ca="1" si="89"/>
        <v>1</v>
      </c>
      <c r="D328" s="111">
        <f t="shared" ca="1" si="90"/>
        <v>1</v>
      </c>
      <c r="E328" s="111">
        <f t="shared" ca="1" si="91"/>
        <v>1</v>
      </c>
      <c r="F328" s="25"/>
      <c r="G328" s="7"/>
      <c r="H328" s="7"/>
      <c r="I328" s="7"/>
      <c r="K328" s="7"/>
      <c r="L328" s="7"/>
      <c r="M328" s="7"/>
      <c r="N328" s="7"/>
      <c r="O328" s="7"/>
      <c r="P328" s="7"/>
      <c r="R328" s="7"/>
      <c r="S328" s="7"/>
    </row>
    <row r="329" spans="1:19" ht="14.1" customHeight="1" x14ac:dyDescent="0.2">
      <c r="A329" s="110">
        <f ca="1">IF($H329="UNIDADE CONSTRUTIVA",OFFSET(A329,-1,0)+1,LARGE(A$3:A328,1))</f>
        <v>0</v>
      </c>
      <c r="B329" s="110">
        <f t="shared" ca="1" si="88"/>
        <v>11</v>
      </c>
      <c r="C329" s="110">
        <f t="shared" ca="1" si="89"/>
        <v>1</v>
      </c>
      <c r="D329" s="111">
        <f t="shared" ca="1" si="90"/>
        <v>1</v>
      </c>
      <c r="E329" s="111">
        <f t="shared" ca="1" si="91"/>
        <v>1</v>
      </c>
      <c r="F329" s="25"/>
      <c r="G329" s="7"/>
      <c r="H329" s="7"/>
      <c r="I329" s="7"/>
      <c r="K329" s="7"/>
      <c r="L329" s="7"/>
      <c r="M329" s="7"/>
      <c r="N329" s="7"/>
      <c r="O329" s="7"/>
      <c r="P329" s="7"/>
      <c r="R329" s="7"/>
      <c r="S329" s="7"/>
    </row>
    <row r="330" spans="1:19" ht="14.1" customHeight="1" x14ac:dyDescent="0.2">
      <c r="A330" s="110">
        <f ca="1">IF($H330="UNIDADE CONSTRUTIVA",OFFSET(A330,-1,0)+1,LARGE(A$3:A329,1))</f>
        <v>0</v>
      </c>
      <c r="B330" s="110">
        <f t="shared" ca="1" si="88"/>
        <v>11</v>
      </c>
      <c r="C330" s="110">
        <f t="shared" ca="1" si="89"/>
        <v>1</v>
      </c>
      <c r="D330" s="111">
        <f t="shared" ca="1" si="90"/>
        <v>1</v>
      </c>
      <c r="E330" s="111">
        <f t="shared" ca="1" si="91"/>
        <v>1</v>
      </c>
      <c r="F330" s="25"/>
      <c r="G330" s="7"/>
      <c r="H330" s="7"/>
      <c r="I330" s="7"/>
      <c r="K330" s="7"/>
      <c r="L330" s="7"/>
      <c r="M330" s="7"/>
      <c r="N330" s="7"/>
      <c r="O330" s="7"/>
      <c r="P330" s="7"/>
      <c r="R330" s="7"/>
      <c r="S330" s="7"/>
    </row>
    <row r="331" spans="1:19" ht="14.1" customHeight="1" x14ac:dyDescent="0.2">
      <c r="A331" s="110">
        <f ca="1">IF($H331="UNIDADE CONSTRUTIVA",OFFSET(A331,-1,0)+1,LARGE(A$3:A330,1))</f>
        <v>0</v>
      </c>
      <c r="B331" s="110">
        <f t="shared" ref="B331:B394" ca="1" si="92">IF(H331="UNIDADE CONSTRUTIVA",0,IF(H331="CÉLULA CONSTRUTIVA",OFFSET(B331,-1,0)+1,OFFSET(B331,-1,0)))</f>
        <v>11</v>
      </c>
      <c r="C331" s="110">
        <f t="shared" ref="C331:C394" ca="1" si="93">IF(H331="CÉLULA CONSTRUTIVA",0,IF(H331="ETAPA",OFFSET(C331,-1,0)+1,OFFSET(C331,-1,0)))</f>
        <v>1</v>
      </c>
      <c r="D331" s="111">
        <f t="shared" ref="D331:D394" ca="1" si="94">IF(H331="ETAPA",0,IF(H331="SUBETAPA",OFFSET(D331,-1,0)+1,OFFSET(D331,-1,0)))</f>
        <v>1</v>
      </c>
      <c r="E331" s="111">
        <f t="shared" ref="E331:E394" ca="1" si="95">IF(H331="Subetapa",0,IF(H331="serviço",OFFSET(E331,-1,0)+1,OFFSET(E331,-1,0)))</f>
        <v>1</v>
      </c>
      <c r="F331" s="25"/>
      <c r="G331" s="7"/>
      <c r="H331" s="7"/>
      <c r="I331" s="7"/>
      <c r="K331" s="7"/>
      <c r="L331" s="7"/>
      <c r="M331" s="7"/>
      <c r="N331" s="7"/>
      <c r="O331" s="7"/>
      <c r="P331" s="7"/>
      <c r="R331" s="7"/>
      <c r="S331" s="7"/>
    </row>
    <row r="332" spans="1:19" ht="14.1" customHeight="1" x14ac:dyDescent="0.2">
      <c r="A332" s="110">
        <f ca="1">IF($H332="UNIDADE CONSTRUTIVA",OFFSET(A332,-1,0)+1,LARGE(A$3:A331,1))</f>
        <v>0</v>
      </c>
      <c r="B332" s="110">
        <f t="shared" ca="1" si="92"/>
        <v>11</v>
      </c>
      <c r="C332" s="110">
        <f t="shared" ca="1" si="93"/>
        <v>1</v>
      </c>
      <c r="D332" s="111">
        <f t="shared" ca="1" si="94"/>
        <v>1</v>
      </c>
      <c r="E332" s="111">
        <f t="shared" ca="1" si="95"/>
        <v>1</v>
      </c>
      <c r="F332" s="25"/>
      <c r="G332" s="7"/>
      <c r="H332" s="7"/>
      <c r="I332" s="7"/>
      <c r="K332" s="7"/>
      <c r="L332" s="7"/>
      <c r="M332" s="7"/>
      <c r="N332" s="7"/>
      <c r="O332" s="7"/>
      <c r="P332" s="7"/>
      <c r="R332" s="7"/>
      <c r="S332" s="7"/>
    </row>
    <row r="333" spans="1:19" ht="14.1" customHeight="1" x14ac:dyDescent="0.2">
      <c r="A333" s="110">
        <f ca="1">IF($H333="UNIDADE CONSTRUTIVA",OFFSET(A333,-1,0)+1,LARGE(A$3:A332,1))</f>
        <v>0</v>
      </c>
      <c r="B333" s="110">
        <f t="shared" ca="1" si="92"/>
        <v>11</v>
      </c>
      <c r="C333" s="110">
        <f t="shared" ca="1" si="93"/>
        <v>1</v>
      </c>
      <c r="D333" s="111">
        <f t="shared" ca="1" si="94"/>
        <v>1</v>
      </c>
      <c r="E333" s="111">
        <f t="shared" ca="1" si="95"/>
        <v>1</v>
      </c>
      <c r="F333" s="25"/>
      <c r="G333" s="7"/>
      <c r="H333" s="7"/>
      <c r="I333" s="7"/>
      <c r="K333" s="7"/>
      <c r="L333" s="7"/>
      <c r="M333" s="7"/>
      <c r="N333" s="7"/>
      <c r="O333" s="7"/>
      <c r="P333" s="7"/>
      <c r="R333" s="7"/>
      <c r="S333" s="7"/>
    </row>
    <row r="334" spans="1:19" ht="14.1" customHeight="1" x14ac:dyDescent="0.2">
      <c r="A334" s="110">
        <f ca="1">IF($H334="UNIDADE CONSTRUTIVA",OFFSET(A334,-1,0)+1,LARGE(A$3:A333,1))</f>
        <v>0</v>
      </c>
      <c r="B334" s="110">
        <f t="shared" ca="1" si="92"/>
        <v>11</v>
      </c>
      <c r="C334" s="110">
        <f t="shared" ca="1" si="93"/>
        <v>1</v>
      </c>
      <c r="D334" s="111">
        <f t="shared" ca="1" si="94"/>
        <v>1</v>
      </c>
      <c r="E334" s="111">
        <f t="shared" ca="1" si="95"/>
        <v>1</v>
      </c>
      <c r="F334" s="25"/>
      <c r="G334" s="7"/>
      <c r="H334" s="7"/>
      <c r="I334" s="7"/>
      <c r="K334" s="7"/>
      <c r="L334" s="7"/>
      <c r="M334" s="7"/>
      <c r="N334" s="7"/>
      <c r="O334" s="7"/>
      <c r="P334" s="7"/>
      <c r="R334" s="7"/>
      <c r="S334" s="7"/>
    </row>
    <row r="335" spans="1:19" ht="14.1" customHeight="1" x14ac:dyDescent="0.2">
      <c r="A335" s="110">
        <f ca="1">IF($H335="UNIDADE CONSTRUTIVA",OFFSET(A335,-1,0)+1,LARGE(A$3:A334,1))</f>
        <v>0</v>
      </c>
      <c r="B335" s="110">
        <f t="shared" ca="1" si="92"/>
        <v>11</v>
      </c>
      <c r="C335" s="110">
        <f t="shared" ca="1" si="93"/>
        <v>1</v>
      </c>
      <c r="D335" s="111">
        <f t="shared" ca="1" si="94"/>
        <v>1</v>
      </c>
      <c r="E335" s="111">
        <f t="shared" ca="1" si="95"/>
        <v>1</v>
      </c>
      <c r="F335" s="25"/>
      <c r="G335" s="7"/>
      <c r="H335" s="7"/>
      <c r="I335" s="7"/>
      <c r="K335" s="7"/>
      <c r="L335" s="7"/>
      <c r="M335" s="7"/>
      <c r="N335" s="7"/>
      <c r="O335" s="7"/>
      <c r="P335" s="7"/>
      <c r="R335" s="7"/>
      <c r="S335" s="7"/>
    </row>
    <row r="336" spans="1:19" ht="14.1" customHeight="1" x14ac:dyDescent="0.2">
      <c r="A336" s="110">
        <f ca="1">IF($H336="UNIDADE CONSTRUTIVA",OFFSET(A336,-1,0)+1,LARGE(A$3:A335,1))</f>
        <v>0</v>
      </c>
      <c r="B336" s="110">
        <f t="shared" ca="1" si="92"/>
        <v>11</v>
      </c>
      <c r="C336" s="110">
        <f t="shared" ca="1" si="93"/>
        <v>1</v>
      </c>
      <c r="D336" s="111">
        <f t="shared" ca="1" si="94"/>
        <v>1</v>
      </c>
      <c r="E336" s="111">
        <f t="shared" ca="1" si="95"/>
        <v>1</v>
      </c>
      <c r="F336" s="25"/>
      <c r="G336" s="7"/>
      <c r="H336" s="7"/>
      <c r="I336" s="7"/>
      <c r="K336" s="7"/>
      <c r="L336" s="7"/>
      <c r="M336" s="7"/>
      <c r="N336" s="7"/>
      <c r="O336" s="7"/>
      <c r="P336" s="7"/>
      <c r="R336" s="7"/>
      <c r="S336" s="7"/>
    </row>
    <row r="337" spans="1:19" ht="14.1" customHeight="1" x14ac:dyDescent="0.2">
      <c r="A337" s="110">
        <f ca="1">IF($H337="UNIDADE CONSTRUTIVA",OFFSET(A337,-1,0)+1,LARGE(A$3:A336,1))</f>
        <v>0</v>
      </c>
      <c r="B337" s="110">
        <f t="shared" ca="1" si="92"/>
        <v>11</v>
      </c>
      <c r="C337" s="110">
        <f t="shared" ca="1" si="93"/>
        <v>1</v>
      </c>
      <c r="D337" s="111">
        <f t="shared" ca="1" si="94"/>
        <v>1</v>
      </c>
      <c r="E337" s="111">
        <f t="shared" ca="1" si="95"/>
        <v>1</v>
      </c>
      <c r="F337" s="25"/>
      <c r="G337" s="7"/>
      <c r="H337" s="7"/>
      <c r="I337" s="7"/>
      <c r="K337" s="7"/>
      <c r="L337" s="7"/>
      <c r="M337" s="7"/>
      <c r="N337" s="7"/>
      <c r="O337" s="7"/>
      <c r="P337" s="7"/>
      <c r="R337" s="7"/>
      <c r="S337" s="7"/>
    </row>
    <row r="338" spans="1:19" ht="14.1" customHeight="1" x14ac:dyDescent="0.2">
      <c r="A338" s="110">
        <f ca="1">IF($H338="UNIDADE CONSTRUTIVA",OFFSET(A338,-1,0)+1,LARGE(A$3:A337,1))</f>
        <v>0</v>
      </c>
      <c r="B338" s="110">
        <f t="shared" ca="1" si="92"/>
        <v>11</v>
      </c>
      <c r="C338" s="110">
        <f t="shared" ca="1" si="93"/>
        <v>1</v>
      </c>
      <c r="D338" s="111">
        <f t="shared" ca="1" si="94"/>
        <v>1</v>
      </c>
      <c r="E338" s="111">
        <f t="shared" ca="1" si="95"/>
        <v>1</v>
      </c>
      <c r="F338" s="25"/>
      <c r="G338" s="7"/>
      <c r="H338" s="7"/>
      <c r="I338" s="7"/>
      <c r="K338" s="7"/>
      <c r="L338" s="7"/>
      <c r="M338" s="7"/>
      <c r="N338" s="7"/>
      <c r="O338" s="7"/>
      <c r="P338" s="7"/>
      <c r="R338" s="7"/>
      <c r="S338" s="7"/>
    </row>
    <row r="339" spans="1:19" ht="14.1" customHeight="1" x14ac:dyDescent="0.2">
      <c r="A339" s="110">
        <f ca="1">IF($H339="UNIDADE CONSTRUTIVA",OFFSET(A339,-1,0)+1,LARGE(A$3:A338,1))</f>
        <v>0</v>
      </c>
      <c r="B339" s="110">
        <f t="shared" ca="1" si="92"/>
        <v>11</v>
      </c>
      <c r="C339" s="110">
        <f t="shared" ca="1" si="93"/>
        <v>1</v>
      </c>
      <c r="D339" s="111">
        <f t="shared" ca="1" si="94"/>
        <v>1</v>
      </c>
      <c r="E339" s="111">
        <f t="shared" ca="1" si="95"/>
        <v>1</v>
      </c>
      <c r="F339" s="25"/>
      <c r="G339" s="7"/>
      <c r="H339" s="7"/>
      <c r="I339" s="7"/>
      <c r="K339" s="7"/>
      <c r="L339" s="7"/>
      <c r="M339" s="7"/>
      <c r="N339" s="7"/>
      <c r="O339" s="7"/>
      <c r="P339" s="7"/>
      <c r="R339" s="7"/>
      <c r="S339" s="7"/>
    </row>
    <row r="340" spans="1:19" ht="14.1" customHeight="1" x14ac:dyDescent="0.2">
      <c r="A340" s="110">
        <f ca="1">IF($H340="UNIDADE CONSTRUTIVA",OFFSET(A340,-1,0)+1,LARGE(A$3:A339,1))</f>
        <v>0</v>
      </c>
      <c r="B340" s="110">
        <f t="shared" ca="1" si="92"/>
        <v>11</v>
      </c>
      <c r="C340" s="110">
        <f t="shared" ca="1" si="93"/>
        <v>1</v>
      </c>
      <c r="D340" s="111">
        <f t="shared" ca="1" si="94"/>
        <v>1</v>
      </c>
      <c r="E340" s="111">
        <f t="shared" ca="1" si="95"/>
        <v>1</v>
      </c>
      <c r="F340" s="25"/>
      <c r="G340" s="7"/>
      <c r="H340" s="7"/>
      <c r="I340" s="7"/>
      <c r="K340" s="7"/>
      <c r="L340" s="7"/>
      <c r="M340" s="7"/>
      <c r="N340" s="7"/>
      <c r="O340" s="7"/>
      <c r="P340" s="7"/>
      <c r="R340" s="7"/>
      <c r="S340" s="7"/>
    </row>
    <row r="341" spans="1:19" ht="14.1" customHeight="1" x14ac:dyDescent="0.2">
      <c r="A341" s="110">
        <f ca="1">IF($H341="UNIDADE CONSTRUTIVA",OFFSET(A341,-1,0)+1,LARGE(A$3:A340,1))</f>
        <v>0</v>
      </c>
      <c r="B341" s="110">
        <f t="shared" ca="1" si="92"/>
        <v>11</v>
      </c>
      <c r="C341" s="110">
        <f t="shared" ca="1" si="93"/>
        <v>1</v>
      </c>
      <c r="D341" s="111">
        <f t="shared" ca="1" si="94"/>
        <v>1</v>
      </c>
      <c r="E341" s="111">
        <f t="shared" ca="1" si="95"/>
        <v>1</v>
      </c>
      <c r="F341" s="25"/>
      <c r="G341" s="7"/>
      <c r="H341" s="7"/>
      <c r="I341" s="7"/>
      <c r="K341" s="7"/>
      <c r="L341" s="7"/>
      <c r="M341" s="7"/>
      <c r="N341" s="7"/>
      <c r="O341" s="7"/>
      <c r="P341" s="7"/>
      <c r="R341" s="7"/>
      <c r="S341" s="7"/>
    </row>
    <row r="342" spans="1:19" ht="14.1" customHeight="1" x14ac:dyDescent="0.2">
      <c r="A342" s="110">
        <f ca="1">IF($H342="UNIDADE CONSTRUTIVA",OFFSET(A342,-1,0)+1,LARGE(A$3:A341,1))</f>
        <v>0</v>
      </c>
      <c r="B342" s="110">
        <f t="shared" ca="1" si="92"/>
        <v>11</v>
      </c>
      <c r="C342" s="110">
        <f t="shared" ca="1" si="93"/>
        <v>1</v>
      </c>
      <c r="D342" s="111">
        <f t="shared" ca="1" si="94"/>
        <v>1</v>
      </c>
      <c r="E342" s="111">
        <f t="shared" ca="1" si="95"/>
        <v>1</v>
      </c>
      <c r="F342" s="25"/>
      <c r="G342" s="7"/>
      <c r="H342" s="7"/>
      <c r="I342" s="7"/>
      <c r="K342" s="7"/>
      <c r="L342" s="7"/>
      <c r="M342" s="7"/>
      <c r="N342" s="7"/>
      <c r="O342" s="7"/>
      <c r="P342" s="7"/>
      <c r="R342" s="7"/>
      <c r="S342" s="7"/>
    </row>
    <row r="343" spans="1:19" ht="14.1" customHeight="1" x14ac:dyDescent="0.2">
      <c r="A343" s="110">
        <f ca="1">IF($H343="UNIDADE CONSTRUTIVA",OFFSET(A343,-1,0)+1,LARGE(A$3:A342,1))</f>
        <v>0</v>
      </c>
      <c r="B343" s="110">
        <f t="shared" ca="1" si="92"/>
        <v>11</v>
      </c>
      <c r="C343" s="110">
        <f t="shared" ca="1" si="93"/>
        <v>1</v>
      </c>
      <c r="D343" s="111">
        <f t="shared" ca="1" si="94"/>
        <v>1</v>
      </c>
      <c r="E343" s="111">
        <f t="shared" ca="1" si="95"/>
        <v>1</v>
      </c>
      <c r="F343" s="25"/>
      <c r="G343" s="7"/>
      <c r="H343" s="7"/>
      <c r="I343" s="7"/>
      <c r="K343" s="7"/>
      <c r="L343" s="7"/>
      <c r="M343" s="7"/>
      <c r="N343" s="7"/>
      <c r="O343" s="7"/>
      <c r="P343" s="7"/>
      <c r="R343" s="7"/>
      <c r="S343" s="7"/>
    </row>
    <row r="344" spans="1:19" ht="14.1" customHeight="1" x14ac:dyDescent="0.2">
      <c r="A344" s="110">
        <f ca="1">IF($H344="UNIDADE CONSTRUTIVA",OFFSET(A344,-1,0)+1,LARGE(A$3:A343,1))</f>
        <v>0</v>
      </c>
      <c r="B344" s="110">
        <f t="shared" ca="1" si="92"/>
        <v>11</v>
      </c>
      <c r="C344" s="110">
        <f t="shared" ca="1" si="93"/>
        <v>1</v>
      </c>
      <c r="D344" s="111">
        <f t="shared" ca="1" si="94"/>
        <v>1</v>
      </c>
      <c r="E344" s="111">
        <f t="shared" ca="1" si="95"/>
        <v>1</v>
      </c>
      <c r="F344" s="25"/>
      <c r="G344" s="7"/>
      <c r="H344" s="7"/>
      <c r="I344" s="7"/>
      <c r="K344" s="7"/>
      <c r="L344" s="7"/>
      <c r="M344" s="7"/>
      <c r="N344" s="7"/>
      <c r="O344" s="7"/>
      <c r="P344" s="7"/>
      <c r="R344" s="7"/>
      <c r="S344" s="7"/>
    </row>
    <row r="345" spans="1:19" ht="14.1" customHeight="1" x14ac:dyDescent="0.2">
      <c r="A345" s="110">
        <f ca="1">IF($H345="UNIDADE CONSTRUTIVA",OFFSET(A345,-1,0)+1,LARGE(A$3:A344,1))</f>
        <v>0</v>
      </c>
      <c r="B345" s="110">
        <f t="shared" ca="1" si="92"/>
        <v>11</v>
      </c>
      <c r="C345" s="110">
        <f t="shared" ca="1" si="93"/>
        <v>1</v>
      </c>
      <c r="D345" s="111">
        <f t="shared" ca="1" si="94"/>
        <v>1</v>
      </c>
      <c r="E345" s="111">
        <f t="shared" ca="1" si="95"/>
        <v>1</v>
      </c>
      <c r="F345" s="25"/>
      <c r="G345" s="7"/>
      <c r="H345" s="7"/>
      <c r="I345" s="7"/>
      <c r="K345" s="7"/>
      <c r="L345" s="7"/>
      <c r="M345" s="7"/>
      <c r="N345" s="7"/>
      <c r="O345" s="7"/>
      <c r="P345" s="7"/>
      <c r="R345" s="7"/>
      <c r="S345" s="7"/>
    </row>
    <row r="346" spans="1:19" ht="14.1" customHeight="1" x14ac:dyDescent="0.2">
      <c r="A346" s="110">
        <f ca="1">IF($H346="UNIDADE CONSTRUTIVA",OFFSET(A346,-1,0)+1,LARGE(A$3:A345,1))</f>
        <v>0</v>
      </c>
      <c r="B346" s="110">
        <f t="shared" ca="1" si="92"/>
        <v>11</v>
      </c>
      <c r="C346" s="110">
        <f t="shared" ca="1" si="93"/>
        <v>1</v>
      </c>
      <c r="D346" s="111">
        <f t="shared" ca="1" si="94"/>
        <v>1</v>
      </c>
      <c r="E346" s="111">
        <f t="shared" ca="1" si="95"/>
        <v>1</v>
      </c>
      <c r="F346" s="25"/>
      <c r="G346" s="7"/>
      <c r="H346" s="7"/>
      <c r="I346" s="7"/>
      <c r="K346" s="7"/>
      <c r="L346" s="7"/>
      <c r="M346" s="7"/>
      <c r="N346" s="7"/>
      <c r="O346" s="7"/>
      <c r="P346" s="7"/>
      <c r="R346" s="7"/>
      <c r="S346" s="7"/>
    </row>
    <row r="347" spans="1:19" ht="14.1" customHeight="1" x14ac:dyDescent="0.2">
      <c r="A347" s="110">
        <f ca="1">IF($H347="UNIDADE CONSTRUTIVA",OFFSET(A347,-1,0)+1,LARGE(A$3:A346,1))</f>
        <v>0</v>
      </c>
      <c r="B347" s="110">
        <f t="shared" ca="1" si="92"/>
        <v>11</v>
      </c>
      <c r="C347" s="110">
        <f t="shared" ca="1" si="93"/>
        <v>1</v>
      </c>
      <c r="D347" s="111">
        <f t="shared" ca="1" si="94"/>
        <v>1</v>
      </c>
      <c r="E347" s="111">
        <f t="shared" ca="1" si="95"/>
        <v>1</v>
      </c>
      <c r="F347" s="25"/>
      <c r="G347" s="7"/>
      <c r="H347" s="7"/>
      <c r="I347" s="7"/>
      <c r="K347" s="7"/>
      <c r="L347" s="7"/>
      <c r="M347" s="7"/>
      <c r="N347" s="7"/>
      <c r="O347" s="7"/>
      <c r="P347" s="7"/>
      <c r="R347" s="7"/>
      <c r="S347" s="7"/>
    </row>
    <row r="348" spans="1:19" ht="14.1" customHeight="1" x14ac:dyDescent="0.2">
      <c r="A348" s="110">
        <f ca="1">IF($H348="UNIDADE CONSTRUTIVA",OFFSET(A348,-1,0)+1,LARGE(A$3:A347,1))</f>
        <v>0</v>
      </c>
      <c r="B348" s="110">
        <f t="shared" ca="1" si="92"/>
        <v>11</v>
      </c>
      <c r="C348" s="110">
        <f t="shared" ca="1" si="93"/>
        <v>1</v>
      </c>
      <c r="D348" s="111">
        <f t="shared" ca="1" si="94"/>
        <v>1</v>
      </c>
      <c r="E348" s="111">
        <f t="shared" ca="1" si="95"/>
        <v>1</v>
      </c>
      <c r="F348" s="25"/>
      <c r="G348" s="7"/>
      <c r="H348" s="7"/>
      <c r="I348" s="7"/>
      <c r="K348" s="7"/>
      <c r="L348" s="7"/>
      <c r="M348" s="7"/>
      <c r="N348" s="7"/>
      <c r="O348" s="7"/>
      <c r="P348" s="7"/>
      <c r="R348" s="7"/>
      <c r="S348" s="7"/>
    </row>
    <row r="349" spans="1:19" ht="14.1" customHeight="1" x14ac:dyDescent="0.2">
      <c r="A349" s="110">
        <f ca="1">IF($H349="UNIDADE CONSTRUTIVA",OFFSET(A349,-1,0)+1,LARGE(A$3:A348,1))</f>
        <v>0</v>
      </c>
      <c r="B349" s="110">
        <f t="shared" ca="1" si="92"/>
        <v>11</v>
      </c>
      <c r="C349" s="110">
        <f t="shared" ca="1" si="93"/>
        <v>1</v>
      </c>
      <c r="D349" s="111">
        <f t="shared" ca="1" si="94"/>
        <v>1</v>
      </c>
      <c r="E349" s="111">
        <f t="shared" ca="1" si="95"/>
        <v>1</v>
      </c>
      <c r="F349" s="25"/>
      <c r="G349" s="7"/>
      <c r="H349" s="7"/>
      <c r="I349" s="7"/>
      <c r="K349" s="7"/>
      <c r="L349" s="7"/>
      <c r="M349" s="7"/>
      <c r="N349" s="7"/>
      <c r="O349" s="7"/>
      <c r="P349" s="7"/>
      <c r="R349" s="7"/>
      <c r="S349" s="7"/>
    </row>
    <row r="350" spans="1:19" ht="14.1" customHeight="1" x14ac:dyDescent="0.2">
      <c r="A350" s="110">
        <f ca="1">IF($H350="UNIDADE CONSTRUTIVA",OFFSET(A350,-1,0)+1,LARGE(A$3:A349,1))</f>
        <v>0</v>
      </c>
      <c r="B350" s="110">
        <f t="shared" ca="1" si="92"/>
        <v>11</v>
      </c>
      <c r="C350" s="110">
        <f t="shared" ca="1" si="93"/>
        <v>1</v>
      </c>
      <c r="D350" s="111">
        <f t="shared" ca="1" si="94"/>
        <v>1</v>
      </c>
      <c r="E350" s="111">
        <f t="shared" ca="1" si="95"/>
        <v>1</v>
      </c>
      <c r="F350" s="25"/>
      <c r="G350" s="7"/>
      <c r="H350" s="7"/>
      <c r="I350" s="7"/>
      <c r="K350" s="7"/>
      <c r="L350" s="7"/>
      <c r="M350" s="7"/>
      <c r="N350" s="7"/>
      <c r="O350" s="7"/>
      <c r="P350" s="7"/>
      <c r="R350" s="7"/>
      <c r="S350" s="7"/>
    </row>
    <row r="351" spans="1:19" ht="14.1" customHeight="1" x14ac:dyDescent="0.2">
      <c r="A351" s="110">
        <f ca="1">IF($H351="UNIDADE CONSTRUTIVA",OFFSET(A351,-1,0)+1,LARGE(A$3:A350,1))</f>
        <v>0</v>
      </c>
      <c r="B351" s="110">
        <f t="shared" ca="1" si="92"/>
        <v>11</v>
      </c>
      <c r="C351" s="110">
        <f t="shared" ca="1" si="93"/>
        <v>1</v>
      </c>
      <c r="D351" s="111">
        <f t="shared" ca="1" si="94"/>
        <v>1</v>
      </c>
      <c r="E351" s="111">
        <f t="shared" ca="1" si="95"/>
        <v>1</v>
      </c>
      <c r="F351" s="25"/>
      <c r="G351" s="7"/>
      <c r="H351" s="7"/>
      <c r="I351" s="7"/>
      <c r="K351" s="7"/>
      <c r="L351" s="7"/>
      <c r="M351" s="7"/>
      <c r="N351" s="7"/>
      <c r="O351" s="7"/>
      <c r="P351" s="7"/>
      <c r="R351" s="7"/>
      <c r="S351" s="7"/>
    </row>
    <row r="352" spans="1:19" ht="14.1" customHeight="1" x14ac:dyDescent="0.2">
      <c r="A352" s="110">
        <f ca="1">IF($H352="UNIDADE CONSTRUTIVA",OFFSET(A352,-1,0)+1,LARGE(A$3:A351,1))</f>
        <v>0</v>
      </c>
      <c r="B352" s="110">
        <f t="shared" ca="1" si="92"/>
        <v>11</v>
      </c>
      <c r="C352" s="110">
        <f t="shared" ca="1" si="93"/>
        <v>1</v>
      </c>
      <c r="D352" s="111">
        <f t="shared" ca="1" si="94"/>
        <v>1</v>
      </c>
      <c r="E352" s="111">
        <f t="shared" ca="1" si="95"/>
        <v>1</v>
      </c>
      <c r="F352" s="25"/>
      <c r="G352" s="7"/>
      <c r="H352" s="7"/>
      <c r="I352" s="7"/>
      <c r="K352" s="7"/>
      <c r="L352" s="7"/>
      <c r="M352" s="7"/>
      <c r="N352" s="7"/>
      <c r="O352" s="7"/>
      <c r="P352" s="7"/>
      <c r="R352" s="7"/>
      <c r="S352" s="7"/>
    </row>
    <row r="353" spans="1:19" ht="14.1" customHeight="1" x14ac:dyDescent="0.2">
      <c r="A353" s="110">
        <f ca="1">IF($H353="UNIDADE CONSTRUTIVA",OFFSET(A353,-1,0)+1,LARGE(A$3:A352,1))</f>
        <v>0</v>
      </c>
      <c r="B353" s="110">
        <f t="shared" ca="1" si="92"/>
        <v>11</v>
      </c>
      <c r="C353" s="110">
        <f t="shared" ca="1" si="93"/>
        <v>1</v>
      </c>
      <c r="D353" s="111">
        <f t="shared" ca="1" si="94"/>
        <v>1</v>
      </c>
      <c r="E353" s="111">
        <f t="shared" ca="1" si="95"/>
        <v>1</v>
      </c>
      <c r="F353" s="25"/>
      <c r="G353" s="7"/>
      <c r="H353" s="7"/>
      <c r="I353" s="7"/>
      <c r="K353" s="7"/>
      <c r="L353" s="7"/>
      <c r="M353" s="7"/>
      <c r="N353" s="7"/>
      <c r="O353" s="7"/>
      <c r="P353" s="7"/>
      <c r="R353" s="7"/>
      <c r="S353" s="7"/>
    </row>
    <row r="354" spans="1:19" ht="14.1" customHeight="1" x14ac:dyDescent="0.2">
      <c r="A354" s="110">
        <f ca="1">IF($H354="UNIDADE CONSTRUTIVA",OFFSET(A354,-1,0)+1,LARGE(A$3:A353,1))</f>
        <v>0</v>
      </c>
      <c r="B354" s="110">
        <f t="shared" ca="1" si="92"/>
        <v>11</v>
      </c>
      <c r="C354" s="110">
        <f t="shared" ca="1" si="93"/>
        <v>1</v>
      </c>
      <c r="D354" s="111">
        <f t="shared" ca="1" si="94"/>
        <v>1</v>
      </c>
      <c r="E354" s="111">
        <f t="shared" ca="1" si="95"/>
        <v>1</v>
      </c>
      <c r="F354" s="25"/>
      <c r="G354" s="7"/>
      <c r="H354" s="7"/>
      <c r="I354" s="7"/>
      <c r="K354" s="7"/>
      <c r="L354" s="7"/>
      <c r="M354" s="7"/>
      <c r="N354" s="7"/>
      <c r="O354" s="7"/>
      <c r="P354" s="7"/>
      <c r="R354" s="7"/>
      <c r="S354" s="7"/>
    </row>
    <row r="355" spans="1:19" ht="14.1" customHeight="1" x14ac:dyDescent="0.2">
      <c r="A355" s="110">
        <f ca="1">IF($H355="UNIDADE CONSTRUTIVA",OFFSET(A355,-1,0)+1,LARGE(A$3:A354,1))</f>
        <v>0</v>
      </c>
      <c r="B355" s="110">
        <f t="shared" ca="1" si="92"/>
        <v>11</v>
      </c>
      <c r="C355" s="110">
        <f t="shared" ca="1" si="93"/>
        <v>1</v>
      </c>
      <c r="D355" s="111">
        <f t="shared" ca="1" si="94"/>
        <v>1</v>
      </c>
      <c r="E355" s="111">
        <f t="shared" ca="1" si="95"/>
        <v>1</v>
      </c>
      <c r="F355" s="25"/>
      <c r="G355" s="7"/>
      <c r="H355" s="7"/>
      <c r="I355" s="7"/>
      <c r="K355" s="7"/>
      <c r="L355" s="7"/>
      <c r="M355" s="7"/>
      <c r="N355" s="7"/>
      <c r="O355" s="7"/>
      <c r="P355" s="7"/>
      <c r="R355" s="7"/>
      <c r="S355" s="7"/>
    </row>
    <row r="356" spans="1:19" ht="14.1" customHeight="1" x14ac:dyDescent="0.2">
      <c r="A356" s="110">
        <f ca="1">IF($H356="UNIDADE CONSTRUTIVA",OFFSET(A356,-1,0)+1,LARGE(A$3:A355,1))</f>
        <v>0</v>
      </c>
      <c r="B356" s="110">
        <f t="shared" ca="1" si="92"/>
        <v>11</v>
      </c>
      <c r="C356" s="110">
        <f t="shared" ca="1" si="93"/>
        <v>1</v>
      </c>
      <c r="D356" s="111">
        <f t="shared" ca="1" si="94"/>
        <v>1</v>
      </c>
      <c r="E356" s="111">
        <f t="shared" ca="1" si="95"/>
        <v>1</v>
      </c>
      <c r="F356" s="25"/>
      <c r="G356" s="7"/>
      <c r="H356" s="7"/>
      <c r="I356" s="7"/>
      <c r="K356" s="7"/>
      <c r="L356" s="7"/>
      <c r="M356" s="7"/>
      <c r="N356" s="7"/>
      <c r="O356" s="7"/>
      <c r="P356" s="7"/>
      <c r="R356" s="7"/>
      <c r="S356" s="7"/>
    </row>
    <row r="357" spans="1:19" ht="14.1" customHeight="1" x14ac:dyDescent="0.2">
      <c r="A357" s="110">
        <f ca="1">IF($H357="UNIDADE CONSTRUTIVA",OFFSET(A357,-1,0)+1,LARGE(A$3:A356,1))</f>
        <v>0</v>
      </c>
      <c r="B357" s="110">
        <f t="shared" ca="1" si="92"/>
        <v>11</v>
      </c>
      <c r="C357" s="110">
        <f t="shared" ca="1" si="93"/>
        <v>1</v>
      </c>
      <c r="D357" s="111">
        <f t="shared" ca="1" si="94"/>
        <v>1</v>
      </c>
      <c r="E357" s="111">
        <f t="shared" ca="1" si="95"/>
        <v>1</v>
      </c>
      <c r="F357" s="25"/>
      <c r="G357" s="7"/>
      <c r="H357" s="7"/>
      <c r="I357" s="7"/>
      <c r="K357" s="7"/>
      <c r="L357" s="7"/>
      <c r="M357" s="7"/>
      <c r="N357" s="7"/>
      <c r="O357" s="7"/>
      <c r="P357" s="7"/>
      <c r="R357" s="7"/>
      <c r="S357" s="7"/>
    </row>
    <row r="358" spans="1:19" ht="14.1" customHeight="1" x14ac:dyDescent="0.2">
      <c r="A358" s="110">
        <f ca="1">IF($H358="UNIDADE CONSTRUTIVA",OFFSET(A358,-1,0)+1,LARGE(A$3:A357,1))</f>
        <v>0</v>
      </c>
      <c r="B358" s="110">
        <f t="shared" ca="1" si="92"/>
        <v>11</v>
      </c>
      <c r="C358" s="110">
        <f t="shared" ca="1" si="93"/>
        <v>1</v>
      </c>
      <c r="D358" s="111">
        <f t="shared" ca="1" si="94"/>
        <v>1</v>
      </c>
      <c r="E358" s="111">
        <f t="shared" ca="1" si="95"/>
        <v>1</v>
      </c>
      <c r="F358" s="25"/>
      <c r="G358" s="7"/>
      <c r="H358" s="7"/>
      <c r="I358" s="7"/>
      <c r="K358" s="7"/>
      <c r="L358" s="7"/>
      <c r="M358" s="7"/>
      <c r="N358" s="7"/>
      <c r="O358" s="7"/>
      <c r="P358" s="7"/>
      <c r="R358" s="7"/>
      <c r="S358" s="7"/>
    </row>
    <row r="359" spans="1:19" ht="14.1" customHeight="1" x14ac:dyDescent="0.2">
      <c r="A359" s="110">
        <f ca="1">IF($H359="UNIDADE CONSTRUTIVA",OFFSET(A359,-1,0)+1,LARGE(A$3:A358,1))</f>
        <v>0</v>
      </c>
      <c r="B359" s="110">
        <f t="shared" ca="1" si="92"/>
        <v>11</v>
      </c>
      <c r="C359" s="110">
        <f t="shared" ca="1" si="93"/>
        <v>1</v>
      </c>
      <c r="D359" s="111">
        <f t="shared" ca="1" si="94"/>
        <v>1</v>
      </c>
      <c r="E359" s="111">
        <f t="shared" ca="1" si="95"/>
        <v>1</v>
      </c>
      <c r="F359" s="25"/>
      <c r="G359" s="7"/>
      <c r="H359" s="7"/>
      <c r="I359" s="7"/>
      <c r="K359" s="7"/>
      <c r="L359" s="7"/>
      <c r="M359" s="7"/>
      <c r="N359" s="7"/>
      <c r="O359" s="7"/>
      <c r="P359" s="7"/>
      <c r="R359" s="7"/>
      <c r="S359" s="7"/>
    </row>
    <row r="360" spans="1:19" ht="14.1" customHeight="1" x14ac:dyDescent="0.2">
      <c r="A360" s="110">
        <f ca="1">IF($H360="UNIDADE CONSTRUTIVA",OFFSET(A360,-1,0)+1,LARGE(A$3:A359,1))</f>
        <v>0</v>
      </c>
      <c r="B360" s="110">
        <f t="shared" ca="1" si="92"/>
        <v>11</v>
      </c>
      <c r="C360" s="110">
        <f t="shared" ca="1" si="93"/>
        <v>1</v>
      </c>
      <c r="D360" s="111">
        <f t="shared" ca="1" si="94"/>
        <v>1</v>
      </c>
      <c r="E360" s="111">
        <f t="shared" ca="1" si="95"/>
        <v>1</v>
      </c>
      <c r="F360" s="25"/>
      <c r="G360" s="7"/>
      <c r="H360" s="7"/>
      <c r="I360" s="7"/>
      <c r="K360" s="7"/>
      <c r="L360" s="7"/>
      <c r="M360" s="7"/>
      <c r="N360" s="7"/>
      <c r="O360" s="7"/>
      <c r="P360" s="7"/>
      <c r="R360" s="7"/>
      <c r="S360" s="7"/>
    </row>
    <row r="361" spans="1:19" ht="14.1" customHeight="1" x14ac:dyDescent="0.2">
      <c r="A361" s="110">
        <f ca="1">IF($H361="UNIDADE CONSTRUTIVA",OFFSET(A361,-1,0)+1,LARGE(A$3:A360,1))</f>
        <v>0</v>
      </c>
      <c r="B361" s="110">
        <f t="shared" ca="1" si="92"/>
        <v>11</v>
      </c>
      <c r="C361" s="110">
        <f t="shared" ca="1" si="93"/>
        <v>1</v>
      </c>
      <c r="D361" s="111">
        <f t="shared" ca="1" si="94"/>
        <v>1</v>
      </c>
      <c r="E361" s="111">
        <f t="shared" ca="1" si="95"/>
        <v>1</v>
      </c>
      <c r="F361" s="25"/>
      <c r="G361" s="7"/>
      <c r="H361" s="7"/>
      <c r="I361" s="7"/>
      <c r="K361" s="7"/>
      <c r="L361" s="7"/>
      <c r="M361" s="7"/>
      <c r="N361" s="7"/>
      <c r="O361" s="7"/>
      <c r="P361" s="7"/>
      <c r="R361" s="7"/>
      <c r="S361" s="7"/>
    </row>
    <row r="362" spans="1:19" ht="14.1" customHeight="1" x14ac:dyDescent="0.2">
      <c r="A362" s="110">
        <f ca="1">IF($H362="UNIDADE CONSTRUTIVA",OFFSET(A362,-1,0)+1,LARGE(A$3:A361,1))</f>
        <v>0</v>
      </c>
      <c r="B362" s="110">
        <f t="shared" ca="1" si="92"/>
        <v>11</v>
      </c>
      <c r="C362" s="110">
        <f t="shared" ca="1" si="93"/>
        <v>1</v>
      </c>
      <c r="D362" s="111">
        <f t="shared" ca="1" si="94"/>
        <v>1</v>
      </c>
      <c r="E362" s="111">
        <f t="shared" ca="1" si="95"/>
        <v>1</v>
      </c>
      <c r="F362" s="25"/>
      <c r="G362" s="7"/>
      <c r="H362" s="7"/>
      <c r="I362" s="7"/>
      <c r="K362" s="7"/>
      <c r="L362" s="7"/>
      <c r="M362" s="7"/>
      <c r="N362" s="7"/>
      <c r="O362" s="7"/>
      <c r="P362" s="7"/>
      <c r="R362" s="7"/>
      <c r="S362" s="7"/>
    </row>
    <row r="363" spans="1:19" ht="14.1" customHeight="1" x14ac:dyDescent="0.2">
      <c r="A363" s="110">
        <f ca="1">IF($H363="UNIDADE CONSTRUTIVA",OFFSET(A363,-1,0)+1,LARGE(A$3:A362,1))</f>
        <v>0</v>
      </c>
      <c r="B363" s="110">
        <f t="shared" ca="1" si="92"/>
        <v>11</v>
      </c>
      <c r="C363" s="110">
        <f t="shared" ca="1" si="93"/>
        <v>1</v>
      </c>
      <c r="D363" s="111">
        <f t="shared" ca="1" si="94"/>
        <v>1</v>
      </c>
      <c r="E363" s="111">
        <f t="shared" ca="1" si="95"/>
        <v>1</v>
      </c>
      <c r="F363" s="25"/>
      <c r="G363" s="7"/>
      <c r="H363" s="7"/>
      <c r="I363" s="7"/>
      <c r="K363" s="7"/>
      <c r="L363" s="7"/>
      <c r="M363" s="7"/>
      <c r="N363" s="7"/>
      <c r="O363" s="7"/>
      <c r="P363" s="7"/>
      <c r="R363" s="7"/>
      <c r="S363" s="7"/>
    </row>
    <row r="364" spans="1:19" ht="14.1" customHeight="1" x14ac:dyDescent="0.2">
      <c r="A364" s="110">
        <f ca="1">IF($H364="UNIDADE CONSTRUTIVA",OFFSET(A364,-1,0)+1,LARGE(A$3:A363,1))</f>
        <v>0</v>
      </c>
      <c r="B364" s="110">
        <f t="shared" ca="1" si="92"/>
        <v>11</v>
      </c>
      <c r="C364" s="110">
        <f t="shared" ca="1" si="93"/>
        <v>1</v>
      </c>
      <c r="D364" s="111">
        <f t="shared" ca="1" si="94"/>
        <v>1</v>
      </c>
      <c r="E364" s="111">
        <f t="shared" ca="1" si="95"/>
        <v>1</v>
      </c>
      <c r="F364" s="25"/>
      <c r="G364" s="7"/>
      <c r="H364" s="7"/>
      <c r="I364" s="7"/>
      <c r="K364" s="7"/>
      <c r="L364" s="7"/>
      <c r="M364" s="7"/>
      <c r="N364" s="7"/>
      <c r="O364" s="7"/>
      <c r="P364" s="7"/>
      <c r="R364" s="7"/>
      <c r="S364" s="7"/>
    </row>
    <row r="365" spans="1:19" ht="14.1" customHeight="1" x14ac:dyDescent="0.2">
      <c r="A365" s="110">
        <f ca="1">IF($H365="UNIDADE CONSTRUTIVA",OFFSET(A365,-1,0)+1,LARGE(A$3:A364,1))</f>
        <v>0</v>
      </c>
      <c r="B365" s="110">
        <f t="shared" ca="1" si="92"/>
        <v>11</v>
      </c>
      <c r="C365" s="110">
        <f t="shared" ca="1" si="93"/>
        <v>1</v>
      </c>
      <c r="D365" s="111">
        <f t="shared" ca="1" si="94"/>
        <v>1</v>
      </c>
      <c r="E365" s="111">
        <f t="shared" ca="1" si="95"/>
        <v>1</v>
      </c>
      <c r="F365" s="25"/>
      <c r="G365" s="7"/>
      <c r="H365" s="7"/>
      <c r="I365" s="7"/>
      <c r="K365" s="7"/>
      <c r="L365" s="7"/>
      <c r="M365" s="7"/>
      <c r="N365" s="7"/>
      <c r="O365" s="7"/>
      <c r="P365" s="7"/>
      <c r="R365" s="7"/>
      <c r="S365" s="7"/>
    </row>
    <row r="366" spans="1:19" ht="14.1" customHeight="1" x14ac:dyDescent="0.2">
      <c r="A366" s="110">
        <f ca="1">IF($H366="UNIDADE CONSTRUTIVA",OFFSET(A366,-1,0)+1,LARGE(A$3:A365,1))</f>
        <v>0</v>
      </c>
      <c r="B366" s="110">
        <f t="shared" ca="1" si="92"/>
        <v>11</v>
      </c>
      <c r="C366" s="110">
        <f t="shared" ca="1" si="93"/>
        <v>1</v>
      </c>
      <c r="D366" s="111">
        <f t="shared" ca="1" si="94"/>
        <v>1</v>
      </c>
      <c r="E366" s="111">
        <f t="shared" ca="1" si="95"/>
        <v>1</v>
      </c>
      <c r="F366" s="25"/>
      <c r="G366" s="7"/>
      <c r="H366" s="7"/>
      <c r="I366" s="7"/>
      <c r="K366" s="7"/>
      <c r="L366" s="7"/>
      <c r="M366" s="7"/>
      <c r="N366" s="7"/>
      <c r="O366" s="7"/>
      <c r="P366" s="7"/>
      <c r="R366" s="7"/>
      <c r="S366" s="7"/>
    </row>
    <row r="367" spans="1:19" ht="14.1" customHeight="1" x14ac:dyDescent="0.2">
      <c r="A367" s="110">
        <f ca="1">IF($H367="UNIDADE CONSTRUTIVA",OFFSET(A367,-1,0)+1,LARGE(A$3:A366,1))</f>
        <v>0</v>
      </c>
      <c r="B367" s="110">
        <f t="shared" ca="1" si="92"/>
        <v>11</v>
      </c>
      <c r="C367" s="110">
        <f t="shared" ca="1" si="93"/>
        <v>1</v>
      </c>
      <c r="D367" s="111">
        <f t="shared" ca="1" si="94"/>
        <v>1</v>
      </c>
      <c r="E367" s="111">
        <f t="shared" ca="1" si="95"/>
        <v>1</v>
      </c>
      <c r="F367" s="25"/>
      <c r="G367" s="7"/>
      <c r="H367" s="7"/>
      <c r="I367" s="7"/>
      <c r="K367" s="7"/>
      <c r="L367" s="7"/>
      <c r="M367" s="7"/>
      <c r="N367" s="7"/>
      <c r="O367" s="7"/>
      <c r="P367" s="7"/>
      <c r="R367" s="7"/>
      <c r="S367" s="7"/>
    </row>
    <row r="368" spans="1:19" ht="14.1" customHeight="1" x14ac:dyDescent="0.2">
      <c r="A368" s="110">
        <f ca="1">IF($H368="UNIDADE CONSTRUTIVA",OFFSET(A368,-1,0)+1,LARGE(A$3:A367,1))</f>
        <v>0</v>
      </c>
      <c r="B368" s="110">
        <f t="shared" ca="1" si="92"/>
        <v>11</v>
      </c>
      <c r="C368" s="110">
        <f t="shared" ca="1" si="93"/>
        <v>1</v>
      </c>
      <c r="D368" s="111">
        <f t="shared" ca="1" si="94"/>
        <v>1</v>
      </c>
      <c r="E368" s="111">
        <f t="shared" ca="1" si="95"/>
        <v>1</v>
      </c>
      <c r="F368" s="25"/>
      <c r="G368" s="7"/>
      <c r="H368" s="7"/>
      <c r="I368" s="7"/>
      <c r="K368" s="7"/>
      <c r="L368" s="7"/>
      <c r="M368" s="7"/>
      <c r="N368" s="7"/>
      <c r="O368" s="7"/>
      <c r="P368" s="7"/>
      <c r="R368" s="7"/>
      <c r="S368" s="7"/>
    </row>
    <row r="369" spans="1:19" ht="14.1" customHeight="1" x14ac:dyDescent="0.2">
      <c r="A369" s="110">
        <f ca="1">IF($H369="UNIDADE CONSTRUTIVA",OFFSET(A369,-1,0)+1,LARGE(A$3:A368,1))</f>
        <v>0</v>
      </c>
      <c r="B369" s="110">
        <f t="shared" ca="1" si="92"/>
        <v>11</v>
      </c>
      <c r="C369" s="110">
        <f t="shared" ca="1" si="93"/>
        <v>1</v>
      </c>
      <c r="D369" s="111">
        <f t="shared" ca="1" si="94"/>
        <v>1</v>
      </c>
      <c r="E369" s="111">
        <f t="shared" ca="1" si="95"/>
        <v>1</v>
      </c>
      <c r="F369" s="25"/>
      <c r="G369" s="7"/>
      <c r="H369" s="7"/>
      <c r="I369" s="7"/>
      <c r="K369" s="7"/>
      <c r="L369" s="7"/>
      <c r="M369" s="7"/>
      <c r="N369" s="7"/>
      <c r="O369" s="7"/>
      <c r="P369" s="7"/>
      <c r="R369" s="7"/>
      <c r="S369" s="7"/>
    </row>
    <row r="370" spans="1:19" ht="14.1" customHeight="1" x14ac:dyDescent="0.2">
      <c r="A370" s="110">
        <f ca="1">IF($H370="UNIDADE CONSTRUTIVA",OFFSET(A370,-1,0)+1,LARGE(A$3:A369,1))</f>
        <v>0</v>
      </c>
      <c r="B370" s="110">
        <f t="shared" ca="1" si="92"/>
        <v>11</v>
      </c>
      <c r="C370" s="110">
        <f t="shared" ca="1" si="93"/>
        <v>1</v>
      </c>
      <c r="D370" s="111">
        <f t="shared" ca="1" si="94"/>
        <v>1</v>
      </c>
      <c r="E370" s="111">
        <f t="shared" ca="1" si="95"/>
        <v>1</v>
      </c>
      <c r="F370" s="25"/>
      <c r="G370" s="7"/>
      <c r="H370" s="7"/>
      <c r="I370" s="7"/>
      <c r="K370" s="7"/>
      <c r="L370" s="7"/>
      <c r="M370" s="7"/>
      <c r="N370" s="7"/>
      <c r="O370" s="7"/>
      <c r="P370" s="7"/>
      <c r="R370" s="7"/>
      <c r="S370" s="7"/>
    </row>
    <row r="371" spans="1:19" ht="14.1" customHeight="1" x14ac:dyDescent="0.2">
      <c r="A371" s="110">
        <f ca="1">IF($H371="UNIDADE CONSTRUTIVA",OFFSET(A371,-1,0)+1,LARGE(A$3:A370,1))</f>
        <v>0</v>
      </c>
      <c r="B371" s="110">
        <f t="shared" ca="1" si="92"/>
        <v>11</v>
      </c>
      <c r="C371" s="110">
        <f t="shared" ca="1" si="93"/>
        <v>1</v>
      </c>
      <c r="D371" s="111">
        <f t="shared" ca="1" si="94"/>
        <v>1</v>
      </c>
      <c r="E371" s="111">
        <f t="shared" ca="1" si="95"/>
        <v>1</v>
      </c>
      <c r="F371" s="25"/>
      <c r="G371" s="7"/>
      <c r="H371" s="7"/>
      <c r="I371" s="7"/>
      <c r="K371" s="7"/>
      <c r="L371" s="7"/>
      <c r="M371" s="7"/>
      <c r="N371" s="7"/>
      <c r="O371" s="7"/>
      <c r="P371" s="7"/>
      <c r="R371" s="7"/>
      <c r="S371" s="7"/>
    </row>
    <row r="372" spans="1:19" ht="14.1" customHeight="1" x14ac:dyDescent="0.2">
      <c r="A372" s="110">
        <f ca="1">IF($H372="UNIDADE CONSTRUTIVA",OFFSET(A372,-1,0)+1,LARGE(A$3:A371,1))</f>
        <v>0</v>
      </c>
      <c r="B372" s="110">
        <f t="shared" ca="1" si="92"/>
        <v>11</v>
      </c>
      <c r="C372" s="110">
        <f t="shared" ca="1" si="93"/>
        <v>1</v>
      </c>
      <c r="D372" s="111">
        <f t="shared" ca="1" si="94"/>
        <v>1</v>
      </c>
      <c r="E372" s="111">
        <f t="shared" ca="1" si="95"/>
        <v>1</v>
      </c>
      <c r="F372" s="25"/>
      <c r="G372" s="7"/>
      <c r="H372" s="7"/>
      <c r="I372" s="7"/>
      <c r="K372" s="7"/>
      <c r="L372" s="7"/>
      <c r="M372" s="7"/>
      <c r="N372" s="7"/>
      <c r="O372" s="7"/>
      <c r="P372" s="7"/>
      <c r="R372" s="7"/>
      <c r="S372" s="7"/>
    </row>
    <row r="373" spans="1:19" ht="14.1" customHeight="1" x14ac:dyDescent="0.2">
      <c r="A373" s="110">
        <f ca="1">IF($H373="UNIDADE CONSTRUTIVA",OFFSET(A373,-1,0)+1,LARGE(A$3:A372,1))</f>
        <v>0</v>
      </c>
      <c r="B373" s="110">
        <f t="shared" ca="1" si="92"/>
        <v>11</v>
      </c>
      <c r="C373" s="110">
        <f t="shared" ca="1" si="93"/>
        <v>1</v>
      </c>
      <c r="D373" s="111">
        <f t="shared" ca="1" si="94"/>
        <v>1</v>
      </c>
      <c r="E373" s="111">
        <f t="shared" ca="1" si="95"/>
        <v>1</v>
      </c>
      <c r="F373" s="25"/>
      <c r="G373" s="7"/>
      <c r="H373" s="7"/>
      <c r="I373" s="7"/>
      <c r="K373" s="7"/>
      <c r="L373" s="7"/>
      <c r="M373" s="7"/>
      <c r="N373" s="7"/>
      <c r="O373" s="7"/>
      <c r="P373" s="7"/>
      <c r="R373" s="7"/>
      <c r="S373" s="7"/>
    </row>
    <row r="374" spans="1:19" ht="14.1" customHeight="1" x14ac:dyDescent="0.2">
      <c r="A374" s="110">
        <f ca="1">IF($H374="UNIDADE CONSTRUTIVA",OFFSET(A374,-1,0)+1,LARGE(A$3:A373,1))</f>
        <v>0</v>
      </c>
      <c r="B374" s="110">
        <f t="shared" ca="1" si="92"/>
        <v>11</v>
      </c>
      <c r="C374" s="110">
        <f t="shared" ca="1" si="93"/>
        <v>1</v>
      </c>
      <c r="D374" s="111">
        <f t="shared" ca="1" si="94"/>
        <v>1</v>
      </c>
      <c r="E374" s="111">
        <f t="shared" ca="1" si="95"/>
        <v>1</v>
      </c>
      <c r="F374" s="25"/>
      <c r="G374" s="7"/>
      <c r="H374" s="7"/>
      <c r="I374" s="7"/>
      <c r="K374" s="7"/>
      <c r="L374" s="7"/>
      <c r="M374" s="7"/>
      <c r="N374" s="7"/>
      <c r="O374" s="7"/>
      <c r="P374" s="7"/>
      <c r="R374" s="7"/>
      <c r="S374" s="7"/>
    </row>
    <row r="375" spans="1:19" ht="14.1" customHeight="1" x14ac:dyDescent="0.2">
      <c r="A375" s="110">
        <f ca="1">IF($H375="UNIDADE CONSTRUTIVA",OFFSET(A375,-1,0)+1,LARGE(A$3:A374,1))</f>
        <v>0</v>
      </c>
      <c r="B375" s="110">
        <f t="shared" ca="1" si="92"/>
        <v>11</v>
      </c>
      <c r="C375" s="110">
        <f t="shared" ca="1" si="93"/>
        <v>1</v>
      </c>
      <c r="D375" s="111">
        <f t="shared" ca="1" si="94"/>
        <v>1</v>
      </c>
      <c r="E375" s="111">
        <f t="shared" ca="1" si="95"/>
        <v>1</v>
      </c>
      <c r="F375" s="25"/>
      <c r="G375" s="7"/>
      <c r="H375" s="7"/>
      <c r="I375" s="7"/>
      <c r="K375" s="7"/>
      <c r="L375" s="7"/>
      <c r="M375" s="7"/>
      <c r="N375" s="7"/>
      <c r="O375" s="7"/>
      <c r="P375" s="7"/>
      <c r="R375" s="7"/>
      <c r="S375" s="7"/>
    </row>
    <row r="376" spans="1:19" ht="14.1" customHeight="1" x14ac:dyDescent="0.2">
      <c r="A376" s="110">
        <f ca="1">IF($H376="UNIDADE CONSTRUTIVA",OFFSET(A376,-1,0)+1,LARGE(A$3:A375,1))</f>
        <v>0</v>
      </c>
      <c r="B376" s="110">
        <f t="shared" ca="1" si="92"/>
        <v>11</v>
      </c>
      <c r="C376" s="110">
        <f t="shared" ca="1" si="93"/>
        <v>1</v>
      </c>
      <c r="D376" s="111">
        <f t="shared" ca="1" si="94"/>
        <v>1</v>
      </c>
      <c r="E376" s="111">
        <f t="shared" ca="1" si="95"/>
        <v>1</v>
      </c>
      <c r="F376" s="25"/>
      <c r="G376" s="7"/>
      <c r="H376" s="7"/>
      <c r="I376" s="7"/>
      <c r="K376" s="7"/>
      <c r="L376" s="7"/>
      <c r="M376" s="7"/>
      <c r="N376" s="7"/>
      <c r="O376" s="7"/>
      <c r="P376" s="7"/>
      <c r="R376" s="7"/>
      <c r="S376" s="7"/>
    </row>
    <row r="377" spans="1:19" ht="14.1" customHeight="1" x14ac:dyDescent="0.2">
      <c r="A377" s="110">
        <f ca="1">IF($H377="UNIDADE CONSTRUTIVA",OFFSET(A377,-1,0)+1,LARGE(A$3:A376,1))</f>
        <v>0</v>
      </c>
      <c r="B377" s="110">
        <f t="shared" ca="1" si="92"/>
        <v>11</v>
      </c>
      <c r="C377" s="110">
        <f t="shared" ca="1" si="93"/>
        <v>1</v>
      </c>
      <c r="D377" s="111">
        <f t="shared" ca="1" si="94"/>
        <v>1</v>
      </c>
      <c r="E377" s="111">
        <f t="shared" ca="1" si="95"/>
        <v>1</v>
      </c>
      <c r="F377" s="25"/>
      <c r="G377" s="7"/>
      <c r="H377" s="7"/>
      <c r="I377" s="7"/>
      <c r="K377" s="7"/>
      <c r="L377" s="7"/>
      <c r="M377" s="7"/>
      <c r="N377" s="7"/>
      <c r="O377" s="7"/>
      <c r="P377" s="7"/>
      <c r="R377" s="7"/>
      <c r="S377" s="7"/>
    </row>
    <row r="378" spans="1:19" ht="14.1" customHeight="1" x14ac:dyDescent="0.2">
      <c r="A378" s="110">
        <f ca="1">IF($H378="UNIDADE CONSTRUTIVA",OFFSET(A378,-1,0)+1,LARGE(A$3:A377,1))</f>
        <v>0</v>
      </c>
      <c r="B378" s="110">
        <f t="shared" ca="1" si="92"/>
        <v>11</v>
      </c>
      <c r="C378" s="110">
        <f t="shared" ca="1" si="93"/>
        <v>1</v>
      </c>
      <c r="D378" s="111">
        <f t="shared" ca="1" si="94"/>
        <v>1</v>
      </c>
      <c r="E378" s="111">
        <f t="shared" ca="1" si="95"/>
        <v>1</v>
      </c>
      <c r="F378" s="25"/>
      <c r="G378" s="7"/>
      <c r="H378" s="7"/>
      <c r="I378" s="7"/>
      <c r="K378" s="7"/>
      <c r="L378" s="7"/>
      <c r="M378" s="7"/>
      <c r="N378" s="7"/>
      <c r="O378" s="7"/>
      <c r="P378" s="7"/>
      <c r="R378" s="7"/>
      <c r="S378" s="7"/>
    </row>
    <row r="379" spans="1:19" ht="14.1" customHeight="1" x14ac:dyDescent="0.2">
      <c r="A379" s="110">
        <f ca="1">IF($H379="UNIDADE CONSTRUTIVA",OFFSET(A379,-1,0)+1,LARGE(A$3:A378,1))</f>
        <v>0</v>
      </c>
      <c r="B379" s="110">
        <f t="shared" ca="1" si="92"/>
        <v>11</v>
      </c>
      <c r="C379" s="110">
        <f t="shared" ca="1" si="93"/>
        <v>1</v>
      </c>
      <c r="D379" s="111">
        <f t="shared" ca="1" si="94"/>
        <v>1</v>
      </c>
      <c r="E379" s="111">
        <f t="shared" ca="1" si="95"/>
        <v>1</v>
      </c>
      <c r="F379" s="25"/>
      <c r="G379" s="7"/>
      <c r="H379" s="7"/>
      <c r="I379" s="7"/>
      <c r="K379" s="7"/>
      <c r="L379" s="7"/>
      <c r="M379" s="7"/>
      <c r="N379" s="7"/>
      <c r="O379" s="7"/>
      <c r="P379" s="7"/>
      <c r="R379" s="7"/>
      <c r="S379" s="7"/>
    </row>
    <row r="380" spans="1:19" ht="14.1" customHeight="1" x14ac:dyDescent="0.2">
      <c r="A380" s="110">
        <f ca="1">IF($H380="UNIDADE CONSTRUTIVA",OFFSET(A380,-1,0)+1,LARGE(A$3:A379,1))</f>
        <v>0</v>
      </c>
      <c r="B380" s="110">
        <f t="shared" ca="1" si="92"/>
        <v>11</v>
      </c>
      <c r="C380" s="110">
        <f t="shared" ca="1" si="93"/>
        <v>1</v>
      </c>
      <c r="D380" s="111">
        <f t="shared" ca="1" si="94"/>
        <v>1</v>
      </c>
      <c r="E380" s="111">
        <f t="shared" ca="1" si="95"/>
        <v>1</v>
      </c>
      <c r="F380" s="25"/>
      <c r="G380" s="7"/>
      <c r="H380" s="7"/>
      <c r="I380" s="7"/>
      <c r="K380" s="7"/>
      <c r="L380" s="7"/>
      <c r="M380" s="7"/>
      <c r="N380" s="7"/>
      <c r="O380" s="7"/>
      <c r="P380" s="7"/>
      <c r="R380" s="7"/>
      <c r="S380" s="7"/>
    </row>
    <row r="381" spans="1:19" ht="14.1" customHeight="1" x14ac:dyDescent="0.2">
      <c r="A381" s="110">
        <f ca="1">IF($H381="UNIDADE CONSTRUTIVA",OFFSET(A381,-1,0)+1,LARGE(A$3:A380,1))</f>
        <v>0</v>
      </c>
      <c r="B381" s="110">
        <f t="shared" ca="1" si="92"/>
        <v>11</v>
      </c>
      <c r="C381" s="110">
        <f t="shared" ca="1" si="93"/>
        <v>1</v>
      </c>
      <c r="D381" s="111">
        <f t="shared" ca="1" si="94"/>
        <v>1</v>
      </c>
      <c r="E381" s="111">
        <f t="shared" ca="1" si="95"/>
        <v>1</v>
      </c>
      <c r="F381" s="25"/>
      <c r="G381" s="7"/>
      <c r="H381" s="7"/>
      <c r="I381" s="7"/>
      <c r="K381" s="7"/>
      <c r="L381" s="7"/>
      <c r="M381" s="7"/>
      <c r="N381" s="7"/>
      <c r="O381" s="7"/>
      <c r="P381" s="7"/>
      <c r="R381" s="7"/>
      <c r="S381" s="7"/>
    </row>
    <row r="382" spans="1:19" ht="14.1" customHeight="1" x14ac:dyDescent="0.2">
      <c r="A382" s="110">
        <f ca="1">IF($H382="UNIDADE CONSTRUTIVA",OFFSET(A382,-1,0)+1,LARGE(A$3:A381,1))</f>
        <v>0</v>
      </c>
      <c r="B382" s="110">
        <f t="shared" ca="1" si="92"/>
        <v>11</v>
      </c>
      <c r="C382" s="110">
        <f t="shared" ca="1" si="93"/>
        <v>1</v>
      </c>
      <c r="D382" s="111">
        <f t="shared" ca="1" si="94"/>
        <v>1</v>
      </c>
      <c r="E382" s="111">
        <f t="shared" ca="1" si="95"/>
        <v>1</v>
      </c>
      <c r="F382" s="25"/>
      <c r="G382" s="7"/>
      <c r="H382" s="7"/>
      <c r="I382" s="7"/>
      <c r="K382" s="7"/>
      <c r="L382" s="7"/>
      <c r="M382" s="7"/>
      <c r="N382" s="7"/>
      <c r="O382" s="7"/>
      <c r="P382" s="7"/>
      <c r="R382" s="7"/>
      <c r="S382" s="7"/>
    </row>
    <row r="383" spans="1:19" ht="14.1" customHeight="1" x14ac:dyDescent="0.2">
      <c r="A383" s="110">
        <f ca="1">IF($H383="UNIDADE CONSTRUTIVA",OFFSET(A383,-1,0)+1,LARGE(A$3:A382,1))</f>
        <v>0</v>
      </c>
      <c r="B383" s="110">
        <f t="shared" ca="1" si="92"/>
        <v>11</v>
      </c>
      <c r="C383" s="110">
        <f t="shared" ca="1" si="93"/>
        <v>1</v>
      </c>
      <c r="D383" s="111">
        <f t="shared" ca="1" si="94"/>
        <v>1</v>
      </c>
      <c r="E383" s="111">
        <f t="shared" ca="1" si="95"/>
        <v>1</v>
      </c>
      <c r="F383" s="25"/>
      <c r="G383" s="7"/>
      <c r="H383" s="7"/>
      <c r="I383" s="7"/>
      <c r="K383" s="7"/>
      <c r="L383" s="7"/>
      <c r="M383" s="7"/>
      <c r="N383" s="7"/>
      <c r="O383" s="7"/>
      <c r="P383" s="7"/>
      <c r="R383" s="7"/>
      <c r="S383" s="7"/>
    </row>
    <row r="384" spans="1:19" ht="14.1" customHeight="1" x14ac:dyDescent="0.2">
      <c r="A384" s="110">
        <f ca="1">IF($H384="UNIDADE CONSTRUTIVA",OFFSET(A384,-1,0)+1,LARGE(A$3:A383,1))</f>
        <v>0</v>
      </c>
      <c r="B384" s="110">
        <f t="shared" ca="1" si="92"/>
        <v>11</v>
      </c>
      <c r="C384" s="110">
        <f t="shared" ca="1" si="93"/>
        <v>1</v>
      </c>
      <c r="D384" s="111">
        <f t="shared" ca="1" si="94"/>
        <v>1</v>
      </c>
      <c r="E384" s="111">
        <f t="shared" ca="1" si="95"/>
        <v>1</v>
      </c>
      <c r="F384" s="25"/>
      <c r="G384" s="7"/>
      <c r="H384" s="7"/>
      <c r="I384" s="7"/>
      <c r="K384" s="7"/>
      <c r="L384" s="7"/>
      <c r="M384" s="7"/>
      <c r="N384" s="7"/>
      <c r="O384" s="7"/>
      <c r="P384" s="7"/>
      <c r="R384" s="7"/>
      <c r="S384" s="7"/>
    </row>
    <row r="385" spans="1:19" ht="14.1" customHeight="1" x14ac:dyDescent="0.2">
      <c r="A385" s="110">
        <f ca="1">IF($H385="UNIDADE CONSTRUTIVA",OFFSET(A385,-1,0)+1,LARGE(A$3:A384,1))</f>
        <v>0</v>
      </c>
      <c r="B385" s="110">
        <f t="shared" ca="1" si="92"/>
        <v>11</v>
      </c>
      <c r="C385" s="110">
        <f t="shared" ca="1" si="93"/>
        <v>1</v>
      </c>
      <c r="D385" s="111">
        <f t="shared" ca="1" si="94"/>
        <v>1</v>
      </c>
      <c r="E385" s="111">
        <f t="shared" ca="1" si="95"/>
        <v>1</v>
      </c>
      <c r="F385" s="25"/>
      <c r="G385" s="7"/>
      <c r="H385" s="7"/>
      <c r="I385" s="7"/>
      <c r="K385" s="7"/>
      <c r="L385" s="7"/>
      <c r="M385" s="7"/>
      <c r="N385" s="7"/>
      <c r="O385" s="7"/>
      <c r="P385" s="7"/>
      <c r="R385" s="7"/>
      <c r="S385" s="7"/>
    </row>
    <row r="386" spans="1:19" ht="14.1" customHeight="1" x14ac:dyDescent="0.2">
      <c r="A386" s="110">
        <f ca="1">IF($H386="UNIDADE CONSTRUTIVA",OFFSET(A386,-1,0)+1,LARGE(A$3:A385,1))</f>
        <v>0</v>
      </c>
      <c r="B386" s="110">
        <f t="shared" ca="1" si="92"/>
        <v>11</v>
      </c>
      <c r="C386" s="110">
        <f t="shared" ca="1" si="93"/>
        <v>1</v>
      </c>
      <c r="D386" s="111">
        <f t="shared" ca="1" si="94"/>
        <v>1</v>
      </c>
      <c r="E386" s="111">
        <f t="shared" ca="1" si="95"/>
        <v>1</v>
      </c>
      <c r="F386" s="25"/>
      <c r="G386" s="7"/>
      <c r="H386" s="7"/>
      <c r="I386" s="7"/>
      <c r="K386" s="7"/>
      <c r="L386" s="7"/>
      <c r="M386" s="7"/>
      <c r="N386" s="7"/>
      <c r="O386" s="7"/>
      <c r="P386" s="7"/>
      <c r="R386" s="7"/>
      <c r="S386" s="7"/>
    </row>
    <row r="387" spans="1:19" ht="14.1" customHeight="1" x14ac:dyDescent="0.2">
      <c r="A387" s="110">
        <f ca="1">IF($H387="UNIDADE CONSTRUTIVA",OFFSET(A387,-1,0)+1,LARGE(A$3:A386,1))</f>
        <v>0</v>
      </c>
      <c r="B387" s="110">
        <f t="shared" ca="1" si="92"/>
        <v>11</v>
      </c>
      <c r="C387" s="110">
        <f t="shared" ca="1" si="93"/>
        <v>1</v>
      </c>
      <c r="D387" s="111">
        <f t="shared" ca="1" si="94"/>
        <v>1</v>
      </c>
      <c r="E387" s="111">
        <f t="shared" ca="1" si="95"/>
        <v>1</v>
      </c>
      <c r="F387" s="25"/>
      <c r="G387" s="7"/>
      <c r="H387" s="7"/>
      <c r="I387" s="7"/>
      <c r="K387" s="7"/>
      <c r="L387" s="7"/>
      <c r="M387" s="7"/>
      <c r="N387" s="7"/>
      <c r="O387" s="7"/>
      <c r="P387" s="7"/>
      <c r="R387" s="7"/>
      <c r="S387" s="7"/>
    </row>
    <row r="388" spans="1:19" ht="14.1" customHeight="1" x14ac:dyDescent="0.2">
      <c r="A388" s="110">
        <f ca="1">IF($H388="UNIDADE CONSTRUTIVA",OFFSET(A388,-1,0)+1,LARGE(A$3:A387,1))</f>
        <v>0</v>
      </c>
      <c r="B388" s="110">
        <f t="shared" ca="1" si="92"/>
        <v>11</v>
      </c>
      <c r="C388" s="110">
        <f t="shared" ca="1" si="93"/>
        <v>1</v>
      </c>
      <c r="D388" s="111">
        <f t="shared" ca="1" si="94"/>
        <v>1</v>
      </c>
      <c r="E388" s="111">
        <f t="shared" ca="1" si="95"/>
        <v>1</v>
      </c>
      <c r="F388" s="25"/>
      <c r="G388" s="7"/>
      <c r="H388" s="7"/>
      <c r="I388" s="7"/>
      <c r="K388" s="7"/>
      <c r="L388" s="7"/>
      <c r="M388" s="7"/>
      <c r="N388" s="7"/>
      <c r="O388" s="7"/>
      <c r="P388" s="7"/>
      <c r="R388" s="7"/>
      <c r="S388" s="7"/>
    </row>
    <row r="389" spans="1:19" ht="14.1" customHeight="1" x14ac:dyDescent="0.2">
      <c r="A389" s="110">
        <f ca="1">IF($H389="UNIDADE CONSTRUTIVA",OFFSET(A389,-1,0)+1,LARGE(A$3:A388,1))</f>
        <v>0</v>
      </c>
      <c r="B389" s="110">
        <f t="shared" ca="1" si="92"/>
        <v>11</v>
      </c>
      <c r="C389" s="110">
        <f t="shared" ca="1" si="93"/>
        <v>1</v>
      </c>
      <c r="D389" s="111">
        <f t="shared" ca="1" si="94"/>
        <v>1</v>
      </c>
      <c r="E389" s="111">
        <f t="shared" ca="1" si="95"/>
        <v>1</v>
      </c>
      <c r="F389" s="25"/>
      <c r="G389" s="7"/>
      <c r="H389" s="7"/>
      <c r="I389" s="7"/>
      <c r="K389" s="7"/>
      <c r="L389" s="7"/>
      <c r="M389" s="7"/>
      <c r="N389" s="7"/>
      <c r="O389" s="7"/>
      <c r="P389" s="7"/>
      <c r="R389" s="7"/>
      <c r="S389" s="7"/>
    </row>
    <row r="390" spans="1:19" ht="14.1" customHeight="1" x14ac:dyDescent="0.2">
      <c r="A390" s="110">
        <f ca="1">IF($H390="UNIDADE CONSTRUTIVA",OFFSET(A390,-1,0)+1,LARGE(A$3:A389,1))</f>
        <v>0</v>
      </c>
      <c r="B390" s="110">
        <f t="shared" ca="1" si="92"/>
        <v>11</v>
      </c>
      <c r="C390" s="110">
        <f t="shared" ca="1" si="93"/>
        <v>1</v>
      </c>
      <c r="D390" s="111">
        <f t="shared" ca="1" si="94"/>
        <v>1</v>
      </c>
      <c r="E390" s="111">
        <f t="shared" ca="1" si="95"/>
        <v>1</v>
      </c>
      <c r="F390" s="25"/>
      <c r="G390" s="7"/>
      <c r="H390" s="7"/>
      <c r="I390" s="7"/>
      <c r="K390" s="7"/>
      <c r="L390" s="7"/>
      <c r="M390" s="7"/>
      <c r="N390" s="7"/>
      <c r="O390" s="7"/>
      <c r="P390" s="7"/>
      <c r="R390" s="7"/>
      <c r="S390" s="7"/>
    </row>
    <row r="391" spans="1:19" ht="14.1" customHeight="1" x14ac:dyDescent="0.2">
      <c r="A391" s="110">
        <f ca="1">IF($H391="UNIDADE CONSTRUTIVA",OFFSET(A391,-1,0)+1,LARGE(A$3:A390,1))</f>
        <v>0</v>
      </c>
      <c r="B391" s="110">
        <f t="shared" ca="1" si="92"/>
        <v>11</v>
      </c>
      <c r="C391" s="110">
        <f t="shared" ca="1" si="93"/>
        <v>1</v>
      </c>
      <c r="D391" s="111">
        <f t="shared" ca="1" si="94"/>
        <v>1</v>
      </c>
      <c r="E391" s="111">
        <f t="shared" ca="1" si="95"/>
        <v>1</v>
      </c>
      <c r="F391" s="25"/>
      <c r="G391" s="7"/>
      <c r="H391" s="7"/>
      <c r="I391" s="7"/>
      <c r="K391" s="7"/>
      <c r="L391" s="7"/>
      <c r="M391" s="7"/>
      <c r="N391" s="7"/>
      <c r="O391" s="7"/>
      <c r="P391" s="7"/>
      <c r="R391" s="7"/>
      <c r="S391" s="7"/>
    </row>
    <row r="392" spans="1:19" ht="14.1" customHeight="1" x14ac:dyDescent="0.2">
      <c r="A392" s="110">
        <f ca="1">IF($H392="UNIDADE CONSTRUTIVA",OFFSET(A392,-1,0)+1,LARGE(A$3:A391,1))</f>
        <v>0</v>
      </c>
      <c r="B392" s="110">
        <f t="shared" ca="1" si="92"/>
        <v>11</v>
      </c>
      <c r="C392" s="110">
        <f t="shared" ca="1" si="93"/>
        <v>1</v>
      </c>
      <c r="D392" s="111">
        <f t="shared" ca="1" si="94"/>
        <v>1</v>
      </c>
      <c r="E392" s="111">
        <f t="shared" ca="1" si="95"/>
        <v>1</v>
      </c>
      <c r="F392" s="25"/>
      <c r="G392" s="7"/>
      <c r="H392" s="7"/>
      <c r="I392" s="7"/>
      <c r="K392" s="7"/>
      <c r="L392" s="7"/>
      <c r="M392" s="7"/>
      <c r="N392" s="7"/>
      <c r="O392" s="7"/>
      <c r="P392" s="7"/>
      <c r="R392" s="7"/>
      <c r="S392" s="7"/>
    </row>
    <row r="393" spans="1:19" ht="14.1" customHeight="1" x14ac:dyDescent="0.2">
      <c r="A393" s="110">
        <f ca="1">IF($H393="UNIDADE CONSTRUTIVA",OFFSET(A393,-1,0)+1,LARGE(A$3:A392,1))</f>
        <v>0</v>
      </c>
      <c r="B393" s="110">
        <f t="shared" ca="1" si="92"/>
        <v>11</v>
      </c>
      <c r="C393" s="110">
        <f t="shared" ca="1" si="93"/>
        <v>1</v>
      </c>
      <c r="D393" s="111">
        <f t="shared" ca="1" si="94"/>
        <v>1</v>
      </c>
      <c r="E393" s="111">
        <f t="shared" ca="1" si="95"/>
        <v>1</v>
      </c>
      <c r="F393" s="25"/>
      <c r="G393" s="7"/>
      <c r="H393" s="7"/>
      <c r="I393" s="7"/>
      <c r="K393" s="7"/>
      <c r="L393" s="7"/>
      <c r="M393" s="7"/>
      <c r="N393" s="7"/>
      <c r="O393" s="7"/>
      <c r="P393" s="7"/>
      <c r="R393" s="7"/>
      <c r="S393" s="7"/>
    </row>
    <row r="394" spans="1:19" ht="14.1" customHeight="1" x14ac:dyDescent="0.2">
      <c r="A394" s="110">
        <f ca="1">IF($H394="UNIDADE CONSTRUTIVA",OFFSET(A394,-1,0)+1,LARGE(A$3:A393,1))</f>
        <v>0</v>
      </c>
      <c r="B394" s="110">
        <f t="shared" ca="1" si="92"/>
        <v>11</v>
      </c>
      <c r="C394" s="110">
        <f t="shared" ca="1" si="93"/>
        <v>1</v>
      </c>
      <c r="D394" s="111">
        <f t="shared" ca="1" si="94"/>
        <v>1</v>
      </c>
      <c r="E394" s="111">
        <f t="shared" ca="1" si="95"/>
        <v>1</v>
      </c>
      <c r="F394" s="25"/>
      <c r="G394" s="7"/>
      <c r="H394" s="7"/>
      <c r="I394" s="7"/>
      <c r="K394" s="7"/>
      <c r="L394" s="7"/>
      <c r="M394" s="7"/>
      <c r="N394" s="7"/>
      <c r="O394" s="7"/>
      <c r="P394" s="7"/>
      <c r="R394" s="7"/>
      <c r="S394" s="7"/>
    </row>
    <row r="395" spans="1:19" ht="14.1" customHeight="1" x14ac:dyDescent="0.2">
      <c r="A395" s="110">
        <f ca="1">IF($H395="UNIDADE CONSTRUTIVA",OFFSET(A395,-1,0)+1,LARGE(A$3:A394,1))</f>
        <v>0</v>
      </c>
      <c r="B395" s="110">
        <f t="shared" ref="B395:B426" ca="1" si="96">IF(H395="UNIDADE CONSTRUTIVA",0,IF(H395="CÉLULA CONSTRUTIVA",OFFSET(B395,-1,0)+1,OFFSET(B395,-1,0)))</f>
        <v>11</v>
      </c>
      <c r="C395" s="110">
        <f t="shared" ref="C395:C426" ca="1" si="97">IF(H395="CÉLULA CONSTRUTIVA",0,IF(H395="ETAPA",OFFSET(C395,-1,0)+1,OFFSET(C395,-1,0)))</f>
        <v>1</v>
      </c>
      <c r="D395" s="111">
        <f t="shared" ref="D395:D426" ca="1" si="98">IF(H395="ETAPA",0,IF(H395="SUBETAPA",OFFSET(D395,-1,0)+1,OFFSET(D395,-1,0)))</f>
        <v>1</v>
      </c>
      <c r="E395" s="111">
        <f t="shared" ref="E395:E426" ca="1" si="99">IF(H395="Subetapa",0,IF(H395="serviço",OFFSET(E395,-1,0)+1,OFFSET(E395,-1,0)))</f>
        <v>1</v>
      </c>
      <c r="F395" s="25"/>
      <c r="G395" s="7"/>
      <c r="H395" s="7"/>
      <c r="I395" s="7"/>
      <c r="K395" s="7"/>
      <c r="L395" s="7"/>
      <c r="M395" s="7"/>
      <c r="N395" s="7"/>
      <c r="O395" s="7"/>
      <c r="P395" s="7"/>
      <c r="R395" s="7"/>
      <c r="S395" s="7"/>
    </row>
    <row r="396" spans="1:19" ht="14.1" customHeight="1" x14ac:dyDescent="0.2">
      <c r="A396" s="110">
        <f ca="1">IF($H396="UNIDADE CONSTRUTIVA",OFFSET(A396,-1,0)+1,LARGE(A$3:A395,1))</f>
        <v>0</v>
      </c>
      <c r="B396" s="110">
        <f t="shared" ca="1" si="96"/>
        <v>11</v>
      </c>
      <c r="C396" s="110">
        <f t="shared" ca="1" si="97"/>
        <v>1</v>
      </c>
      <c r="D396" s="111">
        <f t="shared" ca="1" si="98"/>
        <v>1</v>
      </c>
      <c r="E396" s="111">
        <f t="shared" ca="1" si="99"/>
        <v>1</v>
      </c>
      <c r="F396" s="25"/>
      <c r="G396" s="7"/>
      <c r="H396" s="7"/>
      <c r="I396" s="7"/>
      <c r="K396" s="7"/>
      <c r="L396" s="7"/>
      <c r="M396" s="7"/>
      <c r="N396" s="7"/>
      <c r="O396" s="7"/>
      <c r="P396" s="7"/>
      <c r="R396" s="7"/>
      <c r="S396" s="7"/>
    </row>
    <row r="397" spans="1:19" ht="14.1" customHeight="1" x14ac:dyDescent="0.2">
      <c r="A397" s="110">
        <f ca="1">IF($H397="UNIDADE CONSTRUTIVA",OFFSET(A397,-1,0)+1,LARGE(A$3:A396,1))</f>
        <v>0</v>
      </c>
      <c r="B397" s="110">
        <f t="shared" ca="1" si="96"/>
        <v>11</v>
      </c>
      <c r="C397" s="110">
        <f t="shared" ca="1" si="97"/>
        <v>1</v>
      </c>
      <c r="D397" s="111">
        <f t="shared" ca="1" si="98"/>
        <v>1</v>
      </c>
      <c r="E397" s="111">
        <f t="shared" ca="1" si="99"/>
        <v>1</v>
      </c>
      <c r="F397" s="25"/>
      <c r="G397" s="7"/>
      <c r="H397" s="7"/>
      <c r="I397" s="7"/>
      <c r="K397" s="7"/>
      <c r="L397" s="7"/>
      <c r="M397" s="7"/>
      <c r="N397" s="7"/>
      <c r="O397" s="7"/>
      <c r="P397" s="7"/>
      <c r="R397" s="7"/>
      <c r="S397" s="7"/>
    </row>
    <row r="398" spans="1:19" ht="14.1" customHeight="1" x14ac:dyDescent="0.2">
      <c r="A398" s="110">
        <f ca="1">IF($H398="UNIDADE CONSTRUTIVA",OFFSET(A398,-1,0)+1,LARGE(A$3:A397,1))</f>
        <v>0</v>
      </c>
      <c r="B398" s="110">
        <f t="shared" ca="1" si="96"/>
        <v>11</v>
      </c>
      <c r="C398" s="110">
        <f t="shared" ca="1" si="97"/>
        <v>1</v>
      </c>
      <c r="D398" s="111">
        <f t="shared" ca="1" si="98"/>
        <v>1</v>
      </c>
      <c r="E398" s="111">
        <f t="shared" ca="1" si="99"/>
        <v>1</v>
      </c>
      <c r="F398" s="25"/>
      <c r="G398" s="7"/>
      <c r="H398" s="7"/>
      <c r="I398" s="7"/>
      <c r="K398" s="7"/>
      <c r="L398" s="7"/>
      <c r="M398" s="7"/>
      <c r="N398" s="7"/>
      <c r="O398" s="7"/>
      <c r="P398" s="7"/>
      <c r="R398" s="7"/>
      <c r="S398" s="7"/>
    </row>
    <row r="399" spans="1:19" ht="14.1" customHeight="1" x14ac:dyDescent="0.2">
      <c r="A399" s="110">
        <f ca="1">IF($H399="UNIDADE CONSTRUTIVA",OFFSET(A399,-1,0)+1,LARGE(A$3:A398,1))</f>
        <v>0</v>
      </c>
      <c r="B399" s="110">
        <f t="shared" ca="1" si="96"/>
        <v>11</v>
      </c>
      <c r="C399" s="110">
        <f t="shared" ca="1" si="97"/>
        <v>1</v>
      </c>
      <c r="D399" s="111">
        <f t="shared" ca="1" si="98"/>
        <v>1</v>
      </c>
      <c r="E399" s="111">
        <f t="shared" ca="1" si="99"/>
        <v>1</v>
      </c>
      <c r="F399" s="25"/>
      <c r="G399" s="7"/>
      <c r="H399" s="7"/>
      <c r="I399" s="7"/>
      <c r="K399" s="7"/>
      <c r="L399" s="7"/>
      <c r="M399" s="7"/>
      <c r="N399" s="7"/>
      <c r="O399" s="7"/>
      <c r="P399" s="7"/>
      <c r="R399" s="7"/>
      <c r="S399" s="7"/>
    </row>
    <row r="400" spans="1:19" ht="14.1" customHeight="1" x14ac:dyDescent="0.2">
      <c r="A400" s="110">
        <f ca="1">IF($H400="UNIDADE CONSTRUTIVA",OFFSET(A400,-1,0)+1,LARGE(A$3:A399,1))</f>
        <v>0</v>
      </c>
      <c r="B400" s="110">
        <f t="shared" ca="1" si="96"/>
        <v>11</v>
      </c>
      <c r="C400" s="110">
        <f t="shared" ca="1" si="97"/>
        <v>1</v>
      </c>
      <c r="D400" s="111">
        <f t="shared" ca="1" si="98"/>
        <v>1</v>
      </c>
      <c r="E400" s="111">
        <f t="shared" ca="1" si="99"/>
        <v>1</v>
      </c>
      <c r="F400" s="25"/>
      <c r="G400" s="7"/>
      <c r="H400" s="7"/>
      <c r="I400" s="7"/>
      <c r="K400" s="7"/>
      <c r="L400" s="7"/>
      <c r="M400" s="7"/>
      <c r="N400" s="7"/>
      <c r="O400" s="7"/>
      <c r="P400" s="7"/>
      <c r="R400" s="7"/>
      <c r="S400" s="7"/>
    </row>
    <row r="401" spans="1:19" ht="14.1" customHeight="1" x14ac:dyDescent="0.2">
      <c r="A401" s="110">
        <f ca="1">IF($H401="UNIDADE CONSTRUTIVA",OFFSET(A401,-1,0)+1,LARGE(A$3:A400,1))</f>
        <v>0</v>
      </c>
      <c r="B401" s="110">
        <f t="shared" ca="1" si="96"/>
        <v>11</v>
      </c>
      <c r="C401" s="110">
        <f t="shared" ca="1" si="97"/>
        <v>1</v>
      </c>
      <c r="D401" s="111">
        <f t="shared" ca="1" si="98"/>
        <v>1</v>
      </c>
      <c r="E401" s="111">
        <f t="shared" ca="1" si="99"/>
        <v>1</v>
      </c>
      <c r="F401" s="25"/>
      <c r="G401" s="7"/>
      <c r="H401" s="7"/>
      <c r="I401" s="7"/>
      <c r="K401" s="7"/>
      <c r="L401" s="7"/>
      <c r="M401" s="7"/>
      <c r="N401" s="7"/>
      <c r="O401" s="7"/>
      <c r="P401" s="7"/>
      <c r="R401" s="7"/>
      <c r="S401" s="7"/>
    </row>
    <row r="402" spans="1:19" ht="14.1" customHeight="1" x14ac:dyDescent="0.2">
      <c r="A402" s="110">
        <f ca="1">IF($H402="UNIDADE CONSTRUTIVA",OFFSET(A402,-1,0)+1,LARGE(A$3:A401,1))</f>
        <v>0</v>
      </c>
      <c r="B402" s="110">
        <f t="shared" ca="1" si="96"/>
        <v>11</v>
      </c>
      <c r="C402" s="110">
        <f t="shared" ca="1" si="97"/>
        <v>1</v>
      </c>
      <c r="D402" s="111">
        <f t="shared" ca="1" si="98"/>
        <v>1</v>
      </c>
      <c r="E402" s="111">
        <f t="shared" ca="1" si="99"/>
        <v>1</v>
      </c>
      <c r="F402" s="25"/>
      <c r="G402" s="7"/>
      <c r="H402" s="7"/>
      <c r="I402" s="7"/>
      <c r="K402" s="7"/>
      <c r="L402" s="7"/>
      <c r="M402" s="7"/>
      <c r="N402" s="7"/>
      <c r="O402" s="7"/>
      <c r="P402" s="7"/>
      <c r="R402" s="7"/>
      <c r="S402" s="7"/>
    </row>
    <row r="403" spans="1:19" ht="14.1" customHeight="1" x14ac:dyDescent="0.2">
      <c r="A403" s="110">
        <f ca="1">IF($H403="UNIDADE CONSTRUTIVA",OFFSET(A403,-1,0)+1,LARGE(A$3:A402,1))</f>
        <v>0</v>
      </c>
      <c r="B403" s="110">
        <f t="shared" ca="1" si="96"/>
        <v>11</v>
      </c>
      <c r="C403" s="110">
        <f t="shared" ca="1" si="97"/>
        <v>1</v>
      </c>
      <c r="D403" s="111">
        <f t="shared" ca="1" si="98"/>
        <v>1</v>
      </c>
      <c r="E403" s="111">
        <f t="shared" ca="1" si="99"/>
        <v>1</v>
      </c>
      <c r="F403" s="25"/>
      <c r="G403" s="7"/>
      <c r="H403" s="7"/>
      <c r="I403" s="7"/>
      <c r="K403" s="7"/>
      <c r="L403" s="7"/>
      <c r="M403" s="7"/>
      <c r="N403" s="7"/>
      <c r="O403" s="7"/>
      <c r="P403" s="7"/>
      <c r="R403" s="7"/>
      <c r="S403" s="7"/>
    </row>
    <row r="404" spans="1:19" ht="14.1" customHeight="1" x14ac:dyDescent="0.2">
      <c r="A404" s="110">
        <f ca="1">IF($H404="UNIDADE CONSTRUTIVA",OFFSET(A404,-1,0)+1,LARGE(A$3:A403,1))</f>
        <v>0</v>
      </c>
      <c r="B404" s="110">
        <f t="shared" ca="1" si="96"/>
        <v>11</v>
      </c>
      <c r="C404" s="110">
        <f t="shared" ca="1" si="97"/>
        <v>1</v>
      </c>
      <c r="D404" s="111">
        <f t="shared" ca="1" si="98"/>
        <v>1</v>
      </c>
      <c r="E404" s="111">
        <f t="shared" ca="1" si="99"/>
        <v>1</v>
      </c>
      <c r="F404" s="25"/>
      <c r="G404" s="7"/>
      <c r="H404" s="7"/>
      <c r="I404" s="7"/>
      <c r="K404" s="7"/>
      <c r="L404" s="7"/>
      <c r="M404" s="7"/>
      <c r="N404" s="7"/>
      <c r="O404" s="7"/>
      <c r="P404" s="7"/>
      <c r="R404" s="7"/>
      <c r="S404" s="7"/>
    </row>
    <row r="405" spans="1:19" ht="14.1" customHeight="1" x14ac:dyDescent="0.2">
      <c r="A405" s="110">
        <f ca="1">IF($H405="UNIDADE CONSTRUTIVA",OFFSET(A405,-1,0)+1,LARGE(A$3:A404,1))</f>
        <v>0</v>
      </c>
      <c r="B405" s="110">
        <f t="shared" ca="1" si="96"/>
        <v>11</v>
      </c>
      <c r="C405" s="110">
        <f t="shared" ca="1" si="97"/>
        <v>1</v>
      </c>
      <c r="D405" s="111">
        <f t="shared" ca="1" si="98"/>
        <v>1</v>
      </c>
      <c r="E405" s="111">
        <f t="shared" ca="1" si="99"/>
        <v>1</v>
      </c>
      <c r="F405" s="25"/>
      <c r="G405" s="7"/>
      <c r="H405" s="7"/>
      <c r="I405" s="7"/>
      <c r="K405" s="7"/>
      <c r="L405" s="7"/>
      <c r="M405" s="7"/>
      <c r="N405" s="7"/>
      <c r="O405" s="7"/>
      <c r="P405" s="7"/>
      <c r="R405" s="7"/>
      <c r="S405" s="7"/>
    </row>
    <row r="406" spans="1:19" ht="14.1" customHeight="1" x14ac:dyDescent="0.2">
      <c r="A406" s="110">
        <f ca="1">IF($H406="UNIDADE CONSTRUTIVA",OFFSET(A406,-1,0)+1,LARGE(A$3:A405,1))</f>
        <v>0</v>
      </c>
      <c r="B406" s="110">
        <f t="shared" ca="1" si="96"/>
        <v>11</v>
      </c>
      <c r="C406" s="110">
        <f t="shared" ca="1" si="97"/>
        <v>1</v>
      </c>
      <c r="D406" s="111">
        <f t="shared" ca="1" si="98"/>
        <v>1</v>
      </c>
      <c r="E406" s="111">
        <f t="shared" ca="1" si="99"/>
        <v>1</v>
      </c>
      <c r="F406" s="25"/>
      <c r="G406" s="7"/>
      <c r="H406" s="7"/>
      <c r="I406" s="7"/>
      <c r="K406" s="7"/>
      <c r="L406" s="7"/>
      <c r="M406" s="7"/>
      <c r="N406" s="7"/>
      <c r="O406" s="7"/>
      <c r="P406" s="7"/>
      <c r="R406" s="7"/>
      <c r="S406" s="7"/>
    </row>
    <row r="407" spans="1:19" ht="14.1" customHeight="1" x14ac:dyDescent="0.2">
      <c r="A407" s="110">
        <f ca="1">IF($H407="UNIDADE CONSTRUTIVA",OFFSET(A407,-1,0)+1,LARGE(A$3:A406,1))</f>
        <v>0</v>
      </c>
      <c r="B407" s="110">
        <f t="shared" ca="1" si="96"/>
        <v>11</v>
      </c>
      <c r="C407" s="110">
        <f t="shared" ca="1" si="97"/>
        <v>1</v>
      </c>
      <c r="D407" s="111">
        <f t="shared" ca="1" si="98"/>
        <v>1</v>
      </c>
      <c r="E407" s="111">
        <f t="shared" ca="1" si="99"/>
        <v>1</v>
      </c>
      <c r="F407" s="25"/>
      <c r="G407" s="7"/>
      <c r="H407" s="7"/>
      <c r="I407" s="7"/>
      <c r="K407" s="7"/>
      <c r="L407" s="7"/>
      <c r="M407" s="7"/>
      <c r="N407" s="7"/>
      <c r="O407" s="7"/>
      <c r="P407" s="7"/>
      <c r="R407" s="7"/>
      <c r="S407" s="7"/>
    </row>
    <row r="408" spans="1:19" ht="14.1" customHeight="1" x14ac:dyDescent="0.2">
      <c r="A408" s="110">
        <f ca="1">IF($H408="UNIDADE CONSTRUTIVA",OFFSET(A408,-1,0)+1,LARGE(A$3:A407,1))</f>
        <v>0</v>
      </c>
      <c r="B408" s="110">
        <f t="shared" ca="1" si="96"/>
        <v>11</v>
      </c>
      <c r="C408" s="110">
        <f t="shared" ca="1" si="97"/>
        <v>1</v>
      </c>
      <c r="D408" s="111">
        <f t="shared" ca="1" si="98"/>
        <v>1</v>
      </c>
      <c r="E408" s="111">
        <f t="shared" ca="1" si="99"/>
        <v>1</v>
      </c>
      <c r="F408" s="25"/>
      <c r="G408" s="7"/>
      <c r="H408" s="7"/>
      <c r="I408" s="7"/>
      <c r="K408" s="7"/>
      <c r="L408" s="7"/>
      <c r="M408" s="7"/>
      <c r="N408" s="7"/>
      <c r="O408" s="7"/>
      <c r="P408" s="7"/>
      <c r="R408" s="7"/>
      <c r="S408" s="7"/>
    </row>
    <row r="409" spans="1:19" ht="14.1" customHeight="1" x14ac:dyDescent="0.2">
      <c r="A409" s="110">
        <f ca="1">IF($H409="UNIDADE CONSTRUTIVA",OFFSET(A409,-1,0)+1,LARGE(A$3:A408,1))</f>
        <v>0</v>
      </c>
      <c r="B409" s="110">
        <f t="shared" ca="1" si="96"/>
        <v>11</v>
      </c>
      <c r="C409" s="110">
        <f t="shared" ca="1" si="97"/>
        <v>1</v>
      </c>
      <c r="D409" s="111">
        <f t="shared" ca="1" si="98"/>
        <v>1</v>
      </c>
      <c r="E409" s="111">
        <f t="shared" ca="1" si="99"/>
        <v>1</v>
      </c>
      <c r="F409" s="25"/>
      <c r="G409" s="7"/>
      <c r="H409" s="7"/>
      <c r="I409" s="7"/>
      <c r="K409" s="7"/>
      <c r="L409" s="7"/>
      <c r="M409" s="7"/>
      <c r="N409" s="7"/>
      <c r="O409" s="7"/>
      <c r="P409" s="7"/>
      <c r="R409" s="7"/>
      <c r="S409" s="7"/>
    </row>
    <row r="410" spans="1:19" ht="14.1" customHeight="1" x14ac:dyDescent="0.2">
      <c r="A410" s="110">
        <f ca="1">IF($H410="UNIDADE CONSTRUTIVA",OFFSET(A410,-1,0)+1,LARGE(A$3:A409,1))</f>
        <v>0</v>
      </c>
      <c r="B410" s="110">
        <f t="shared" ca="1" si="96"/>
        <v>11</v>
      </c>
      <c r="C410" s="110">
        <f t="shared" ca="1" si="97"/>
        <v>1</v>
      </c>
      <c r="D410" s="111">
        <f t="shared" ca="1" si="98"/>
        <v>1</v>
      </c>
      <c r="E410" s="111">
        <f t="shared" ca="1" si="99"/>
        <v>1</v>
      </c>
      <c r="F410" s="25"/>
      <c r="G410" s="7"/>
      <c r="H410" s="7"/>
      <c r="I410" s="7"/>
      <c r="K410" s="7"/>
      <c r="L410" s="7"/>
      <c r="M410" s="7"/>
      <c r="N410" s="7"/>
      <c r="O410" s="7"/>
      <c r="P410" s="7"/>
      <c r="R410" s="7"/>
      <c r="S410" s="7"/>
    </row>
    <row r="411" spans="1:19" ht="14.1" customHeight="1" x14ac:dyDescent="0.2">
      <c r="A411" s="110">
        <f ca="1">IF($H411="UNIDADE CONSTRUTIVA",OFFSET(A411,-1,0)+1,LARGE(A$3:A410,1))</f>
        <v>0</v>
      </c>
      <c r="B411" s="110">
        <f t="shared" ca="1" si="96"/>
        <v>11</v>
      </c>
      <c r="C411" s="110">
        <f t="shared" ca="1" si="97"/>
        <v>1</v>
      </c>
      <c r="D411" s="111">
        <f t="shared" ca="1" si="98"/>
        <v>1</v>
      </c>
      <c r="E411" s="111">
        <f t="shared" ca="1" si="99"/>
        <v>1</v>
      </c>
      <c r="F411" s="25"/>
      <c r="G411" s="7"/>
      <c r="H411" s="7"/>
      <c r="I411" s="7"/>
      <c r="K411" s="7"/>
      <c r="L411" s="7"/>
      <c r="M411" s="7"/>
      <c r="N411" s="7"/>
      <c r="O411" s="7"/>
      <c r="P411" s="7"/>
      <c r="R411" s="7"/>
      <c r="S411" s="7"/>
    </row>
    <row r="412" spans="1:19" ht="14.1" customHeight="1" x14ac:dyDescent="0.2">
      <c r="A412" s="110">
        <f ca="1">IF($H412="UNIDADE CONSTRUTIVA",OFFSET(A412,-1,0)+1,LARGE(A$3:A411,1))</f>
        <v>0</v>
      </c>
      <c r="B412" s="110">
        <f t="shared" ca="1" si="96"/>
        <v>11</v>
      </c>
      <c r="C412" s="110">
        <f t="shared" ca="1" si="97"/>
        <v>1</v>
      </c>
      <c r="D412" s="111">
        <f t="shared" ca="1" si="98"/>
        <v>1</v>
      </c>
      <c r="E412" s="111">
        <f t="shared" ca="1" si="99"/>
        <v>1</v>
      </c>
      <c r="F412" s="25"/>
      <c r="G412" s="7"/>
      <c r="H412" s="7"/>
      <c r="I412" s="7"/>
      <c r="K412" s="7"/>
      <c r="L412" s="7"/>
      <c r="M412" s="7"/>
      <c r="N412" s="7"/>
      <c r="O412" s="7"/>
      <c r="P412" s="7"/>
      <c r="R412" s="7"/>
      <c r="S412" s="7"/>
    </row>
    <row r="413" spans="1:19" ht="14.1" customHeight="1" x14ac:dyDescent="0.2">
      <c r="A413" s="110">
        <f ca="1">IF($H413="UNIDADE CONSTRUTIVA",OFFSET(A413,-1,0)+1,LARGE(A$3:A412,1))</f>
        <v>0</v>
      </c>
      <c r="B413" s="110">
        <f t="shared" ca="1" si="96"/>
        <v>11</v>
      </c>
      <c r="C413" s="110">
        <f t="shared" ca="1" si="97"/>
        <v>1</v>
      </c>
      <c r="D413" s="111">
        <f t="shared" ca="1" si="98"/>
        <v>1</v>
      </c>
      <c r="E413" s="111">
        <f t="shared" ca="1" si="99"/>
        <v>1</v>
      </c>
      <c r="F413" s="25"/>
      <c r="G413" s="7"/>
      <c r="H413" s="7"/>
      <c r="I413" s="7"/>
      <c r="K413" s="7"/>
      <c r="L413" s="7"/>
      <c r="M413" s="7"/>
      <c r="N413" s="7"/>
      <c r="O413" s="7"/>
      <c r="P413" s="7"/>
      <c r="R413" s="7"/>
      <c r="S413" s="7"/>
    </row>
    <row r="414" spans="1:19" ht="14.1" customHeight="1" x14ac:dyDescent="0.2">
      <c r="A414" s="110">
        <f ca="1">IF($H414="UNIDADE CONSTRUTIVA",OFFSET(A414,-1,0)+1,LARGE(A$3:A413,1))</f>
        <v>0</v>
      </c>
      <c r="B414" s="110">
        <f t="shared" ca="1" si="96"/>
        <v>11</v>
      </c>
      <c r="C414" s="110">
        <f t="shared" ca="1" si="97"/>
        <v>1</v>
      </c>
      <c r="D414" s="111">
        <f t="shared" ca="1" si="98"/>
        <v>1</v>
      </c>
      <c r="E414" s="111">
        <f t="shared" ca="1" si="99"/>
        <v>1</v>
      </c>
      <c r="F414" s="25"/>
      <c r="G414" s="7"/>
      <c r="H414" s="7"/>
      <c r="I414" s="7"/>
      <c r="K414" s="7"/>
      <c r="L414" s="7"/>
      <c r="M414" s="7"/>
      <c r="N414" s="7"/>
      <c r="O414" s="7"/>
      <c r="P414" s="7"/>
      <c r="R414" s="7"/>
      <c r="S414" s="7"/>
    </row>
    <row r="415" spans="1:19" ht="14.1" customHeight="1" x14ac:dyDescent="0.2">
      <c r="A415" s="110">
        <f ca="1">IF($H415="UNIDADE CONSTRUTIVA",OFFSET(A415,-1,0)+1,LARGE(A$3:A414,1))</f>
        <v>0</v>
      </c>
      <c r="B415" s="110">
        <f t="shared" ca="1" si="96"/>
        <v>11</v>
      </c>
      <c r="C415" s="110">
        <f t="shared" ca="1" si="97"/>
        <v>1</v>
      </c>
      <c r="D415" s="111">
        <f t="shared" ca="1" si="98"/>
        <v>1</v>
      </c>
      <c r="E415" s="111">
        <f t="shared" ca="1" si="99"/>
        <v>1</v>
      </c>
      <c r="F415" s="25"/>
      <c r="G415" s="7"/>
      <c r="H415" s="7"/>
      <c r="I415" s="7"/>
      <c r="K415" s="7"/>
      <c r="L415" s="7"/>
      <c r="M415" s="7"/>
      <c r="N415" s="7"/>
      <c r="O415" s="7"/>
      <c r="P415" s="7"/>
      <c r="R415" s="7"/>
      <c r="S415" s="7"/>
    </row>
    <row r="416" spans="1:19" ht="14.1" customHeight="1" x14ac:dyDescent="0.2">
      <c r="A416" s="110">
        <f ca="1">IF($H416="UNIDADE CONSTRUTIVA",OFFSET(A416,-1,0)+1,LARGE(A$3:A415,1))</f>
        <v>0</v>
      </c>
      <c r="B416" s="110">
        <f t="shared" ca="1" si="96"/>
        <v>11</v>
      </c>
      <c r="C416" s="110">
        <f t="shared" ca="1" si="97"/>
        <v>1</v>
      </c>
      <c r="D416" s="111">
        <f t="shared" ca="1" si="98"/>
        <v>1</v>
      </c>
      <c r="E416" s="111">
        <f t="shared" ca="1" si="99"/>
        <v>1</v>
      </c>
      <c r="F416" s="25"/>
      <c r="G416" s="7"/>
      <c r="H416" s="7"/>
      <c r="I416" s="7"/>
      <c r="K416" s="7"/>
      <c r="L416" s="7"/>
      <c r="M416" s="7"/>
      <c r="N416" s="7"/>
      <c r="O416" s="7"/>
      <c r="P416" s="7"/>
      <c r="R416" s="7"/>
      <c r="S416" s="7"/>
    </row>
    <row r="417" spans="1:19" ht="14.1" customHeight="1" x14ac:dyDescent="0.2">
      <c r="A417" s="110">
        <f ca="1">IF($H417="UNIDADE CONSTRUTIVA",OFFSET(A417,-1,0)+1,LARGE(A$3:A416,1))</f>
        <v>0</v>
      </c>
      <c r="B417" s="110">
        <f t="shared" ca="1" si="96"/>
        <v>11</v>
      </c>
      <c r="C417" s="110">
        <f t="shared" ca="1" si="97"/>
        <v>1</v>
      </c>
      <c r="D417" s="111">
        <f t="shared" ca="1" si="98"/>
        <v>1</v>
      </c>
      <c r="E417" s="111">
        <f t="shared" ca="1" si="99"/>
        <v>1</v>
      </c>
      <c r="F417" s="25"/>
      <c r="G417" s="7"/>
      <c r="H417" s="7"/>
      <c r="I417" s="7"/>
      <c r="K417" s="7"/>
      <c r="L417" s="7"/>
      <c r="M417" s="7"/>
      <c r="N417" s="7"/>
      <c r="O417" s="7"/>
      <c r="P417" s="7"/>
      <c r="R417" s="7"/>
      <c r="S417" s="7"/>
    </row>
    <row r="418" spans="1:19" ht="14.1" customHeight="1" x14ac:dyDescent="0.2">
      <c r="A418" s="110">
        <f ca="1">IF($H418="UNIDADE CONSTRUTIVA",OFFSET(A418,-1,0)+1,LARGE(A$3:A417,1))</f>
        <v>0</v>
      </c>
      <c r="B418" s="110">
        <f t="shared" ca="1" si="96"/>
        <v>11</v>
      </c>
      <c r="C418" s="110">
        <f t="shared" ca="1" si="97"/>
        <v>1</v>
      </c>
      <c r="D418" s="111">
        <f t="shared" ca="1" si="98"/>
        <v>1</v>
      </c>
      <c r="E418" s="111">
        <f t="shared" ca="1" si="99"/>
        <v>1</v>
      </c>
      <c r="F418" s="25"/>
      <c r="G418" s="7"/>
      <c r="H418" s="7"/>
      <c r="I418" s="7"/>
      <c r="K418" s="7"/>
      <c r="L418" s="7"/>
      <c r="M418" s="7"/>
      <c r="N418" s="7"/>
      <c r="O418" s="7"/>
      <c r="P418" s="7"/>
      <c r="R418" s="7"/>
      <c r="S418" s="7"/>
    </row>
    <row r="419" spans="1:19" ht="14.1" customHeight="1" x14ac:dyDescent="0.2">
      <c r="A419" s="110">
        <f ca="1">IF($H419="UNIDADE CONSTRUTIVA",OFFSET(A419,-1,0)+1,LARGE(A$3:A418,1))</f>
        <v>0</v>
      </c>
      <c r="B419" s="110">
        <f t="shared" ca="1" si="96"/>
        <v>11</v>
      </c>
      <c r="C419" s="110">
        <f t="shared" ca="1" si="97"/>
        <v>1</v>
      </c>
      <c r="D419" s="111">
        <f t="shared" ca="1" si="98"/>
        <v>1</v>
      </c>
      <c r="E419" s="111">
        <f t="shared" ca="1" si="99"/>
        <v>1</v>
      </c>
      <c r="F419" s="25"/>
      <c r="G419" s="7"/>
      <c r="H419" s="7"/>
      <c r="I419" s="7"/>
      <c r="K419" s="7"/>
      <c r="L419" s="7"/>
      <c r="M419" s="7"/>
      <c r="N419" s="7"/>
      <c r="O419" s="7"/>
      <c r="P419" s="7"/>
      <c r="R419" s="7"/>
      <c r="S419" s="7"/>
    </row>
    <row r="420" spans="1:19" ht="14.1" customHeight="1" x14ac:dyDescent="0.2">
      <c r="A420" s="110">
        <f ca="1">IF($H420="UNIDADE CONSTRUTIVA",OFFSET(A420,-1,0)+1,LARGE(A$3:A419,1))</f>
        <v>0</v>
      </c>
      <c r="B420" s="110">
        <f t="shared" ca="1" si="96"/>
        <v>11</v>
      </c>
      <c r="C420" s="110">
        <f t="shared" ca="1" si="97"/>
        <v>1</v>
      </c>
      <c r="D420" s="111">
        <f t="shared" ca="1" si="98"/>
        <v>1</v>
      </c>
      <c r="E420" s="111">
        <f t="shared" ca="1" si="99"/>
        <v>1</v>
      </c>
      <c r="F420" s="25"/>
      <c r="G420" s="7"/>
      <c r="H420" s="7"/>
      <c r="I420" s="7"/>
      <c r="K420" s="7"/>
      <c r="L420" s="7"/>
      <c r="M420" s="7"/>
      <c r="N420" s="7"/>
      <c r="O420" s="7"/>
      <c r="P420" s="7"/>
      <c r="R420" s="7"/>
      <c r="S420" s="7"/>
    </row>
    <row r="421" spans="1:19" ht="14.1" customHeight="1" x14ac:dyDescent="0.2">
      <c r="A421" s="110">
        <f ca="1">IF($H421="UNIDADE CONSTRUTIVA",OFFSET(A421,-1,0)+1,LARGE(A$3:A420,1))</f>
        <v>0</v>
      </c>
      <c r="B421" s="110">
        <f t="shared" ca="1" si="96"/>
        <v>11</v>
      </c>
      <c r="C421" s="110">
        <f t="shared" ca="1" si="97"/>
        <v>1</v>
      </c>
      <c r="D421" s="111">
        <f t="shared" ca="1" si="98"/>
        <v>1</v>
      </c>
      <c r="E421" s="111">
        <f t="shared" ca="1" si="99"/>
        <v>1</v>
      </c>
      <c r="F421" s="25"/>
      <c r="G421" s="7"/>
      <c r="H421" s="7"/>
      <c r="I421" s="7"/>
      <c r="K421" s="7"/>
      <c r="L421" s="7"/>
      <c r="M421" s="7"/>
      <c r="N421" s="7"/>
      <c r="O421" s="7"/>
      <c r="P421" s="7"/>
      <c r="R421" s="7"/>
      <c r="S421" s="7"/>
    </row>
    <row r="422" spans="1:19" ht="14.1" customHeight="1" x14ac:dyDescent="0.2">
      <c r="A422" s="110">
        <f ca="1">IF($H422="UNIDADE CONSTRUTIVA",OFFSET(A422,-1,0)+1,LARGE(A$3:A421,1))</f>
        <v>0</v>
      </c>
      <c r="B422" s="110">
        <f t="shared" ca="1" si="96"/>
        <v>11</v>
      </c>
      <c r="C422" s="110">
        <f t="shared" ca="1" si="97"/>
        <v>1</v>
      </c>
      <c r="D422" s="111">
        <f t="shared" ca="1" si="98"/>
        <v>1</v>
      </c>
      <c r="E422" s="111">
        <f t="shared" ca="1" si="99"/>
        <v>1</v>
      </c>
      <c r="F422" s="25"/>
      <c r="G422" s="7"/>
      <c r="H422" s="7"/>
      <c r="I422" s="7"/>
      <c r="K422" s="7"/>
      <c r="L422" s="7"/>
      <c r="M422" s="7"/>
      <c r="N422" s="7"/>
      <c r="O422" s="7"/>
      <c r="P422" s="7"/>
      <c r="R422" s="7"/>
      <c r="S422" s="7"/>
    </row>
    <row r="423" spans="1:19" ht="14.1" customHeight="1" x14ac:dyDescent="0.2">
      <c r="A423" s="110">
        <f ca="1">IF($H423="UNIDADE CONSTRUTIVA",OFFSET(A423,-1,0)+1,LARGE(A$3:A422,1))</f>
        <v>0</v>
      </c>
      <c r="B423" s="110">
        <f t="shared" ca="1" si="96"/>
        <v>11</v>
      </c>
      <c r="C423" s="110">
        <f t="shared" ca="1" si="97"/>
        <v>1</v>
      </c>
      <c r="D423" s="111">
        <f t="shared" ca="1" si="98"/>
        <v>1</v>
      </c>
      <c r="E423" s="111">
        <f t="shared" ca="1" si="99"/>
        <v>1</v>
      </c>
      <c r="F423" s="25"/>
      <c r="G423" s="7"/>
      <c r="H423" s="7"/>
      <c r="I423" s="7"/>
      <c r="K423" s="7"/>
      <c r="L423" s="7"/>
      <c r="M423" s="7"/>
      <c r="N423" s="7"/>
      <c r="O423" s="7"/>
      <c r="P423" s="7"/>
      <c r="R423" s="7"/>
      <c r="S423" s="7"/>
    </row>
    <row r="424" spans="1:19" ht="14.1" customHeight="1" x14ac:dyDescent="0.2">
      <c r="A424" s="110">
        <f ca="1">IF($H424="UNIDADE CONSTRUTIVA",OFFSET(A424,-1,0)+1,LARGE(A$3:A423,1))</f>
        <v>0</v>
      </c>
      <c r="B424" s="110">
        <f t="shared" ca="1" si="96"/>
        <v>11</v>
      </c>
      <c r="C424" s="110">
        <f t="shared" ca="1" si="97"/>
        <v>1</v>
      </c>
      <c r="D424" s="111">
        <f t="shared" ca="1" si="98"/>
        <v>1</v>
      </c>
      <c r="E424" s="111">
        <f t="shared" ca="1" si="99"/>
        <v>1</v>
      </c>
      <c r="F424" s="25"/>
      <c r="G424" s="7"/>
      <c r="H424" s="7"/>
      <c r="I424" s="7"/>
      <c r="K424" s="7"/>
      <c r="L424" s="7"/>
      <c r="M424" s="7"/>
      <c r="N424" s="7"/>
      <c r="O424" s="7"/>
      <c r="P424" s="7"/>
      <c r="R424" s="7"/>
      <c r="S424" s="7"/>
    </row>
    <row r="425" spans="1:19" ht="14.1" customHeight="1" x14ac:dyDescent="0.2">
      <c r="A425" s="110">
        <f ca="1">IF($H425="UNIDADE CONSTRUTIVA",OFFSET(A425,-1,0)+1,LARGE(A$3:A424,1))</f>
        <v>0</v>
      </c>
      <c r="B425" s="110">
        <f t="shared" ca="1" si="96"/>
        <v>11</v>
      </c>
      <c r="C425" s="110">
        <f t="shared" ca="1" si="97"/>
        <v>1</v>
      </c>
      <c r="D425" s="111">
        <f t="shared" ca="1" si="98"/>
        <v>1</v>
      </c>
      <c r="E425" s="111">
        <f t="shared" ca="1" si="99"/>
        <v>1</v>
      </c>
      <c r="F425" s="25"/>
      <c r="G425" s="7"/>
      <c r="H425" s="7"/>
      <c r="I425" s="7"/>
      <c r="K425" s="7"/>
      <c r="L425" s="7"/>
      <c r="M425" s="7"/>
      <c r="N425" s="7"/>
      <c r="O425" s="7"/>
      <c r="P425" s="7"/>
      <c r="R425" s="7"/>
      <c r="S425" s="7"/>
    </row>
    <row r="426" spans="1:19" ht="14.1" customHeight="1" x14ac:dyDescent="0.2">
      <c r="A426" s="110">
        <f ca="1">IF($H426="UNIDADE CONSTRUTIVA",OFFSET(A426,-1,0)+1,LARGE(A$3:A425,1))</f>
        <v>0</v>
      </c>
      <c r="B426" s="110">
        <f t="shared" ca="1" si="96"/>
        <v>11</v>
      </c>
      <c r="C426" s="110">
        <f t="shared" ca="1" si="97"/>
        <v>1</v>
      </c>
      <c r="D426" s="111">
        <f t="shared" ca="1" si="98"/>
        <v>1</v>
      </c>
      <c r="E426" s="111">
        <f t="shared" ca="1" si="99"/>
        <v>1</v>
      </c>
      <c r="F426" s="25"/>
      <c r="G426" s="7"/>
      <c r="H426" s="7"/>
      <c r="I426" s="7"/>
      <c r="K426" s="7"/>
      <c r="L426" s="7"/>
      <c r="M426" s="7"/>
      <c r="N426" s="7"/>
      <c r="O426" s="7"/>
      <c r="P426" s="7"/>
      <c r="R426" s="7"/>
      <c r="S426" s="7"/>
    </row>
    <row r="427" spans="1:19" ht="14.1" customHeight="1" x14ac:dyDescent="0.2">
      <c r="A427" s="110">
        <f ca="1">IF($H427="UNIDADE CONSTRUTIVA",OFFSET(A427,-1,0)+1,LARGE(A$3:A426,1))</f>
        <v>0</v>
      </c>
      <c r="B427" s="110">
        <f t="shared" ref="B427:B431" ca="1" si="100">IF(H427="UNIDADE CONSTRUTIVA",0,IF(H427="CÉLULA CONSTRUTIVA",OFFSET(B427,-1,0)+1,OFFSET(B427,-1,0)))</f>
        <v>11</v>
      </c>
      <c r="C427" s="110">
        <f t="shared" ref="C427:C431" ca="1" si="101">IF(H427="CÉLULA CONSTRUTIVA",0,IF(H427="ETAPA",OFFSET(C427,-1,0)+1,OFFSET(C427,-1,0)))</f>
        <v>1</v>
      </c>
      <c r="D427" s="111">
        <f t="shared" ref="D427:D431" ca="1" si="102">IF(H427="ETAPA",0,IF(H427="SUBETAPA",OFFSET(D427,-1,0)+1,OFFSET(D427,-1,0)))</f>
        <v>1</v>
      </c>
      <c r="E427" s="111">
        <f t="shared" ref="E427:E431" ca="1" si="103">IF(H427="Subetapa",0,IF(H427="serviço",OFFSET(E427,-1,0)+1,OFFSET(E427,-1,0)))</f>
        <v>1</v>
      </c>
      <c r="F427" s="25"/>
      <c r="G427" s="7"/>
      <c r="H427" s="7"/>
      <c r="I427" s="7"/>
      <c r="K427" s="7"/>
      <c r="L427" s="7"/>
      <c r="M427" s="7"/>
      <c r="N427" s="7"/>
      <c r="O427" s="7"/>
      <c r="P427" s="7"/>
      <c r="R427" s="7"/>
      <c r="S427" s="7"/>
    </row>
    <row r="428" spans="1:19" ht="14.1" customHeight="1" x14ac:dyDescent="0.2">
      <c r="A428" s="110">
        <f ca="1">IF($H428="UNIDADE CONSTRUTIVA",OFFSET(A428,-1,0)+1,LARGE(A$3:A427,1))</f>
        <v>0</v>
      </c>
      <c r="B428" s="110">
        <f t="shared" ca="1" si="100"/>
        <v>11</v>
      </c>
      <c r="C428" s="110">
        <f t="shared" ca="1" si="101"/>
        <v>1</v>
      </c>
      <c r="D428" s="111">
        <f t="shared" ca="1" si="102"/>
        <v>1</v>
      </c>
      <c r="E428" s="111">
        <f t="shared" ca="1" si="103"/>
        <v>1</v>
      </c>
      <c r="F428" s="25"/>
      <c r="G428" s="7"/>
      <c r="H428" s="7"/>
      <c r="I428" s="7"/>
      <c r="K428" s="7"/>
      <c r="L428" s="7"/>
      <c r="M428" s="7"/>
      <c r="N428" s="7"/>
      <c r="O428" s="7"/>
      <c r="P428" s="7"/>
      <c r="R428" s="7"/>
      <c r="S428" s="7"/>
    </row>
    <row r="429" spans="1:19" ht="14.1" customHeight="1" x14ac:dyDescent="0.2">
      <c r="A429" s="110">
        <f ca="1">IF($H429="UNIDADE CONSTRUTIVA",OFFSET(A429,-1,0)+1,LARGE(A$3:A428,1))</f>
        <v>0</v>
      </c>
      <c r="B429" s="110">
        <f t="shared" ca="1" si="100"/>
        <v>11</v>
      </c>
      <c r="C429" s="110">
        <f t="shared" ca="1" si="101"/>
        <v>1</v>
      </c>
      <c r="D429" s="111">
        <f t="shared" ca="1" si="102"/>
        <v>1</v>
      </c>
      <c r="E429" s="111">
        <f t="shared" ca="1" si="103"/>
        <v>1</v>
      </c>
      <c r="F429" s="25"/>
      <c r="G429" s="7"/>
      <c r="H429" s="7"/>
      <c r="I429" s="7"/>
      <c r="K429" s="7"/>
      <c r="L429" s="7"/>
      <c r="M429" s="7"/>
      <c r="N429" s="7"/>
      <c r="O429" s="7"/>
      <c r="P429" s="7"/>
      <c r="R429" s="7"/>
      <c r="S429" s="7"/>
    </row>
    <row r="430" spans="1:19" ht="14.1" customHeight="1" x14ac:dyDescent="0.2">
      <c r="A430" s="110">
        <f ca="1">IF($H430="UNIDADE CONSTRUTIVA",OFFSET(A430,-1,0)+1,LARGE(A$3:A429,1))</f>
        <v>0</v>
      </c>
      <c r="B430" s="110">
        <f t="shared" ca="1" si="100"/>
        <v>11</v>
      </c>
      <c r="C430" s="110">
        <f t="shared" ca="1" si="101"/>
        <v>1</v>
      </c>
      <c r="D430" s="111">
        <f t="shared" ca="1" si="102"/>
        <v>1</v>
      </c>
      <c r="E430" s="111">
        <f t="shared" ca="1" si="103"/>
        <v>1</v>
      </c>
      <c r="F430" s="25"/>
      <c r="G430" s="7"/>
      <c r="H430" s="7"/>
      <c r="I430" s="7"/>
      <c r="K430" s="7"/>
      <c r="L430" s="7"/>
      <c r="M430" s="7"/>
      <c r="N430" s="7"/>
      <c r="O430" s="7"/>
      <c r="P430" s="7"/>
      <c r="R430" s="7"/>
      <c r="S430" s="7"/>
    </row>
    <row r="431" spans="1:19" ht="14.1" customHeight="1" x14ac:dyDescent="0.2">
      <c r="A431" s="110">
        <f ca="1">IF($H431="UNIDADE CONSTRUTIVA",OFFSET(A431,-1,0)+1,LARGE(A$3:A430,1))</f>
        <v>0</v>
      </c>
      <c r="B431" s="110">
        <f t="shared" ca="1" si="100"/>
        <v>11</v>
      </c>
      <c r="C431" s="110">
        <f t="shared" ca="1" si="101"/>
        <v>1</v>
      </c>
      <c r="D431" s="111">
        <f t="shared" ca="1" si="102"/>
        <v>1</v>
      </c>
      <c r="E431" s="111">
        <f t="shared" ca="1" si="103"/>
        <v>1</v>
      </c>
      <c r="F431" s="25"/>
      <c r="G431" s="7"/>
      <c r="H431" s="7"/>
      <c r="I431" s="7"/>
      <c r="K431" s="7"/>
      <c r="L431" s="7"/>
      <c r="M431" s="7"/>
      <c r="N431" s="7"/>
      <c r="O431" s="7"/>
      <c r="P431" s="7"/>
      <c r="R431" s="7"/>
      <c r="S431" s="7"/>
    </row>
    <row r="432" spans="1:19" ht="14.1" customHeight="1" x14ac:dyDescent="0.2">
      <c r="A432" s="110">
        <f ca="1">IF($H432="UNIDADE CONSTRUTIVA",OFFSET(A432,-1,0)+1,LARGE(A$3:A431,1))</f>
        <v>0</v>
      </c>
      <c r="B432" s="110">
        <f t="shared" ref="B432:B495" ca="1" si="104">IF(H432="UNIDADE CONSTRUTIVA",0,IF(H432="CÉLULA CONSTRUTIVA",OFFSET(B432,-1,0)+1,OFFSET(B432,-1,0)))</f>
        <v>11</v>
      </c>
      <c r="C432" s="110">
        <f t="shared" ref="C432:C495" ca="1" si="105">IF(H432="CÉLULA CONSTRUTIVA",0,IF(H432="ETAPA",OFFSET(C432,-1,0)+1,OFFSET(C432,-1,0)))</f>
        <v>1</v>
      </c>
      <c r="D432" s="111">
        <f t="shared" ref="D432:D495" ca="1" si="106">IF(H432="ETAPA",0,IF(H432="SUBETAPA",OFFSET(D432,-1,0)+1,OFFSET(D432,-1,0)))</f>
        <v>1</v>
      </c>
      <c r="E432" s="111">
        <f t="shared" ref="E432:E495" ca="1" si="107">IF(H432="Subetapa",0,IF(H432="serviço",OFFSET(E432,-1,0)+1,OFFSET(E432,-1,0)))</f>
        <v>1</v>
      </c>
      <c r="F432" s="25"/>
      <c r="G432" s="7"/>
      <c r="H432" s="7"/>
      <c r="I432" s="7"/>
      <c r="K432" s="7"/>
      <c r="L432" s="7"/>
      <c r="M432" s="7"/>
      <c r="N432" s="7"/>
      <c r="O432" s="7"/>
      <c r="P432" s="7"/>
      <c r="R432" s="7"/>
      <c r="S432" s="7"/>
    </row>
    <row r="433" spans="1:19" ht="14.1" customHeight="1" x14ac:dyDescent="0.2">
      <c r="A433" s="110">
        <f ca="1">IF($H433="UNIDADE CONSTRUTIVA",OFFSET(A433,-1,0)+1,LARGE(A$3:A432,1))</f>
        <v>0</v>
      </c>
      <c r="B433" s="110">
        <f t="shared" ca="1" si="104"/>
        <v>11</v>
      </c>
      <c r="C433" s="110">
        <f t="shared" ca="1" si="105"/>
        <v>1</v>
      </c>
      <c r="D433" s="111">
        <f t="shared" ca="1" si="106"/>
        <v>1</v>
      </c>
      <c r="E433" s="111">
        <f t="shared" ca="1" si="107"/>
        <v>1</v>
      </c>
      <c r="F433" s="25"/>
      <c r="G433" s="7"/>
      <c r="H433" s="7"/>
      <c r="I433" s="7"/>
      <c r="K433" s="7"/>
      <c r="L433" s="7"/>
      <c r="M433" s="7"/>
      <c r="N433" s="7"/>
      <c r="O433" s="7"/>
      <c r="P433" s="7"/>
      <c r="R433" s="7"/>
      <c r="S433" s="7"/>
    </row>
    <row r="434" spans="1:19" ht="14.1" customHeight="1" x14ac:dyDescent="0.2">
      <c r="A434" s="110">
        <f ca="1">IF($H434="UNIDADE CONSTRUTIVA",OFFSET(A434,-1,0)+1,LARGE(A$3:A433,1))</f>
        <v>0</v>
      </c>
      <c r="B434" s="110">
        <f t="shared" ca="1" si="104"/>
        <v>11</v>
      </c>
      <c r="C434" s="110">
        <f t="shared" ca="1" si="105"/>
        <v>1</v>
      </c>
      <c r="D434" s="111">
        <f t="shared" ca="1" si="106"/>
        <v>1</v>
      </c>
      <c r="E434" s="111">
        <f t="shared" ca="1" si="107"/>
        <v>1</v>
      </c>
      <c r="F434" s="25"/>
      <c r="G434" s="7"/>
      <c r="H434" s="7"/>
      <c r="I434" s="7"/>
      <c r="K434" s="7"/>
      <c r="L434" s="7"/>
      <c r="M434" s="7"/>
      <c r="N434" s="7"/>
      <c r="O434" s="7"/>
      <c r="P434" s="7"/>
      <c r="R434" s="7"/>
      <c r="S434" s="7"/>
    </row>
    <row r="435" spans="1:19" ht="14.1" customHeight="1" x14ac:dyDescent="0.2">
      <c r="A435" s="110">
        <f ca="1">IF($H435="UNIDADE CONSTRUTIVA",OFFSET(A435,-1,0)+1,LARGE(A$3:A434,1))</f>
        <v>0</v>
      </c>
      <c r="B435" s="110">
        <f t="shared" ca="1" si="104"/>
        <v>11</v>
      </c>
      <c r="C435" s="110">
        <f t="shared" ca="1" si="105"/>
        <v>1</v>
      </c>
      <c r="D435" s="111">
        <f t="shared" ca="1" si="106"/>
        <v>1</v>
      </c>
      <c r="E435" s="111">
        <f t="shared" ca="1" si="107"/>
        <v>1</v>
      </c>
      <c r="F435" s="25"/>
      <c r="G435" s="7"/>
      <c r="H435" s="7"/>
      <c r="I435" s="7"/>
      <c r="K435" s="7"/>
      <c r="L435" s="7"/>
      <c r="M435" s="7"/>
      <c r="N435" s="7"/>
      <c r="O435" s="7"/>
      <c r="P435" s="7"/>
      <c r="R435" s="7"/>
      <c r="S435" s="7"/>
    </row>
    <row r="436" spans="1:19" ht="14.1" customHeight="1" x14ac:dyDescent="0.2">
      <c r="A436" s="110">
        <f ca="1">IF($H436="UNIDADE CONSTRUTIVA",OFFSET(A436,-1,0)+1,LARGE(A$3:A435,1))</f>
        <v>0</v>
      </c>
      <c r="B436" s="110">
        <f t="shared" ca="1" si="104"/>
        <v>11</v>
      </c>
      <c r="C436" s="110">
        <f t="shared" ca="1" si="105"/>
        <v>1</v>
      </c>
      <c r="D436" s="111">
        <f t="shared" ca="1" si="106"/>
        <v>1</v>
      </c>
      <c r="E436" s="111">
        <f t="shared" ca="1" si="107"/>
        <v>1</v>
      </c>
      <c r="F436" s="25"/>
      <c r="G436" s="7"/>
      <c r="H436" s="7"/>
      <c r="I436" s="7"/>
      <c r="K436" s="7"/>
      <c r="L436" s="7"/>
      <c r="M436" s="7"/>
      <c r="N436" s="7"/>
      <c r="O436" s="7"/>
      <c r="P436" s="7"/>
      <c r="R436" s="7"/>
      <c r="S436" s="7"/>
    </row>
    <row r="437" spans="1:19" ht="14.1" customHeight="1" x14ac:dyDescent="0.2">
      <c r="A437" s="110">
        <f ca="1">IF($H437="UNIDADE CONSTRUTIVA",OFFSET(A437,-1,0)+1,LARGE(A$3:A436,1))</f>
        <v>0</v>
      </c>
      <c r="B437" s="110">
        <f t="shared" ca="1" si="104"/>
        <v>11</v>
      </c>
      <c r="C437" s="110">
        <f t="shared" ca="1" si="105"/>
        <v>1</v>
      </c>
      <c r="D437" s="111">
        <f t="shared" ca="1" si="106"/>
        <v>1</v>
      </c>
      <c r="E437" s="111">
        <f t="shared" ca="1" si="107"/>
        <v>1</v>
      </c>
      <c r="F437" s="25"/>
      <c r="G437" s="7"/>
      <c r="H437" s="7"/>
      <c r="I437" s="7"/>
      <c r="K437" s="7"/>
      <c r="L437" s="7"/>
      <c r="M437" s="7"/>
      <c r="N437" s="7"/>
      <c r="O437" s="7"/>
      <c r="P437" s="7"/>
      <c r="R437" s="7"/>
      <c r="S437" s="7"/>
    </row>
    <row r="438" spans="1:19" ht="14.1" customHeight="1" x14ac:dyDescent="0.2">
      <c r="A438" s="110">
        <f ca="1">IF($H438="UNIDADE CONSTRUTIVA",OFFSET(A438,-1,0)+1,LARGE(A$3:A437,1))</f>
        <v>0</v>
      </c>
      <c r="B438" s="110">
        <f t="shared" ca="1" si="104"/>
        <v>11</v>
      </c>
      <c r="C438" s="110">
        <f t="shared" ca="1" si="105"/>
        <v>1</v>
      </c>
      <c r="D438" s="111">
        <f t="shared" ca="1" si="106"/>
        <v>1</v>
      </c>
      <c r="E438" s="111">
        <f t="shared" ca="1" si="107"/>
        <v>1</v>
      </c>
      <c r="F438" s="25"/>
      <c r="G438" s="7"/>
      <c r="H438" s="7"/>
      <c r="I438" s="7"/>
      <c r="K438" s="7"/>
      <c r="L438" s="7"/>
      <c r="M438" s="7"/>
      <c r="N438" s="7"/>
      <c r="O438" s="7"/>
      <c r="P438" s="7"/>
      <c r="R438" s="7"/>
      <c r="S438" s="7"/>
    </row>
    <row r="439" spans="1:19" ht="14.1" customHeight="1" x14ac:dyDescent="0.2">
      <c r="A439" s="110">
        <f ca="1">IF($H439="UNIDADE CONSTRUTIVA",OFFSET(A439,-1,0)+1,LARGE(A$3:A438,1))</f>
        <v>0</v>
      </c>
      <c r="B439" s="110">
        <f t="shared" ca="1" si="104"/>
        <v>11</v>
      </c>
      <c r="C439" s="110">
        <f t="shared" ca="1" si="105"/>
        <v>1</v>
      </c>
      <c r="D439" s="111">
        <f t="shared" ca="1" si="106"/>
        <v>1</v>
      </c>
      <c r="E439" s="111">
        <f t="shared" ca="1" si="107"/>
        <v>1</v>
      </c>
      <c r="F439" s="25"/>
      <c r="G439" s="7"/>
      <c r="H439" s="7"/>
      <c r="I439" s="7"/>
      <c r="K439" s="7"/>
      <c r="L439" s="7"/>
      <c r="M439" s="7"/>
      <c r="N439" s="7"/>
      <c r="O439" s="7"/>
      <c r="P439" s="7"/>
      <c r="R439" s="7"/>
      <c r="S439" s="7"/>
    </row>
    <row r="440" spans="1:19" ht="14.1" customHeight="1" x14ac:dyDescent="0.2">
      <c r="A440" s="110">
        <f ca="1">IF($H440="UNIDADE CONSTRUTIVA",OFFSET(A440,-1,0)+1,LARGE(A$3:A439,1))</f>
        <v>0</v>
      </c>
      <c r="B440" s="110">
        <f t="shared" ca="1" si="104"/>
        <v>11</v>
      </c>
      <c r="C440" s="110">
        <f t="shared" ca="1" si="105"/>
        <v>1</v>
      </c>
      <c r="D440" s="111">
        <f t="shared" ca="1" si="106"/>
        <v>1</v>
      </c>
      <c r="E440" s="111">
        <f t="shared" ca="1" si="107"/>
        <v>1</v>
      </c>
      <c r="F440" s="25"/>
      <c r="G440" s="7"/>
      <c r="H440" s="7"/>
      <c r="I440" s="7"/>
      <c r="K440" s="7"/>
      <c r="L440" s="7"/>
      <c r="M440" s="7"/>
      <c r="N440" s="7"/>
      <c r="O440" s="7"/>
      <c r="P440" s="7"/>
      <c r="R440" s="7"/>
      <c r="S440" s="7"/>
    </row>
    <row r="441" spans="1:19" ht="14.1" customHeight="1" x14ac:dyDescent="0.2">
      <c r="A441" s="110">
        <f ca="1">IF($H441="UNIDADE CONSTRUTIVA",OFFSET(A441,-1,0)+1,LARGE(A$3:A440,1))</f>
        <v>0</v>
      </c>
      <c r="B441" s="110">
        <f t="shared" ca="1" si="104"/>
        <v>11</v>
      </c>
      <c r="C441" s="110">
        <f t="shared" ca="1" si="105"/>
        <v>1</v>
      </c>
      <c r="D441" s="111">
        <f t="shared" ca="1" si="106"/>
        <v>1</v>
      </c>
      <c r="E441" s="111">
        <f t="shared" ca="1" si="107"/>
        <v>1</v>
      </c>
      <c r="F441" s="25"/>
      <c r="G441" s="7"/>
      <c r="H441" s="7"/>
      <c r="I441" s="7"/>
      <c r="K441" s="7"/>
      <c r="L441" s="7"/>
      <c r="M441" s="7"/>
      <c r="N441" s="7"/>
      <c r="O441" s="7"/>
      <c r="P441" s="7"/>
      <c r="R441" s="7"/>
      <c r="S441" s="7"/>
    </row>
    <row r="442" spans="1:19" ht="14.1" customHeight="1" x14ac:dyDescent="0.2">
      <c r="A442" s="110">
        <f ca="1">IF($H442="UNIDADE CONSTRUTIVA",OFFSET(A442,-1,0)+1,LARGE(A$3:A441,1))</f>
        <v>0</v>
      </c>
      <c r="B442" s="110">
        <f t="shared" ca="1" si="104"/>
        <v>11</v>
      </c>
      <c r="C442" s="110">
        <f t="shared" ca="1" si="105"/>
        <v>1</v>
      </c>
      <c r="D442" s="111">
        <f t="shared" ca="1" si="106"/>
        <v>1</v>
      </c>
      <c r="E442" s="111">
        <f t="shared" ca="1" si="107"/>
        <v>1</v>
      </c>
      <c r="F442" s="25"/>
      <c r="G442" s="7"/>
      <c r="H442" s="7"/>
      <c r="I442" s="7"/>
      <c r="K442" s="7"/>
      <c r="L442" s="7"/>
      <c r="M442" s="7"/>
      <c r="N442" s="7"/>
      <c r="O442" s="7"/>
      <c r="P442" s="7"/>
      <c r="R442" s="7"/>
      <c r="S442" s="7"/>
    </row>
    <row r="443" spans="1:19" ht="14.1" customHeight="1" x14ac:dyDescent="0.2">
      <c r="A443" s="110">
        <f ca="1">IF($H443="UNIDADE CONSTRUTIVA",OFFSET(A443,-1,0)+1,LARGE(A$3:A442,1))</f>
        <v>0</v>
      </c>
      <c r="B443" s="110">
        <f t="shared" ca="1" si="104"/>
        <v>11</v>
      </c>
      <c r="C443" s="110">
        <f t="shared" ca="1" si="105"/>
        <v>1</v>
      </c>
      <c r="D443" s="111">
        <f t="shared" ca="1" si="106"/>
        <v>1</v>
      </c>
      <c r="E443" s="111">
        <f t="shared" ca="1" si="107"/>
        <v>1</v>
      </c>
      <c r="F443" s="25"/>
      <c r="G443" s="7"/>
      <c r="H443" s="7"/>
      <c r="I443" s="7"/>
      <c r="K443" s="7"/>
      <c r="L443" s="7"/>
      <c r="M443" s="7"/>
      <c r="N443" s="7"/>
      <c r="O443" s="7"/>
      <c r="P443" s="7"/>
      <c r="R443" s="7"/>
      <c r="S443" s="7"/>
    </row>
    <row r="444" spans="1:19" ht="14.1" customHeight="1" x14ac:dyDescent="0.2">
      <c r="A444" s="110">
        <f ca="1">IF($H444="UNIDADE CONSTRUTIVA",OFFSET(A444,-1,0)+1,LARGE(A$3:A443,1))</f>
        <v>0</v>
      </c>
      <c r="B444" s="110">
        <f t="shared" ca="1" si="104"/>
        <v>11</v>
      </c>
      <c r="C444" s="110">
        <f t="shared" ca="1" si="105"/>
        <v>1</v>
      </c>
      <c r="D444" s="111">
        <f t="shared" ca="1" si="106"/>
        <v>1</v>
      </c>
      <c r="E444" s="111">
        <f t="shared" ca="1" si="107"/>
        <v>1</v>
      </c>
      <c r="F444" s="25"/>
      <c r="G444" s="7"/>
      <c r="H444" s="7"/>
      <c r="I444" s="7"/>
      <c r="K444" s="7"/>
      <c r="L444" s="7"/>
      <c r="M444" s="7"/>
      <c r="N444" s="7"/>
      <c r="O444" s="7"/>
      <c r="P444" s="7"/>
      <c r="R444" s="7"/>
      <c r="S444" s="7"/>
    </row>
    <row r="445" spans="1:19" ht="14.1" customHeight="1" x14ac:dyDescent="0.2">
      <c r="A445" s="110">
        <f ca="1">IF($H445="UNIDADE CONSTRUTIVA",OFFSET(A445,-1,0)+1,LARGE(A$3:A444,1))</f>
        <v>0</v>
      </c>
      <c r="B445" s="110">
        <f t="shared" ca="1" si="104"/>
        <v>11</v>
      </c>
      <c r="C445" s="110">
        <f t="shared" ca="1" si="105"/>
        <v>1</v>
      </c>
      <c r="D445" s="111">
        <f t="shared" ca="1" si="106"/>
        <v>1</v>
      </c>
      <c r="E445" s="111">
        <f t="shared" ca="1" si="107"/>
        <v>1</v>
      </c>
      <c r="F445" s="25"/>
      <c r="G445" s="7"/>
      <c r="H445" s="7"/>
      <c r="I445" s="7"/>
      <c r="K445" s="7"/>
      <c r="L445" s="7"/>
      <c r="M445" s="7"/>
      <c r="N445" s="7"/>
      <c r="O445" s="7"/>
      <c r="P445" s="7"/>
      <c r="R445" s="7"/>
      <c r="S445" s="7"/>
    </row>
    <row r="446" spans="1:19" ht="14.1" customHeight="1" x14ac:dyDescent="0.2">
      <c r="A446" s="110">
        <f ca="1">IF($H446="UNIDADE CONSTRUTIVA",OFFSET(A446,-1,0)+1,LARGE(A$3:A445,1))</f>
        <v>0</v>
      </c>
      <c r="B446" s="110">
        <f t="shared" ca="1" si="104"/>
        <v>11</v>
      </c>
      <c r="C446" s="110">
        <f t="shared" ca="1" si="105"/>
        <v>1</v>
      </c>
      <c r="D446" s="111">
        <f t="shared" ca="1" si="106"/>
        <v>1</v>
      </c>
      <c r="E446" s="111">
        <f t="shared" ca="1" si="107"/>
        <v>1</v>
      </c>
      <c r="F446" s="25"/>
      <c r="G446" s="7"/>
      <c r="H446" s="7"/>
      <c r="I446" s="7"/>
      <c r="K446" s="7"/>
      <c r="L446" s="7"/>
      <c r="M446" s="7"/>
      <c r="N446" s="7"/>
      <c r="O446" s="7"/>
      <c r="P446" s="7"/>
      <c r="R446" s="7"/>
      <c r="S446" s="7"/>
    </row>
    <row r="447" spans="1:19" ht="14.1" customHeight="1" x14ac:dyDescent="0.2">
      <c r="A447" s="110">
        <f ca="1">IF($H447="UNIDADE CONSTRUTIVA",OFFSET(A447,-1,0)+1,LARGE(A$3:A446,1))</f>
        <v>0</v>
      </c>
      <c r="B447" s="110">
        <f t="shared" ca="1" si="104"/>
        <v>11</v>
      </c>
      <c r="C447" s="110">
        <f t="shared" ca="1" si="105"/>
        <v>1</v>
      </c>
      <c r="D447" s="111">
        <f t="shared" ca="1" si="106"/>
        <v>1</v>
      </c>
      <c r="E447" s="111">
        <f t="shared" ca="1" si="107"/>
        <v>1</v>
      </c>
      <c r="F447" s="25"/>
      <c r="G447" s="7"/>
      <c r="H447" s="7"/>
      <c r="I447" s="7"/>
      <c r="K447" s="7"/>
      <c r="L447" s="7"/>
      <c r="M447" s="7"/>
      <c r="N447" s="7"/>
      <c r="O447" s="7"/>
      <c r="P447" s="7"/>
      <c r="R447" s="7"/>
      <c r="S447" s="7"/>
    </row>
    <row r="448" spans="1:19" ht="14.1" customHeight="1" x14ac:dyDescent="0.2">
      <c r="A448" s="110">
        <f ca="1">IF($H448="UNIDADE CONSTRUTIVA",OFFSET(A448,-1,0)+1,LARGE(A$3:A447,1))</f>
        <v>0</v>
      </c>
      <c r="B448" s="110">
        <f t="shared" ca="1" si="104"/>
        <v>11</v>
      </c>
      <c r="C448" s="110">
        <f t="shared" ca="1" si="105"/>
        <v>1</v>
      </c>
      <c r="D448" s="111">
        <f t="shared" ca="1" si="106"/>
        <v>1</v>
      </c>
      <c r="E448" s="111">
        <f t="shared" ca="1" si="107"/>
        <v>1</v>
      </c>
      <c r="F448" s="25"/>
      <c r="G448" s="7"/>
      <c r="H448" s="7"/>
      <c r="I448" s="7"/>
      <c r="K448" s="7"/>
      <c r="L448" s="7"/>
      <c r="M448" s="7"/>
      <c r="N448" s="7"/>
      <c r="O448" s="7"/>
      <c r="P448" s="7"/>
      <c r="R448" s="7"/>
      <c r="S448" s="7"/>
    </row>
    <row r="449" spans="1:19" ht="14.1" customHeight="1" x14ac:dyDescent="0.2">
      <c r="A449" s="110">
        <f ca="1">IF($H449="UNIDADE CONSTRUTIVA",OFFSET(A449,-1,0)+1,LARGE(A$3:A448,1))</f>
        <v>0</v>
      </c>
      <c r="B449" s="110">
        <f t="shared" ca="1" si="104"/>
        <v>11</v>
      </c>
      <c r="C449" s="110">
        <f t="shared" ca="1" si="105"/>
        <v>1</v>
      </c>
      <c r="D449" s="111">
        <f t="shared" ca="1" si="106"/>
        <v>1</v>
      </c>
      <c r="E449" s="111">
        <f t="shared" ca="1" si="107"/>
        <v>1</v>
      </c>
      <c r="F449" s="25"/>
      <c r="G449" s="7"/>
      <c r="H449" s="7"/>
      <c r="I449" s="7"/>
      <c r="K449" s="7"/>
      <c r="L449" s="7"/>
      <c r="M449" s="7"/>
      <c r="N449" s="7"/>
      <c r="O449" s="7"/>
      <c r="P449" s="7"/>
      <c r="R449" s="7"/>
      <c r="S449" s="7"/>
    </row>
    <row r="450" spans="1:19" ht="14.1" customHeight="1" x14ac:dyDescent="0.2">
      <c r="A450" s="110">
        <f ca="1">IF($H450="UNIDADE CONSTRUTIVA",OFFSET(A450,-1,0)+1,LARGE(A$3:A449,1))</f>
        <v>0</v>
      </c>
      <c r="B450" s="110">
        <f t="shared" ca="1" si="104"/>
        <v>11</v>
      </c>
      <c r="C450" s="110">
        <f t="shared" ca="1" si="105"/>
        <v>1</v>
      </c>
      <c r="D450" s="111">
        <f t="shared" ca="1" si="106"/>
        <v>1</v>
      </c>
      <c r="E450" s="111">
        <f t="shared" ca="1" si="107"/>
        <v>1</v>
      </c>
      <c r="F450" s="25"/>
      <c r="G450" s="7"/>
      <c r="H450" s="7"/>
      <c r="I450" s="7"/>
      <c r="K450" s="7"/>
      <c r="L450" s="7"/>
      <c r="M450" s="7"/>
      <c r="N450" s="7"/>
      <c r="O450" s="7"/>
      <c r="P450" s="7"/>
      <c r="R450" s="7"/>
      <c r="S450" s="7"/>
    </row>
    <row r="451" spans="1:19" ht="14.1" customHeight="1" x14ac:dyDescent="0.2">
      <c r="A451" s="110">
        <f ca="1">IF($H451="UNIDADE CONSTRUTIVA",OFFSET(A451,-1,0)+1,LARGE(A$3:A450,1))</f>
        <v>0</v>
      </c>
      <c r="B451" s="110">
        <f t="shared" ca="1" si="104"/>
        <v>11</v>
      </c>
      <c r="C451" s="110">
        <f t="shared" ca="1" si="105"/>
        <v>1</v>
      </c>
      <c r="D451" s="111">
        <f t="shared" ca="1" si="106"/>
        <v>1</v>
      </c>
      <c r="E451" s="111">
        <f t="shared" ca="1" si="107"/>
        <v>1</v>
      </c>
      <c r="F451" s="25"/>
      <c r="G451" s="7"/>
      <c r="H451" s="7"/>
      <c r="I451" s="7"/>
      <c r="K451" s="7"/>
      <c r="L451" s="7"/>
      <c r="M451" s="7"/>
      <c r="N451" s="7"/>
      <c r="O451" s="7"/>
      <c r="P451" s="7"/>
      <c r="R451" s="7"/>
      <c r="S451" s="7"/>
    </row>
    <row r="452" spans="1:19" ht="14.1" customHeight="1" x14ac:dyDescent="0.2">
      <c r="A452" s="110">
        <f ca="1">IF($H452="UNIDADE CONSTRUTIVA",OFFSET(A452,-1,0)+1,LARGE(A$3:A451,1))</f>
        <v>0</v>
      </c>
      <c r="B452" s="110">
        <f t="shared" ca="1" si="104"/>
        <v>11</v>
      </c>
      <c r="C452" s="110">
        <f t="shared" ca="1" si="105"/>
        <v>1</v>
      </c>
      <c r="D452" s="111">
        <f t="shared" ca="1" si="106"/>
        <v>1</v>
      </c>
      <c r="E452" s="111">
        <f t="shared" ca="1" si="107"/>
        <v>1</v>
      </c>
      <c r="F452" s="25"/>
      <c r="G452" s="7"/>
      <c r="H452" s="7"/>
      <c r="I452" s="7"/>
      <c r="K452" s="7"/>
      <c r="L452" s="7"/>
      <c r="M452" s="7"/>
      <c r="N452" s="7"/>
      <c r="O452" s="7"/>
      <c r="P452" s="7"/>
      <c r="R452" s="7"/>
      <c r="S452" s="7"/>
    </row>
    <row r="453" spans="1:19" ht="14.1" customHeight="1" x14ac:dyDescent="0.2">
      <c r="A453" s="110">
        <f ca="1">IF($H453="UNIDADE CONSTRUTIVA",OFFSET(A453,-1,0)+1,LARGE(A$3:A452,1))</f>
        <v>0</v>
      </c>
      <c r="B453" s="110">
        <f t="shared" ca="1" si="104"/>
        <v>11</v>
      </c>
      <c r="C453" s="110">
        <f t="shared" ca="1" si="105"/>
        <v>1</v>
      </c>
      <c r="D453" s="111">
        <f t="shared" ca="1" si="106"/>
        <v>1</v>
      </c>
      <c r="E453" s="111">
        <f t="shared" ca="1" si="107"/>
        <v>1</v>
      </c>
      <c r="F453" s="25"/>
      <c r="G453" s="7"/>
      <c r="H453" s="7"/>
      <c r="I453" s="7"/>
      <c r="K453" s="7"/>
      <c r="L453" s="7"/>
      <c r="M453" s="7"/>
      <c r="N453" s="7"/>
      <c r="O453" s="7"/>
      <c r="P453" s="7"/>
      <c r="R453" s="7"/>
      <c r="S453" s="7"/>
    </row>
    <row r="454" spans="1:19" ht="14.1" customHeight="1" x14ac:dyDescent="0.2">
      <c r="A454" s="110">
        <f ca="1">IF($H454="UNIDADE CONSTRUTIVA",OFFSET(A454,-1,0)+1,LARGE(A$3:A453,1))</f>
        <v>0</v>
      </c>
      <c r="B454" s="110">
        <f t="shared" ca="1" si="104"/>
        <v>11</v>
      </c>
      <c r="C454" s="110">
        <f t="shared" ca="1" si="105"/>
        <v>1</v>
      </c>
      <c r="D454" s="111">
        <f t="shared" ca="1" si="106"/>
        <v>1</v>
      </c>
      <c r="E454" s="111">
        <f t="shared" ca="1" si="107"/>
        <v>1</v>
      </c>
      <c r="F454" s="25"/>
      <c r="G454" s="7"/>
      <c r="H454" s="7"/>
      <c r="I454" s="7"/>
      <c r="K454" s="7"/>
      <c r="L454" s="7"/>
      <c r="M454" s="7"/>
      <c r="N454" s="7"/>
      <c r="O454" s="7"/>
      <c r="P454" s="7"/>
      <c r="R454" s="7"/>
      <c r="S454" s="7"/>
    </row>
    <row r="455" spans="1:19" ht="14.1" customHeight="1" x14ac:dyDescent="0.2">
      <c r="A455" s="110">
        <f ca="1">IF($H455="UNIDADE CONSTRUTIVA",OFFSET(A455,-1,0)+1,LARGE(A$3:A454,1))</f>
        <v>0</v>
      </c>
      <c r="B455" s="110">
        <f t="shared" ca="1" si="104"/>
        <v>11</v>
      </c>
      <c r="C455" s="110">
        <f t="shared" ca="1" si="105"/>
        <v>1</v>
      </c>
      <c r="D455" s="111">
        <f t="shared" ca="1" si="106"/>
        <v>1</v>
      </c>
      <c r="E455" s="111">
        <f t="shared" ca="1" si="107"/>
        <v>1</v>
      </c>
      <c r="F455" s="25"/>
      <c r="G455" s="7"/>
      <c r="H455" s="7"/>
      <c r="I455" s="7"/>
      <c r="K455" s="7"/>
      <c r="L455" s="7"/>
      <c r="M455" s="7"/>
      <c r="N455" s="7"/>
      <c r="O455" s="7"/>
      <c r="P455" s="7"/>
      <c r="R455" s="7"/>
      <c r="S455" s="7"/>
    </row>
    <row r="456" spans="1:19" ht="14.1" customHeight="1" x14ac:dyDescent="0.2">
      <c r="A456" s="110">
        <f ca="1">IF($H456="UNIDADE CONSTRUTIVA",OFFSET(A456,-1,0)+1,LARGE(A$3:A455,1))</f>
        <v>0</v>
      </c>
      <c r="B456" s="110">
        <f t="shared" ca="1" si="104"/>
        <v>11</v>
      </c>
      <c r="C456" s="110">
        <f t="shared" ca="1" si="105"/>
        <v>1</v>
      </c>
      <c r="D456" s="111">
        <f t="shared" ca="1" si="106"/>
        <v>1</v>
      </c>
      <c r="E456" s="111">
        <f t="shared" ca="1" si="107"/>
        <v>1</v>
      </c>
      <c r="F456" s="25"/>
      <c r="G456" s="7"/>
      <c r="H456" s="7"/>
      <c r="I456" s="7"/>
      <c r="K456" s="7"/>
      <c r="L456" s="7"/>
      <c r="M456" s="7"/>
      <c r="N456" s="7"/>
      <c r="O456" s="7"/>
      <c r="P456" s="7"/>
      <c r="R456" s="7"/>
      <c r="S456" s="7"/>
    </row>
    <row r="457" spans="1:19" ht="14.1" customHeight="1" x14ac:dyDescent="0.2">
      <c r="A457" s="110">
        <f ca="1">IF($H457="UNIDADE CONSTRUTIVA",OFFSET(A457,-1,0)+1,LARGE(A$3:A456,1))</f>
        <v>0</v>
      </c>
      <c r="B457" s="110">
        <f t="shared" ca="1" si="104"/>
        <v>11</v>
      </c>
      <c r="C457" s="110">
        <f t="shared" ca="1" si="105"/>
        <v>1</v>
      </c>
      <c r="D457" s="111">
        <f t="shared" ca="1" si="106"/>
        <v>1</v>
      </c>
      <c r="E457" s="111">
        <f t="shared" ca="1" si="107"/>
        <v>1</v>
      </c>
      <c r="F457" s="25"/>
      <c r="G457" s="7"/>
      <c r="H457" s="7"/>
      <c r="I457" s="7"/>
      <c r="K457" s="7"/>
      <c r="L457" s="7"/>
      <c r="M457" s="7"/>
      <c r="N457" s="7"/>
      <c r="O457" s="7"/>
      <c r="P457" s="7"/>
      <c r="R457" s="7"/>
      <c r="S457" s="7"/>
    </row>
    <row r="458" spans="1:19" ht="14.1" customHeight="1" x14ac:dyDescent="0.2">
      <c r="A458" s="110">
        <f ca="1">IF($H458="UNIDADE CONSTRUTIVA",OFFSET(A458,-1,0)+1,LARGE(A$3:A457,1))</f>
        <v>0</v>
      </c>
      <c r="B458" s="110">
        <f t="shared" ca="1" si="104"/>
        <v>11</v>
      </c>
      <c r="C458" s="110">
        <f t="shared" ca="1" si="105"/>
        <v>1</v>
      </c>
      <c r="D458" s="111">
        <f t="shared" ca="1" si="106"/>
        <v>1</v>
      </c>
      <c r="E458" s="111">
        <f t="shared" ca="1" si="107"/>
        <v>1</v>
      </c>
      <c r="F458" s="25"/>
      <c r="G458" s="7"/>
      <c r="H458" s="7"/>
      <c r="I458" s="7"/>
      <c r="K458" s="7"/>
      <c r="L458" s="7"/>
      <c r="M458" s="7"/>
      <c r="N458" s="7"/>
      <c r="O458" s="7"/>
      <c r="P458" s="7"/>
      <c r="R458" s="7"/>
      <c r="S458" s="7"/>
    </row>
    <row r="459" spans="1:19" ht="14.1" customHeight="1" x14ac:dyDescent="0.2">
      <c r="A459" s="110">
        <f ca="1">IF($H459="UNIDADE CONSTRUTIVA",OFFSET(A459,-1,0)+1,LARGE(A$3:A458,1))</f>
        <v>0</v>
      </c>
      <c r="B459" s="110">
        <f t="shared" ca="1" si="104"/>
        <v>11</v>
      </c>
      <c r="C459" s="110">
        <f t="shared" ca="1" si="105"/>
        <v>1</v>
      </c>
      <c r="D459" s="111">
        <f t="shared" ca="1" si="106"/>
        <v>1</v>
      </c>
      <c r="E459" s="111">
        <f t="shared" ca="1" si="107"/>
        <v>1</v>
      </c>
      <c r="F459" s="25"/>
      <c r="G459" s="7"/>
      <c r="H459" s="7"/>
      <c r="I459" s="7"/>
      <c r="K459" s="7"/>
      <c r="L459" s="7"/>
      <c r="M459" s="7"/>
      <c r="N459" s="7"/>
      <c r="O459" s="7"/>
      <c r="P459" s="7"/>
      <c r="R459" s="7"/>
      <c r="S459" s="7"/>
    </row>
    <row r="460" spans="1:19" ht="14.1" customHeight="1" x14ac:dyDescent="0.2">
      <c r="A460" s="110">
        <f ca="1">IF($H460="UNIDADE CONSTRUTIVA",OFFSET(A460,-1,0)+1,LARGE(A$3:A459,1))</f>
        <v>0</v>
      </c>
      <c r="B460" s="110">
        <f t="shared" ca="1" si="104"/>
        <v>11</v>
      </c>
      <c r="C460" s="110">
        <f t="shared" ca="1" si="105"/>
        <v>1</v>
      </c>
      <c r="D460" s="111">
        <f t="shared" ca="1" si="106"/>
        <v>1</v>
      </c>
      <c r="E460" s="111">
        <f t="shared" ca="1" si="107"/>
        <v>1</v>
      </c>
      <c r="F460" s="25"/>
      <c r="G460" s="7"/>
      <c r="H460" s="7"/>
      <c r="I460" s="7"/>
      <c r="K460" s="7"/>
      <c r="L460" s="7"/>
      <c r="M460" s="7"/>
      <c r="N460" s="7"/>
      <c r="O460" s="7"/>
      <c r="P460" s="7"/>
      <c r="R460" s="7"/>
      <c r="S460" s="7"/>
    </row>
    <row r="461" spans="1:19" ht="14.1" customHeight="1" x14ac:dyDescent="0.2">
      <c r="A461" s="110">
        <f ca="1">IF($H461="UNIDADE CONSTRUTIVA",OFFSET(A461,-1,0)+1,LARGE(A$3:A460,1))</f>
        <v>0</v>
      </c>
      <c r="B461" s="110">
        <f t="shared" ca="1" si="104"/>
        <v>11</v>
      </c>
      <c r="C461" s="110">
        <f t="shared" ca="1" si="105"/>
        <v>1</v>
      </c>
      <c r="D461" s="111">
        <f t="shared" ca="1" si="106"/>
        <v>1</v>
      </c>
      <c r="E461" s="111">
        <f t="shared" ca="1" si="107"/>
        <v>1</v>
      </c>
      <c r="F461" s="25"/>
      <c r="G461" s="7"/>
      <c r="H461" s="7"/>
      <c r="I461" s="7"/>
      <c r="K461" s="7"/>
      <c r="L461" s="7"/>
      <c r="M461" s="7"/>
      <c r="N461" s="7"/>
      <c r="O461" s="7"/>
      <c r="P461" s="7"/>
      <c r="R461" s="7"/>
      <c r="S461" s="7"/>
    </row>
    <row r="462" spans="1:19" ht="14.1" customHeight="1" x14ac:dyDescent="0.2">
      <c r="A462" s="110">
        <f ca="1">IF($H462="UNIDADE CONSTRUTIVA",OFFSET(A462,-1,0)+1,LARGE(A$3:A461,1))</f>
        <v>0</v>
      </c>
      <c r="B462" s="110">
        <f t="shared" ca="1" si="104"/>
        <v>11</v>
      </c>
      <c r="C462" s="110">
        <f t="shared" ca="1" si="105"/>
        <v>1</v>
      </c>
      <c r="D462" s="111">
        <f t="shared" ca="1" si="106"/>
        <v>1</v>
      </c>
      <c r="E462" s="111">
        <f t="shared" ca="1" si="107"/>
        <v>1</v>
      </c>
      <c r="F462" s="25"/>
      <c r="G462" s="7"/>
      <c r="H462" s="7"/>
      <c r="I462" s="7"/>
      <c r="K462" s="7"/>
      <c r="L462" s="7"/>
      <c r="M462" s="7"/>
      <c r="N462" s="7"/>
      <c r="O462" s="7"/>
      <c r="P462" s="7"/>
      <c r="R462" s="7"/>
      <c r="S462" s="7"/>
    </row>
    <row r="463" spans="1:19" ht="14.1" customHeight="1" x14ac:dyDescent="0.2">
      <c r="A463" s="110">
        <f ca="1">IF($H463="UNIDADE CONSTRUTIVA",OFFSET(A463,-1,0)+1,LARGE(A$3:A462,1))</f>
        <v>0</v>
      </c>
      <c r="B463" s="110">
        <f t="shared" ca="1" si="104"/>
        <v>11</v>
      </c>
      <c r="C463" s="110">
        <f t="shared" ca="1" si="105"/>
        <v>1</v>
      </c>
      <c r="D463" s="111">
        <f t="shared" ca="1" si="106"/>
        <v>1</v>
      </c>
      <c r="E463" s="111">
        <f t="shared" ca="1" si="107"/>
        <v>1</v>
      </c>
      <c r="F463" s="25"/>
      <c r="G463" s="7"/>
      <c r="H463" s="7"/>
      <c r="I463" s="7"/>
      <c r="K463" s="7"/>
      <c r="L463" s="7"/>
      <c r="M463" s="7"/>
      <c r="N463" s="7"/>
      <c r="O463" s="7"/>
      <c r="P463" s="7"/>
      <c r="R463" s="7"/>
      <c r="S463" s="7"/>
    </row>
    <row r="464" spans="1:19" ht="14.1" customHeight="1" x14ac:dyDescent="0.2">
      <c r="A464" s="110">
        <f ca="1">IF($H464="UNIDADE CONSTRUTIVA",OFFSET(A464,-1,0)+1,LARGE(A$3:A463,1))</f>
        <v>0</v>
      </c>
      <c r="B464" s="110">
        <f t="shared" ca="1" si="104"/>
        <v>11</v>
      </c>
      <c r="C464" s="110">
        <f t="shared" ca="1" si="105"/>
        <v>1</v>
      </c>
      <c r="D464" s="111">
        <f t="shared" ca="1" si="106"/>
        <v>1</v>
      </c>
      <c r="E464" s="111">
        <f t="shared" ca="1" si="107"/>
        <v>1</v>
      </c>
      <c r="F464" s="25"/>
      <c r="G464" s="7"/>
      <c r="H464" s="7"/>
      <c r="I464" s="7"/>
      <c r="K464" s="7"/>
      <c r="L464" s="7"/>
      <c r="M464" s="7"/>
      <c r="N464" s="7"/>
      <c r="O464" s="7"/>
      <c r="P464" s="7"/>
      <c r="R464" s="7"/>
      <c r="S464" s="7"/>
    </row>
    <row r="465" spans="1:19" ht="14.1" customHeight="1" x14ac:dyDescent="0.2">
      <c r="A465" s="110">
        <f ca="1">IF($H465="UNIDADE CONSTRUTIVA",OFFSET(A465,-1,0)+1,LARGE(A$3:A464,1))</f>
        <v>0</v>
      </c>
      <c r="B465" s="110">
        <f t="shared" ca="1" si="104"/>
        <v>11</v>
      </c>
      <c r="C465" s="110">
        <f t="shared" ca="1" si="105"/>
        <v>1</v>
      </c>
      <c r="D465" s="111">
        <f t="shared" ca="1" si="106"/>
        <v>1</v>
      </c>
      <c r="E465" s="111">
        <f t="shared" ca="1" si="107"/>
        <v>1</v>
      </c>
      <c r="F465" s="25"/>
      <c r="G465" s="7"/>
      <c r="H465" s="7"/>
      <c r="I465" s="7"/>
      <c r="K465" s="7"/>
      <c r="L465" s="7"/>
      <c r="M465" s="7"/>
      <c r="N465" s="7"/>
      <c r="O465" s="7"/>
      <c r="P465" s="7"/>
      <c r="R465" s="7"/>
      <c r="S465" s="7"/>
    </row>
    <row r="466" spans="1:19" ht="14.1" customHeight="1" x14ac:dyDescent="0.2">
      <c r="A466" s="110">
        <f ca="1">IF($H466="UNIDADE CONSTRUTIVA",OFFSET(A466,-1,0)+1,LARGE(A$3:A465,1))</f>
        <v>0</v>
      </c>
      <c r="B466" s="110">
        <f t="shared" ca="1" si="104"/>
        <v>11</v>
      </c>
      <c r="C466" s="110">
        <f t="shared" ca="1" si="105"/>
        <v>1</v>
      </c>
      <c r="D466" s="111">
        <f t="shared" ca="1" si="106"/>
        <v>1</v>
      </c>
      <c r="E466" s="111">
        <f t="shared" ca="1" si="107"/>
        <v>1</v>
      </c>
      <c r="F466" s="25"/>
      <c r="G466" s="7"/>
      <c r="H466" s="7"/>
      <c r="I466" s="7"/>
      <c r="K466" s="7"/>
      <c r="L466" s="7"/>
      <c r="M466" s="7"/>
      <c r="N466" s="7"/>
      <c r="O466" s="7"/>
      <c r="P466" s="7"/>
      <c r="R466" s="7"/>
      <c r="S466" s="7"/>
    </row>
    <row r="467" spans="1:19" ht="14.1" customHeight="1" x14ac:dyDescent="0.2">
      <c r="A467" s="110">
        <f ca="1">IF($H467="UNIDADE CONSTRUTIVA",OFFSET(A467,-1,0)+1,LARGE(A$3:A466,1))</f>
        <v>0</v>
      </c>
      <c r="B467" s="110">
        <f t="shared" ca="1" si="104"/>
        <v>11</v>
      </c>
      <c r="C467" s="110">
        <f t="shared" ca="1" si="105"/>
        <v>1</v>
      </c>
      <c r="D467" s="111">
        <f t="shared" ca="1" si="106"/>
        <v>1</v>
      </c>
      <c r="E467" s="111">
        <f t="shared" ca="1" si="107"/>
        <v>1</v>
      </c>
      <c r="F467" s="25"/>
      <c r="G467" s="7"/>
      <c r="H467" s="7"/>
      <c r="I467" s="7"/>
      <c r="K467" s="7"/>
      <c r="L467" s="7"/>
      <c r="M467" s="7"/>
      <c r="N467" s="7"/>
      <c r="O467" s="7"/>
      <c r="P467" s="7"/>
      <c r="R467" s="7"/>
      <c r="S467" s="7"/>
    </row>
    <row r="468" spans="1:19" ht="14.1" customHeight="1" x14ac:dyDescent="0.2">
      <c r="A468" s="110">
        <f ca="1">IF($H468="UNIDADE CONSTRUTIVA",OFFSET(A468,-1,0)+1,LARGE(A$3:A467,1))</f>
        <v>0</v>
      </c>
      <c r="B468" s="110">
        <f t="shared" ca="1" si="104"/>
        <v>11</v>
      </c>
      <c r="C468" s="110">
        <f t="shared" ca="1" si="105"/>
        <v>1</v>
      </c>
      <c r="D468" s="111">
        <f t="shared" ca="1" si="106"/>
        <v>1</v>
      </c>
      <c r="E468" s="111">
        <f t="shared" ca="1" si="107"/>
        <v>1</v>
      </c>
      <c r="F468" s="25"/>
      <c r="G468" s="7"/>
      <c r="H468" s="7"/>
      <c r="I468" s="7"/>
      <c r="K468" s="7"/>
      <c r="L468" s="7"/>
      <c r="M468" s="7"/>
      <c r="N468" s="7"/>
      <c r="O468" s="7"/>
      <c r="P468" s="7"/>
      <c r="R468" s="7"/>
      <c r="S468" s="7"/>
    </row>
    <row r="469" spans="1:19" ht="14.1" customHeight="1" x14ac:dyDescent="0.2">
      <c r="A469" s="110">
        <f ca="1">IF($H469="UNIDADE CONSTRUTIVA",OFFSET(A469,-1,0)+1,LARGE(A$3:A468,1))</f>
        <v>0</v>
      </c>
      <c r="B469" s="110">
        <f t="shared" ca="1" si="104"/>
        <v>11</v>
      </c>
      <c r="C469" s="110">
        <f t="shared" ca="1" si="105"/>
        <v>1</v>
      </c>
      <c r="D469" s="111">
        <f t="shared" ca="1" si="106"/>
        <v>1</v>
      </c>
      <c r="E469" s="111">
        <f t="shared" ca="1" si="107"/>
        <v>1</v>
      </c>
      <c r="F469" s="25"/>
      <c r="G469" s="7"/>
      <c r="H469" s="7"/>
      <c r="I469" s="7"/>
      <c r="K469" s="7"/>
      <c r="L469" s="7"/>
      <c r="M469" s="7"/>
      <c r="N469" s="7"/>
      <c r="O469" s="7"/>
      <c r="P469" s="7"/>
      <c r="R469" s="7"/>
      <c r="S469" s="7"/>
    </row>
    <row r="470" spans="1:19" ht="14.1" customHeight="1" x14ac:dyDescent="0.2">
      <c r="A470" s="110">
        <f ca="1">IF($H470="UNIDADE CONSTRUTIVA",OFFSET(A470,-1,0)+1,LARGE(A$3:A469,1))</f>
        <v>0</v>
      </c>
      <c r="B470" s="110">
        <f t="shared" ca="1" si="104"/>
        <v>11</v>
      </c>
      <c r="C470" s="110">
        <f t="shared" ca="1" si="105"/>
        <v>1</v>
      </c>
      <c r="D470" s="111">
        <f t="shared" ca="1" si="106"/>
        <v>1</v>
      </c>
      <c r="E470" s="111">
        <f t="shared" ca="1" si="107"/>
        <v>1</v>
      </c>
      <c r="F470" s="25"/>
      <c r="G470" s="7"/>
      <c r="H470" s="7"/>
      <c r="I470" s="7"/>
      <c r="K470" s="7"/>
      <c r="L470" s="7"/>
      <c r="M470" s="7"/>
      <c r="N470" s="7"/>
      <c r="O470" s="7"/>
      <c r="P470" s="7"/>
      <c r="R470" s="7"/>
      <c r="S470" s="7"/>
    </row>
    <row r="471" spans="1:19" ht="14.1" customHeight="1" x14ac:dyDescent="0.2">
      <c r="A471" s="110">
        <f ca="1">IF($H471="UNIDADE CONSTRUTIVA",OFFSET(A471,-1,0)+1,LARGE(A$3:A470,1))</f>
        <v>0</v>
      </c>
      <c r="B471" s="110">
        <f t="shared" ca="1" si="104"/>
        <v>11</v>
      </c>
      <c r="C471" s="110">
        <f t="shared" ca="1" si="105"/>
        <v>1</v>
      </c>
      <c r="D471" s="111">
        <f t="shared" ca="1" si="106"/>
        <v>1</v>
      </c>
      <c r="E471" s="111">
        <f t="shared" ca="1" si="107"/>
        <v>1</v>
      </c>
      <c r="F471" s="25"/>
      <c r="G471" s="7"/>
      <c r="H471" s="7"/>
      <c r="I471" s="7"/>
      <c r="K471" s="7"/>
      <c r="L471" s="7"/>
      <c r="M471" s="7"/>
      <c r="N471" s="7"/>
      <c r="O471" s="7"/>
      <c r="P471" s="7"/>
      <c r="R471" s="7"/>
      <c r="S471" s="7"/>
    </row>
    <row r="472" spans="1:19" ht="14.1" customHeight="1" x14ac:dyDescent="0.2">
      <c r="A472" s="110">
        <f ca="1">IF($H472="UNIDADE CONSTRUTIVA",OFFSET(A472,-1,0)+1,LARGE(A$3:A471,1))</f>
        <v>0</v>
      </c>
      <c r="B472" s="110">
        <f t="shared" ca="1" si="104"/>
        <v>11</v>
      </c>
      <c r="C472" s="110">
        <f t="shared" ca="1" si="105"/>
        <v>1</v>
      </c>
      <c r="D472" s="111">
        <f t="shared" ca="1" si="106"/>
        <v>1</v>
      </c>
      <c r="E472" s="111">
        <f t="shared" ca="1" si="107"/>
        <v>1</v>
      </c>
      <c r="F472" s="25"/>
      <c r="G472" s="7"/>
      <c r="H472" s="7"/>
      <c r="I472" s="7"/>
      <c r="K472" s="7"/>
      <c r="L472" s="7"/>
      <c r="M472" s="7"/>
      <c r="N472" s="7"/>
      <c r="O472" s="7"/>
      <c r="P472" s="7"/>
      <c r="R472" s="7"/>
      <c r="S472" s="7"/>
    </row>
    <row r="473" spans="1:19" ht="14.1" customHeight="1" x14ac:dyDescent="0.2">
      <c r="A473" s="110">
        <f ca="1">IF($H473="UNIDADE CONSTRUTIVA",OFFSET(A473,-1,0)+1,LARGE(A$3:A472,1))</f>
        <v>0</v>
      </c>
      <c r="B473" s="110">
        <f t="shared" ca="1" si="104"/>
        <v>11</v>
      </c>
      <c r="C473" s="110">
        <f t="shared" ca="1" si="105"/>
        <v>1</v>
      </c>
      <c r="D473" s="111">
        <f t="shared" ca="1" si="106"/>
        <v>1</v>
      </c>
      <c r="E473" s="111">
        <f t="shared" ca="1" si="107"/>
        <v>1</v>
      </c>
      <c r="F473" s="25"/>
      <c r="G473" s="7"/>
      <c r="H473" s="7"/>
      <c r="I473" s="7"/>
      <c r="K473" s="7"/>
      <c r="L473" s="7"/>
      <c r="M473" s="7"/>
      <c r="N473" s="7"/>
      <c r="O473" s="7"/>
      <c r="P473" s="7"/>
      <c r="R473" s="7"/>
      <c r="S473" s="7"/>
    </row>
    <row r="474" spans="1:19" ht="14.1" customHeight="1" x14ac:dyDescent="0.2">
      <c r="A474" s="110">
        <f ca="1">IF($H474="UNIDADE CONSTRUTIVA",OFFSET(A474,-1,0)+1,LARGE(A$3:A473,1))</f>
        <v>0</v>
      </c>
      <c r="B474" s="110">
        <f t="shared" ca="1" si="104"/>
        <v>11</v>
      </c>
      <c r="C474" s="110">
        <f t="shared" ca="1" si="105"/>
        <v>1</v>
      </c>
      <c r="D474" s="111">
        <f t="shared" ca="1" si="106"/>
        <v>1</v>
      </c>
      <c r="E474" s="111">
        <f t="shared" ca="1" si="107"/>
        <v>1</v>
      </c>
      <c r="F474" s="25"/>
      <c r="G474" s="7"/>
      <c r="H474" s="7"/>
      <c r="I474" s="7"/>
      <c r="K474" s="7"/>
      <c r="L474" s="7"/>
      <c r="M474" s="7"/>
      <c r="N474" s="7"/>
      <c r="O474" s="7"/>
      <c r="P474" s="7"/>
      <c r="R474" s="7"/>
      <c r="S474" s="7"/>
    </row>
    <row r="475" spans="1:19" ht="14.1" customHeight="1" x14ac:dyDescent="0.2">
      <c r="A475" s="110">
        <f ca="1">IF($H475="UNIDADE CONSTRUTIVA",OFFSET(A475,-1,0)+1,LARGE(A$3:A474,1))</f>
        <v>0</v>
      </c>
      <c r="B475" s="110">
        <f t="shared" ca="1" si="104"/>
        <v>11</v>
      </c>
      <c r="C475" s="110">
        <f t="shared" ca="1" si="105"/>
        <v>1</v>
      </c>
      <c r="D475" s="111">
        <f t="shared" ca="1" si="106"/>
        <v>1</v>
      </c>
      <c r="E475" s="111">
        <f t="shared" ca="1" si="107"/>
        <v>1</v>
      </c>
      <c r="F475" s="25"/>
      <c r="G475" s="7"/>
      <c r="H475" s="7"/>
      <c r="I475" s="7"/>
      <c r="K475" s="7"/>
      <c r="L475" s="7"/>
      <c r="M475" s="7"/>
      <c r="N475" s="7"/>
      <c r="O475" s="7"/>
      <c r="P475" s="7"/>
      <c r="R475" s="7"/>
      <c r="S475" s="7"/>
    </row>
    <row r="476" spans="1:19" ht="14.1" customHeight="1" x14ac:dyDescent="0.2">
      <c r="A476" s="110">
        <f ca="1">IF($H476="UNIDADE CONSTRUTIVA",OFFSET(A476,-1,0)+1,LARGE(A$3:A475,1))</f>
        <v>0</v>
      </c>
      <c r="B476" s="110">
        <f t="shared" ca="1" si="104"/>
        <v>11</v>
      </c>
      <c r="C476" s="110">
        <f t="shared" ca="1" si="105"/>
        <v>1</v>
      </c>
      <c r="D476" s="111">
        <f t="shared" ca="1" si="106"/>
        <v>1</v>
      </c>
      <c r="E476" s="111">
        <f t="shared" ca="1" si="107"/>
        <v>1</v>
      </c>
      <c r="F476" s="25"/>
      <c r="G476" s="7"/>
      <c r="H476" s="7"/>
      <c r="I476" s="7"/>
      <c r="K476" s="7"/>
      <c r="L476" s="7"/>
      <c r="M476" s="7"/>
      <c r="N476" s="7"/>
      <c r="O476" s="7"/>
      <c r="P476" s="7"/>
      <c r="R476" s="7"/>
      <c r="S476" s="7"/>
    </row>
    <row r="477" spans="1:19" ht="14.1" customHeight="1" x14ac:dyDescent="0.2">
      <c r="A477" s="110">
        <f ca="1">IF($H477="UNIDADE CONSTRUTIVA",OFFSET(A477,-1,0)+1,LARGE(A$3:A476,1))</f>
        <v>0</v>
      </c>
      <c r="B477" s="110">
        <f t="shared" ca="1" si="104"/>
        <v>11</v>
      </c>
      <c r="C477" s="110">
        <f t="shared" ca="1" si="105"/>
        <v>1</v>
      </c>
      <c r="D477" s="111">
        <f t="shared" ca="1" si="106"/>
        <v>1</v>
      </c>
      <c r="E477" s="111">
        <f t="shared" ca="1" si="107"/>
        <v>1</v>
      </c>
      <c r="F477" s="25"/>
      <c r="G477" s="7"/>
      <c r="H477" s="7"/>
      <c r="I477" s="7"/>
      <c r="K477" s="7"/>
      <c r="L477" s="7"/>
      <c r="M477" s="7"/>
      <c r="N477" s="7"/>
      <c r="O477" s="7"/>
      <c r="P477" s="7"/>
      <c r="R477" s="7"/>
      <c r="S477" s="7"/>
    </row>
    <row r="478" spans="1:19" ht="14.1" customHeight="1" x14ac:dyDescent="0.2">
      <c r="A478" s="110">
        <f ca="1">IF($H478="UNIDADE CONSTRUTIVA",OFFSET(A478,-1,0)+1,LARGE(A$3:A477,1))</f>
        <v>0</v>
      </c>
      <c r="B478" s="110">
        <f t="shared" ca="1" si="104"/>
        <v>11</v>
      </c>
      <c r="C478" s="110">
        <f t="shared" ca="1" si="105"/>
        <v>1</v>
      </c>
      <c r="D478" s="111">
        <f t="shared" ca="1" si="106"/>
        <v>1</v>
      </c>
      <c r="E478" s="111">
        <f t="shared" ca="1" si="107"/>
        <v>1</v>
      </c>
      <c r="F478" s="25"/>
      <c r="G478" s="7"/>
      <c r="H478" s="7"/>
      <c r="I478" s="7"/>
      <c r="K478" s="7"/>
      <c r="L478" s="7"/>
      <c r="M478" s="7"/>
      <c r="N478" s="7"/>
      <c r="O478" s="7"/>
      <c r="P478" s="7"/>
      <c r="R478" s="7"/>
      <c r="S478" s="7"/>
    </row>
    <row r="479" spans="1:19" ht="14.1" customHeight="1" x14ac:dyDescent="0.2">
      <c r="A479" s="110">
        <f ca="1">IF($H479="UNIDADE CONSTRUTIVA",OFFSET(A479,-1,0)+1,LARGE(A$3:A478,1))</f>
        <v>0</v>
      </c>
      <c r="B479" s="110">
        <f t="shared" ca="1" si="104"/>
        <v>11</v>
      </c>
      <c r="C479" s="110">
        <f t="shared" ca="1" si="105"/>
        <v>1</v>
      </c>
      <c r="D479" s="111">
        <f t="shared" ca="1" si="106"/>
        <v>1</v>
      </c>
      <c r="E479" s="111">
        <f t="shared" ca="1" si="107"/>
        <v>1</v>
      </c>
      <c r="F479" s="25"/>
      <c r="G479" s="7"/>
      <c r="H479" s="7"/>
      <c r="I479" s="7"/>
      <c r="K479" s="7"/>
      <c r="L479" s="7"/>
      <c r="M479" s="7"/>
      <c r="N479" s="7"/>
      <c r="O479" s="7"/>
      <c r="P479" s="7"/>
      <c r="R479" s="7"/>
      <c r="S479" s="7"/>
    </row>
    <row r="480" spans="1:19" ht="14.1" customHeight="1" x14ac:dyDescent="0.2">
      <c r="A480" s="110">
        <f ca="1">IF($H480="UNIDADE CONSTRUTIVA",OFFSET(A480,-1,0)+1,LARGE(A$3:A479,1))</f>
        <v>0</v>
      </c>
      <c r="B480" s="110">
        <f t="shared" ca="1" si="104"/>
        <v>11</v>
      </c>
      <c r="C480" s="110">
        <f t="shared" ca="1" si="105"/>
        <v>1</v>
      </c>
      <c r="D480" s="111">
        <f t="shared" ca="1" si="106"/>
        <v>1</v>
      </c>
      <c r="E480" s="111">
        <f t="shared" ca="1" si="107"/>
        <v>1</v>
      </c>
      <c r="F480" s="25"/>
      <c r="G480" s="7"/>
      <c r="H480" s="7"/>
      <c r="I480" s="7"/>
      <c r="K480" s="7"/>
      <c r="L480" s="7"/>
      <c r="M480" s="7"/>
      <c r="N480" s="7"/>
      <c r="O480" s="7"/>
      <c r="P480" s="7"/>
      <c r="R480" s="7"/>
      <c r="S480" s="7"/>
    </row>
    <row r="481" spans="1:19" ht="14.1" customHeight="1" x14ac:dyDescent="0.2">
      <c r="A481" s="110">
        <f ca="1">IF($H481="UNIDADE CONSTRUTIVA",OFFSET(A481,-1,0)+1,LARGE(A$3:A480,1))</f>
        <v>0</v>
      </c>
      <c r="B481" s="110">
        <f t="shared" ca="1" si="104"/>
        <v>11</v>
      </c>
      <c r="C481" s="110">
        <f t="shared" ca="1" si="105"/>
        <v>1</v>
      </c>
      <c r="D481" s="111">
        <f t="shared" ca="1" si="106"/>
        <v>1</v>
      </c>
      <c r="E481" s="111">
        <f t="shared" ca="1" si="107"/>
        <v>1</v>
      </c>
      <c r="F481" s="25"/>
      <c r="G481" s="7"/>
      <c r="H481" s="7"/>
      <c r="I481" s="7"/>
      <c r="K481" s="7"/>
      <c r="L481" s="7"/>
      <c r="M481" s="7"/>
      <c r="N481" s="7"/>
      <c r="O481" s="7"/>
      <c r="P481" s="7"/>
      <c r="R481" s="7"/>
      <c r="S481" s="7"/>
    </row>
    <row r="482" spans="1:19" ht="14.1" customHeight="1" x14ac:dyDescent="0.2">
      <c r="A482" s="110">
        <f ca="1">IF($H482="UNIDADE CONSTRUTIVA",OFFSET(A482,-1,0)+1,LARGE(A$3:A481,1))</f>
        <v>0</v>
      </c>
      <c r="B482" s="110">
        <f t="shared" ca="1" si="104"/>
        <v>11</v>
      </c>
      <c r="C482" s="110">
        <f t="shared" ca="1" si="105"/>
        <v>1</v>
      </c>
      <c r="D482" s="111">
        <f t="shared" ca="1" si="106"/>
        <v>1</v>
      </c>
      <c r="E482" s="111">
        <f t="shared" ca="1" si="107"/>
        <v>1</v>
      </c>
      <c r="F482" s="25"/>
      <c r="G482" s="7"/>
      <c r="H482" s="7"/>
      <c r="I482" s="7"/>
      <c r="K482" s="7"/>
      <c r="L482" s="7"/>
      <c r="M482" s="7"/>
      <c r="N482" s="7"/>
      <c r="O482" s="7"/>
      <c r="P482" s="7"/>
      <c r="R482" s="7"/>
      <c r="S482" s="7"/>
    </row>
    <row r="483" spans="1:19" ht="14.1" customHeight="1" x14ac:dyDescent="0.2">
      <c r="A483" s="110">
        <f ca="1">IF($H483="UNIDADE CONSTRUTIVA",OFFSET(A483,-1,0)+1,LARGE(A$3:A482,1))</f>
        <v>0</v>
      </c>
      <c r="B483" s="110">
        <f t="shared" ca="1" si="104"/>
        <v>11</v>
      </c>
      <c r="C483" s="110">
        <f t="shared" ca="1" si="105"/>
        <v>1</v>
      </c>
      <c r="D483" s="111">
        <f t="shared" ca="1" si="106"/>
        <v>1</v>
      </c>
      <c r="E483" s="111">
        <f t="shared" ca="1" si="107"/>
        <v>1</v>
      </c>
      <c r="F483" s="25"/>
      <c r="G483" s="7"/>
      <c r="H483" s="7"/>
      <c r="I483" s="7"/>
      <c r="K483" s="7"/>
      <c r="L483" s="7"/>
      <c r="M483" s="7"/>
      <c r="N483" s="7"/>
      <c r="O483" s="7"/>
      <c r="P483" s="7"/>
      <c r="R483" s="7"/>
      <c r="S483" s="7"/>
    </row>
    <row r="484" spans="1:19" ht="14.1" customHeight="1" x14ac:dyDescent="0.2">
      <c r="A484" s="110">
        <f ca="1">IF($H484="UNIDADE CONSTRUTIVA",OFFSET(A484,-1,0)+1,LARGE(A$3:A483,1))</f>
        <v>0</v>
      </c>
      <c r="B484" s="110">
        <f t="shared" ca="1" si="104"/>
        <v>11</v>
      </c>
      <c r="C484" s="110">
        <f t="shared" ca="1" si="105"/>
        <v>1</v>
      </c>
      <c r="D484" s="111">
        <f t="shared" ca="1" si="106"/>
        <v>1</v>
      </c>
      <c r="E484" s="111">
        <f t="shared" ca="1" si="107"/>
        <v>1</v>
      </c>
      <c r="F484" s="25"/>
      <c r="G484" s="7"/>
      <c r="H484" s="7"/>
      <c r="I484" s="7"/>
      <c r="K484" s="7"/>
      <c r="L484" s="7"/>
      <c r="M484" s="7"/>
      <c r="N484" s="7"/>
      <c r="O484" s="7"/>
      <c r="P484" s="7"/>
      <c r="R484" s="7"/>
      <c r="S484" s="7"/>
    </row>
    <row r="485" spans="1:19" ht="14.1" customHeight="1" x14ac:dyDescent="0.2">
      <c r="A485" s="110">
        <f ca="1">IF($H485="UNIDADE CONSTRUTIVA",OFFSET(A485,-1,0)+1,LARGE(A$3:A484,1))</f>
        <v>0</v>
      </c>
      <c r="B485" s="110">
        <f t="shared" ca="1" si="104"/>
        <v>11</v>
      </c>
      <c r="C485" s="110">
        <f t="shared" ca="1" si="105"/>
        <v>1</v>
      </c>
      <c r="D485" s="111">
        <f t="shared" ca="1" si="106"/>
        <v>1</v>
      </c>
      <c r="E485" s="111">
        <f t="shared" ca="1" si="107"/>
        <v>1</v>
      </c>
      <c r="F485" s="25"/>
      <c r="G485" s="7"/>
      <c r="H485" s="7"/>
      <c r="I485" s="7"/>
      <c r="K485" s="7"/>
      <c r="L485" s="7"/>
      <c r="M485" s="7"/>
      <c r="N485" s="7"/>
      <c r="O485" s="7"/>
      <c r="P485" s="7"/>
      <c r="R485" s="7"/>
      <c r="S485" s="7"/>
    </row>
    <row r="486" spans="1:19" ht="14.1" customHeight="1" x14ac:dyDescent="0.2">
      <c r="A486" s="110">
        <f ca="1">IF($H486="UNIDADE CONSTRUTIVA",OFFSET(A486,-1,0)+1,LARGE(A$3:A485,1))</f>
        <v>0</v>
      </c>
      <c r="B486" s="110">
        <f t="shared" ca="1" si="104"/>
        <v>11</v>
      </c>
      <c r="C486" s="110">
        <f t="shared" ca="1" si="105"/>
        <v>1</v>
      </c>
      <c r="D486" s="111">
        <f t="shared" ca="1" si="106"/>
        <v>1</v>
      </c>
      <c r="E486" s="111">
        <f t="shared" ca="1" si="107"/>
        <v>1</v>
      </c>
      <c r="F486" s="25"/>
      <c r="G486" s="7"/>
      <c r="H486" s="7"/>
      <c r="I486" s="7"/>
      <c r="K486" s="7"/>
      <c r="L486" s="7"/>
      <c r="M486" s="7"/>
      <c r="N486" s="7"/>
      <c r="O486" s="7"/>
      <c r="P486" s="7"/>
      <c r="R486" s="7"/>
      <c r="S486" s="7"/>
    </row>
    <row r="487" spans="1:19" ht="14.1" customHeight="1" x14ac:dyDescent="0.2">
      <c r="A487" s="110">
        <f ca="1">IF($H487="UNIDADE CONSTRUTIVA",OFFSET(A487,-1,0)+1,LARGE(A$3:A486,1))</f>
        <v>0</v>
      </c>
      <c r="B487" s="110">
        <f t="shared" ca="1" si="104"/>
        <v>11</v>
      </c>
      <c r="C487" s="110">
        <f t="shared" ca="1" si="105"/>
        <v>1</v>
      </c>
      <c r="D487" s="111">
        <f t="shared" ca="1" si="106"/>
        <v>1</v>
      </c>
      <c r="E487" s="111">
        <f t="shared" ca="1" si="107"/>
        <v>1</v>
      </c>
      <c r="F487" s="25"/>
      <c r="G487" s="7"/>
      <c r="H487" s="7"/>
      <c r="I487" s="7"/>
      <c r="K487" s="7"/>
      <c r="L487" s="7"/>
      <c r="M487" s="7"/>
      <c r="N487" s="7"/>
      <c r="O487" s="7"/>
      <c r="P487" s="7"/>
      <c r="R487" s="7"/>
      <c r="S487" s="7"/>
    </row>
    <row r="488" spans="1:19" ht="14.1" customHeight="1" x14ac:dyDescent="0.2">
      <c r="A488" s="110">
        <f ca="1">IF($H488="UNIDADE CONSTRUTIVA",OFFSET(A488,-1,0)+1,LARGE(A$3:A487,1))</f>
        <v>0</v>
      </c>
      <c r="B488" s="110">
        <f t="shared" ca="1" si="104"/>
        <v>11</v>
      </c>
      <c r="C488" s="110">
        <f t="shared" ca="1" si="105"/>
        <v>1</v>
      </c>
      <c r="D488" s="111">
        <f t="shared" ca="1" si="106"/>
        <v>1</v>
      </c>
      <c r="E488" s="111">
        <f t="shared" ca="1" si="107"/>
        <v>1</v>
      </c>
      <c r="F488" s="25"/>
      <c r="G488" s="7"/>
      <c r="H488" s="7"/>
      <c r="I488" s="7"/>
      <c r="K488" s="7"/>
      <c r="L488" s="7"/>
      <c r="M488" s="7"/>
      <c r="N488" s="7"/>
      <c r="O488" s="7"/>
      <c r="P488" s="7"/>
      <c r="R488" s="7"/>
      <c r="S488" s="7"/>
    </row>
    <row r="489" spans="1:19" ht="14.1" customHeight="1" x14ac:dyDescent="0.2">
      <c r="A489" s="110">
        <f ca="1">IF($H489="UNIDADE CONSTRUTIVA",OFFSET(A489,-1,0)+1,LARGE(A$3:A488,1))</f>
        <v>0</v>
      </c>
      <c r="B489" s="110">
        <f t="shared" ca="1" si="104"/>
        <v>11</v>
      </c>
      <c r="C489" s="110">
        <f t="shared" ca="1" si="105"/>
        <v>1</v>
      </c>
      <c r="D489" s="111">
        <f t="shared" ca="1" si="106"/>
        <v>1</v>
      </c>
      <c r="E489" s="111">
        <f t="shared" ca="1" si="107"/>
        <v>1</v>
      </c>
      <c r="F489" s="25"/>
      <c r="G489" s="7"/>
      <c r="H489" s="7"/>
      <c r="I489" s="7"/>
      <c r="K489" s="7"/>
      <c r="L489" s="7"/>
      <c r="M489" s="7"/>
      <c r="N489" s="7"/>
      <c r="O489" s="7"/>
      <c r="P489" s="7"/>
      <c r="R489" s="7"/>
      <c r="S489" s="7"/>
    </row>
    <row r="490" spans="1:19" ht="14.1" customHeight="1" x14ac:dyDescent="0.2">
      <c r="A490" s="110">
        <f ca="1">IF($H490="UNIDADE CONSTRUTIVA",OFFSET(A490,-1,0)+1,LARGE(A$3:A489,1))</f>
        <v>0</v>
      </c>
      <c r="B490" s="110">
        <f t="shared" ca="1" si="104"/>
        <v>11</v>
      </c>
      <c r="C490" s="110">
        <f t="shared" ca="1" si="105"/>
        <v>1</v>
      </c>
      <c r="D490" s="111">
        <f t="shared" ca="1" si="106"/>
        <v>1</v>
      </c>
      <c r="E490" s="111">
        <f t="shared" ca="1" si="107"/>
        <v>1</v>
      </c>
      <c r="F490" s="25"/>
      <c r="G490" s="7"/>
      <c r="H490" s="7"/>
      <c r="I490" s="7"/>
      <c r="K490" s="7"/>
      <c r="L490" s="7"/>
      <c r="M490" s="7"/>
      <c r="N490" s="7"/>
      <c r="O490" s="7"/>
      <c r="P490" s="7"/>
      <c r="R490" s="7"/>
      <c r="S490" s="7"/>
    </row>
    <row r="491" spans="1:19" ht="14.1" customHeight="1" x14ac:dyDescent="0.2">
      <c r="A491" s="110">
        <f ca="1">IF($H491="UNIDADE CONSTRUTIVA",OFFSET(A491,-1,0)+1,LARGE(A$3:A490,1))</f>
        <v>0</v>
      </c>
      <c r="B491" s="110">
        <f t="shared" ca="1" si="104"/>
        <v>11</v>
      </c>
      <c r="C491" s="110">
        <f t="shared" ca="1" si="105"/>
        <v>1</v>
      </c>
      <c r="D491" s="111">
        <f t="shared" ca="1" si="106"/>
        <v>1</v>
      </c>
      <c r="E491" s="111">
        <f t="shared" ca="1" si="107"/>
        <v>1</v>
      </c>
      <c r="F491" s="25"/>
      <c r="G491" s="7"/>
      <c r="H491" s="7"/>
      <c r="I491" s="7"/>
      <c r="K491" s="7"/>
      <c r="L491" s="7"/>
      <c r="M491" s="7"/>
      <c r="N491" s="7"/>
      <c r="O491" s="7"/>
      <c r="P491" s="7"/>
      <c r="R491" s="7"/>
      <c r="S491" s="7"/>
    </row>
    <row r="492" spans="1:19" ht="14.1" customHeight="1" x14ac:dyDescent="0.2">
      <c r="A492" s="110">
        <f ca="1">IF($H492="UNIDADE CONSTRUTIVA",OFFSET(A492,-1,0)+1,LARGE(A$3:A491,1))</f>
        <v>0</v>
      </c>
      <c r="B492" s="110">
        <f t="shared" ca="1" si="104"/>
        <v>11</v>
      </c>
      <c r="C492" s="110">
        <f t="shared" ca="1" si="105"/>
        <v>1</v>
      </c>
      <c r="D492" s="111">
        <f t="shared" ca="1" si="106"/>
        <v>1</v>
      </c>
      <c r="E492" s="111">
        <f t="shared" ca="1" si="107"/>
        <v>1</v>
      </c>
      <c r="F492" s="25"/>
      <c r="G492" s="7"/>
      <c r="H492" s="7"/>
      <c r="I492" s="7"/>
      <c r="K492" s="7"/>
      <c r="L492" s="7"/>
      <c r="M492" s="7"/>
      <c r="N492" s="7"/>
      <c r="O492" s="7"/>
      <c r="P492" s="7"/>
      <c r="R492" s="7"/>
      <c r="S492" s="7"/>
    </row>
    <row r="493" spans="1:19" ht="14.1" customHeight="1" x14ac:dyDescent="0.2">
      <c r="A493" s="110">
        <f ca="1">IF($H493="UNIDADE CONSTRUTIVA",OFFSET(A493,-1,0)+1,LARGE(A$3:A492,1))</f>
        <v>0</v>
      </c>
      <c r="B493" s="110">
        <f t="shared" ca="1" si="104"/>
        <v>11</v>
      </c>
      <c r="C493" s="110">
        <f t="shared" ca="1" si="105"/>
        <v>1</v>
      </c>
      <c r="D493" s="111">
        <f t="shared" ca="1" si="106"/>
        <v>1</v>
      </c>
      <c r="E493" s="111">
        <f t="shared" ca="1" si="107"/>
        <v>1</v>
      </c>
      <c r="F493" s="25"/>
      <c r="G493" s="7"/>
      <c r="H493" s="7"/>
      <c r="I493" s="7"/>
      <c r="K493" s="7"/>
      <c r="L493" s="7"/>
      <c r="M493" s="7"/>
      <c r="N493" s="7"/>
      <c r="O493" s="7"/>
      <c r="P493" s="7"/>
      <c r="R493" s="7"/>
      <c r="S493" s="7"/>
    </row>
    <row r="494" spans="1:19" ht="14.1" customHeight="1" x14ac:dyDescent="0.2">
      <c r="A494" s="110">
        <f ca="1">IF($H494="UNIDADE CONSTRUTIVA",OFFSET(A494,-1,0)+1,LARGE(A$3:A493,1))</f>
        <v>0</v>
      </c>
      <c r="B494" s="110">
        <f t="shared" ca="1" si="104"/>
        <v>11</v>
      </c>
      <c r="C494" s="110">
        <f t="shared" ca="1" si="105"/>
        <v>1</v>
      </c>
      <c r="D494" s="111">
        <f t="shared" ca="1" si="106"/>
        <v>1</v>
      </c>
      <c r="E494" s="111">
        <f t="shared" ca="1" si="107"/>
        <v>1</v>
      </c>
      <c r="F494" s="25"/>
      <c r="G494" s="7"/>
      <c r="H494" s="7"/>
      <c r="I494" s="7"/>
      <c r="K494" s="7"/>
      <c r="L494" s="7"/>
      <c r="M494" s="7"/>
      <c r="N494" s="7"/>
      <c r="O494" s="7"/>
      <c r="P494" s="7"/>
      <c r="R494" s="7"/>
      <c r="S494" s="7"/>
    </row>
    <row r="495" spans="1:19" ht="14.1" customHeight="1" x14ac:dyDescent="0.2">
      <c r="A495" s="110">
        <f ca="1">IF($H495="UNIDADE CONSTRUTIVA",OFFSET(A495,-1,0)+1,LARGE(A$3:A494,1))</f>
        <v>0</v>
      </c>
      <c r="B495" s="110">
        <f t="shared" ca="1" si="104"/>
        <v>11</v>
      </c>
      <c r="C495" s="110">
        <f t="shared" ca="1" si="105"/>
        <v>1</v>
      </c>
      <c r="D495" s="111">
        <f t="shared" ca="1" si="106"/>
        <v>1</v>
      </c>
      <c r="E495" s="111">
        <f t="shared" ca="1" si="107"/>
        <v>1</v>
      </c>
      <c r="F495" s="25"/>
      <c r="G495" s="7"/>
      <c r="H495" s="7"/>
      <c r="I495" s="7"/>
      <c r="K495" s="7"/>
      <c r="L495" s="7"/>
      <c r="M495" s="7"/>
      <c r="N495" s="7"/>
      <c r="O495" s="7"/>
      <c r="P495" s="7"/>
      <c r="R495" s="7"/>
      <c r="S495" s="7"/>
    </row>
    <row r="496" spans="1:19" ht="14.1" customHeight="1" x14ac:dyDescent="0.2">
      <c r="A496" s="110">
        <f ca="1">IF($H496="UNIDADE CONSTRUTIVA",OFFSET(A496,-1,0)+1,LARGE(A$3:A495,1))</f>
        <v>0</v>
      </c>
      <c r="B496" s="110">
        <f t="shared" ref="B496:B559" ca="1" si="108">IF(H496="UNIDADE CONSTRUTIVA",0,IF(H496="CÉLULA CONSTRUTIVA",OFFSET(B496,-1,0)+1,OFFSET(B496,-1,0)))</f>
        <v>11</v>
      </c>
      <c r="C496" s="110">
        <f t="shared" ref="C496:C559" ca="1" si="109">IF(H496="CÉLULA CONSTRUTIVA",0,IF(H496="ETAPA",OFFSET(C496,-1,0)+1,OFFSET(C496,-1,0)))</f>
        <v>1</v>
      </c>
      <c r="D496" s="111">
        <f t="shared" ref="D496:D559" ca="1" si="110">IF(H496="ETAPA",0,IF(H496="SUBETAPA",OFFSET(D496,-1,0)+1,OFFSET(D496,-1,0)))</f>
        <v>1</v>
      </c>
      <c r="E496" s="111">
        <f t="shared" ref="E496:E559" ca="1" si="111">IF(H496="Subetapa",0,IF(H496="serviço",OFFSET(E496,-1,0)+1,OFFSET(E496,-1,0)))</f>
        <v>1</v>
      </c>
      <c r="F496" s="25"/>
      <c r="G496" s="7"/>
      <c r="H496" s="7"/>
      <c r="I496" s="7"/>
      <c r="K496" s="7"/>
      <c r="L496" s="7"/>
      <c r="M496" s="7"/>
      <c r="N496" s="7"/>
      <c r="O496" s="7"/>
      <c r="P496" s="7"/>
      <c r="R496" s="7"/>
      <c r="S496" s="7"/>
    </row>
    <row r="497" spans="1:19" ht="14.1" customHeight="1" x14ac:dyDescent="0.2">
      <c r="A497" s="110">
        <f ca="1">IF($H497="UNIDADE CONSTRUTIVA",OFFSET(A497,-1,0)+1,LARGE(A$3:A496,1))</f>
        <v>0</v>
      </c>
      <c r="B497" s="110">
        <f t="shared" ca="1" si="108"/>
        <v>11</v>
      </c>
      <c r="C497" s="110">
        <f t="shared" ca="1" si="109"/>
        <v>1</v>
      </c>
      <c r="D497" s="111">
        <f t="shared" ca="1" si="110"/>
        <v>1</v>
      </c>
      <c r="E497" s="111">
        <f t="shared" ca="1" si="111"/>
        <v>1</v>
      </c>
      <c r="F497" s="25"/>
      <c r="G497" s="7"/>
      <c r="H497" s="7"/>
      <c r="I497" s="7"/>
      <c r="K497" s="7"/>
      <c r="L497" s="7"/>
      <c r="M497" s="7"/>
      <c r="N497" s="7"/>
      <c r="O497" s="7"/>
      <c r="P497" s="7"/>
      <c r="R497" s="7"/>
      <c r="S497" s="7"/>
    </row>
    <row r="498" spans="1:19" ht="14.1" customHeight="1" x14ac:dyDescent="0.2">
      <c r="A498" s="110">
        <f ca="1">IF($H498="UNIDADE CONSTRUTIVA",OFFSET(A498,-1,0)+1,LARGE(A$3:A497,1))</f>
        <v>0</v>
      </c>
      <c r="B498" s="110">
        <f t="shared" ca="1" si="108"/>
        <v>11</v>
      </c>
      <c r="C498" s="110">
        <f t="shared" ca="1" si="109"/>
        <v>1</v>
      </c>
      <c r="D498" s="111">
        <f t="shared" ca="1" si="110"/>
        <v>1</v>
      </c>
      <c r="E498" s="111">
        <f t="shared" ca="1" si="111"/>
        <v>1</v>
      </c>
      <c r="F498" s="25"/>
      <c r="G498" s="7"/>
      <c r="H498" s="7"/>
      <c r="I498" s="7"/>
      <c r="K498" s="7"/>
      <c r="L498" s="7"/>
      <c r="M498" s="7"/>
      <c r="N498" s="7"/>
      <c r="O498" s="7"/>
      <c r="P498" s="7"/>
      <c r="R498" s="7"/>
      <c r="S498" s="7"/>
    </row>
    <row r="499" spans="1:19" ht="14.1" customHeight="1" x14ac:dyDescent="0.2">
      <c r="A499" s="110">
        <f ca="1">IF($H499="UNIDADE CONSTRUTIVA",OFFSET(A499,-1,0)+1,LARGE(A$3:A498,1))</f>
        <v>0</v>
      </c>
      <c r="B499" s="110">
        <f t="shared" ca="1" si="108"/>
        <v>11</v>
      </c>
      <c r="C499" s="110">
        <f t="shared" ca="1" si="109"/>
        <v>1</v>
      </c>
      <c r="D499" s="111">
        <f t="shared" ca="1" si="110"/>
        <v>1</v>
      </c>
      <c r="E499" s="111">
        <f t="shared" ca="1" si="111"/>
        <v>1</v>
      </c>
      <c r="F499" s="25"/>
      <c r="G499" s="7"/>
      <c r="H499" s="7"/>
      <c r="I499" s="7"/>
      <c r="K499" s="7"/>
      <c r="L499" s="7"/>
      <c r="M499" s="7"/>
      <c r="N499" s="7"/>
      <c r="O499" s="7"/>
      <c r="P499" s="7"/>
      <c r="R499" s="7"/>
      <c r="S499" s="7"/>
    </row>
    <row r="500" spans="1:19" ht="14.1" customHeight="1" x14ac:dyDescent="0.2">
      <c r="A500" s="110">
        <f ca="1">IF($H500="UNIDADE CONSTRUTIVA",OFFSET(A500,-1,0)+1,LARGE(A$3:A499,1))</f>
        <v>0</v>
      </c>
      <c r="B500" s="110">
        <f t="shared" ca="1" si="108"/>
        <v>11</v>
      </c>
      <c r="C500" s="110">
        <f t="shared" ca="1" si="109"/>
        <v>1</v>
      </c>
      <c r="D500" s="111">
        <f t="shared" ca="1" si="110"/>
        <v>1</v>
      </c>
      <c r="E500" s="111">
        <f t="shared" ca="1" si="111"/>
        <v>1</v>
      </c>
      <c r="F500" s="25"/>
      <c r="G500" s="7"/>
      <c r="H500" s="7"/>
      <c r="I500" s="7"/>
      <c r="K500" s="7"/>
      <c r="L500" s="7"/>
      <c r="M500" s="7"/>
      <c r="N500" s="7"/>
      <c r="O500" s="7"/>
      <c r="P500" s="7"/>
      <c r="R500" s="7"/>
      <c r="S500" s="7"/>
    </row>
    <row r="501" spans="1:19" ht="14.1" customHeight="1" x14ac:dyDescent="0.2">
      <c r="A501" s="110">
        <f ca="1">IF($H501="UNIDADE CONSTRUTIVA",OFFSET(A501,-1,0)+1,LARGE(A$3:A500,1))</f>
        <v>0</v>
      </c>
      <c r="B501" s="110">
        <f t="shared" ca="1" si="108"/>
        <v>11</v>
      </c>
      <c r="C501" s="110">
        <f t="shared" ca="1" si="109"/>
        <v>1</v>
      </c>
      <c r="D501" s="111">
        <f t="shared" ca="1" si="110"/>
        <v>1</v>
      </c>
      <c r="E501" s="111">
        <f t="shared" ca="1" si="111"/>
        <v>1</v>
      </c>
      <c r="F501" s="25"/>
      <c r="G501" s="7"/>
      <c r="H501" s="7"/>
      <c r="I501" s="7"/>
      <c r="K501" s="7"/>
      <c r="L501" s="7"/>
      <c r="M501" s="7"/>
      <c r="N501" s="7"/>
      <c r="O501" s="7"/>
      <c r="P501" s="7"/>
      <c r="R501" s="7"/>
      <c r="S501" s="7"/>
    </row>
    <row r="502" spans="1:19" ht="14.1" customHeight="1" x14ac:dyDescent="0.2">
      <c r="A502" s="110">
        <f ca="1">IF($H502="UNIDADE CONSTRUTIVA",OFFSET(A502,-1,0)+1,LARGE(A$3:A501,1))</f>
        <v>0</v>
      </c>
      <c r="B502" s="110">
        <f t="shared" ca="1" si="108"/>
        <v>11</v>
      </c>
      <c r="C502" s="110">
        <f t="shared" ca="1" si="109"/>
        <v>1</v>
      </c>
      <c r="D502" s="111">
        <f t="shared" ca="1" si="110"/>
        <v>1</v>
      </c>
      <c r="E502" s="111">
        <f t="shared" ca="1" si="111"/>
        <v>1</v>
      </c>
      <c r="F502" s="25"/>
      <c r="G502" s="7"/>
      <c r="H502" s="7"/>
      <c r="I502" s="7"/>
      <c r="K502" s="7"/>
      <c r="L502" s="7"/>
      <c r="M502" s="7"/>
      <c r="N502" s="7"/>
      <c r="O502" s="7"/>
      <c r="P502" s="7"/>
      <c r="R502" s="7"/>
      <c r="S502" s="7"/>
    </row>
    <row r="503" spans="1:19" ht="14.1" customHeight="1" x14ac:dyDescent="0.2">
      <c r="A503" s="110">
        <f ca="1">IF($H503="UNIDADE CONSTRUTIVA",OFFSET(A503,-1,0)+1,LARGE(A$3:A502,1))</f>
        <v>0</v>
      </c>
      <c r="B503" s="110">
        <f t="shared" ca="1" si="108"/>
        <v>11</v>
      </c>
      <c r="C503" s="110">
        <f t="shared" ca="1" si="109"/>
        <v>1</v>
      </c>
      <c r="D503" s="111">
        <f t="shared" ca="1" si="110"/>
        <v>1</v>
      </c>
      <c r="E503" s="111">
        <f t="shared" ca="1" si="111"/>
        <v>1</v>
      </c>
      <c r="F503" s="25"/>
      <c r="G503" s="7"/>
      <c r="H503" s="7"/>
      <c r="I503" s="7"/>
      <c r="K503" s="7"/>
      <c r="L503" s="7"/>
      <c r="M503" s="7"/>
      <c r="N503" s="7"/>
      <c r="O503" s="7"/>
      <c r="P503" s="7"/>
      <c r="R503" s="7"/>
      <c r="S503" s="7"/>
    </row>
    <row r="504" spans="1:19" ht="14.1" customHeight="1" x14ac:dyDescent="0.2">
      <c r="A504" s="110">
        <f ca="1">IF($H504="UNIDADE CONSTRUTIVA",OFFSET(A504,-1,0)+1,LARGE(A$3:A503,1))</f>
        <v>0</v>
      </c>
      <c r="B504" s="110">
        <f t="shared" ca="1" si="108"/>
        <v>11</v>
      </c>
      <c r="C504" s="110">
        <f t="shared" ca="1" si="109"/>
        <v>1</v>
      </c>
      <c r="D504" s="111">
        <f t="shared" ca="1" si="110"/>
        <v>1</v>
      </c>
      <c r="E504" s="111">
        <f t="shared" ca="1" si="111"/>
        <v>1</v>
      </c>
      <c r="F504" s="25"/>
      <c r="G504" s="7"/>
      <c r="H504" s="7"/>
      <c r="I504" s="7"/>
      <c r="K504" s="7"/>
      <c r="L504" s="7"/>
      <c r="M504" s="7"/>
      <c r="N504" s="7"/>
      <c r="O504" s="7"/>
      <c r="P504" s="7"/>
      <c r="R504" s="7"/>
      <c r="S504" s="7"/>
    </row>
    <row r="505" spans="1:19" ht="14.1" customHeight="1" x14ac:dyDescent="0.2">
      <c r="A505" s="110">
        <f ca="1">IF($H505="UNIDADE CONSTRUTIVA",OFFSET(A505,-1,0)+1,LARGE(A$3:A504,1))</f>
        <v>0</v>
      </c>
      <c r="B505" s="110">
        <f t="shared" ca="1" si="108"/>
        <v>11</v>
      </c>
      <c r="C505" s="110">
        <f t="shared" ca="1" si="109"/>
        <v>1</v>
      </c>
      <c r="D505" s="111">
        <f t="shared" ca="1" si="110"/>
        <v>1</v>
      </c>
      <c r="E505" s="111">
        <f t="shared" ca="1" si="111"/>
        <v>1</v>
      </c>
      <c r="F505" s="25"/>
      <c r="G505" s="7"/>
      <c r="H505" s="7"/>
      <c r="I505" s="7"/>
      <c r="K505" s="7"/>
      <c r="L505" s="7"/>
      <c r="M505" s="7"/>
      <c r="N505" s="7"/>
      <c r="O505" s="7"/>
      <c r="P505" s="7"/>
      <c r="R505" s="7"/>
      <c r="S505" s="7"/>
    </row>
    <row r="506" spans="1:19" ht="14.1" customHeight="1" x14ac:dyDescent="0.2">
      <c r="A506" s="110">
        <f ca="1">IF($H506="UNIDADE CONSTRUTIVA",OFFSET(A506,-1,0)+1,LARGE(A$3:A505,1))</f>
        <v>0</v>
      </c>
      <c r="B506" s="110">
        <f t="shared" ca="1" si="108"/>
        <v>11</v>
      </c>
      <c r="C506" s="110">
        <f t="shared" ca="1" si="109"/>
        <v>1</v>
      </c>
      <c r="D506" s="111">
        <f t="shared" ca="1" si="110"/>
        <v>1</v>
      </c>
      <c r="E506" s="111">
        <f t="shared" ca="1" si="111"/>
        <v>1</v>
      </c>
      <c r="F506" s="25"/>
      <c r="G506" s="7"/>
      <c r="H506" s="7"/>
      <c r="I506" s="7"/>
      <c r="K506" s="7"/>
      <c r="L506" s="7"/>
      <c r="M506" s="7"/>
      <c r="N506" s="7"/>
      <c r="O506" s="7"/>
      <c r="P506" s="7"/>
      <c r="R506" s="7"/>
      <c r="S506" s="7"/>
    </row>
    <row r="507" spans="1:19" ht="14.1" customHeight="1" x14ac:dyDescent="0.2">
      <c r="A507" s="110">
        <f ca="1">IF($H507="UNIDADE CONSTRUTIVA",OFFSET(A507,-1,0)+1,LARGE(A$3:A506,1))</f>
        <v>0</v>
      </c>
      <c r="B507" s="110">
        <f t="shared" ca="1" si="108"/>
        <v>11</v>
      </c>
      <c r="C507" s="110">
        <f t="shared" ca="1" si="109"/>
        <v>1</v>
      </c>
      <c r="D507" s="111">
        <f t="shared" ca="1" si="110"/>
        <v>1</v>
      </c>
      <c r="E507" s="111">
        <f t="shared" ca="1" si="111"/>
        <v>1</v>
      </c>
      <c r="F507" s="25"/>
      <c r="G507" s="7"/>
      <c r="H507" s="7"/>
      <c r="I507" s="7"/>
      <c r="K507" s="7"/>
      <c r="L507" s="7"/>
      <c r="M507" s="7"/>
      <c r="N507" s="7"/>
      <c r="O507" s="7"/>
      <c r="P507" s="7"/>
      <c r="R507" s="7"/>
      <c r="S507" s="7"/>
    </row>
    <row r="508" spans="1:19" ht="14.1" customHeight="1" x14ac:dyDescent="0.2">
      <c r="A508" s="110">
        <f ca="1">IF($H508="UNIDADE CONSTRUTIVA",OFFSET(A508,-1,0)+1,LARGE(A$3:A507,1))</f>
        <v>0</v>
      </c>
      <c r="B508" s="110">
        <f t="shared" ca="1" si="108"/>
        <v>11</v>
      </c>
      <c r="C508" s="110">
        <f t="shared" ca="1" si="109"/>
        <v>1</v>
      </c>
      <c r="D508" s="111">
        <f t="shared" ca="1" si="110"/>
        <v>1</v>
      </c>
      <c r="E508" s="111">
        <f t="shared" ca="1" si="111"/>
        <v>1</v>
      </c>
      <c r="F508" s="25"/>
      <c r="G508" s="7"/>
      <c r="H508" s="7"/>
      <c r="I508" s="7"/>
      <c r="K508" s="7"/>
      <c r="L508" s="7"/>
      <c r="M508" s="7"/>
      <c r="N508" s="7"/>
      <c r="O508" s="7"/>
      <c r="P508" s="7"/>
      <c r="R508" s="7"/>
      <c r="S508" s="7"/>
    </row>
    <row r="509" spans="1:19" ht="14.1" customHeight="1" x14ac:dyDescent="0.2">
      <c r="A509" s="110">
        <f ca="1">IF($H509="UNIDADE CONSTRUTIVA",OFFSET(A509,-1,0)+1,LARGE(A$3:A508,1))</f>
        <v>0</v>
      </c>
      <c r="B509" s="110">
        <f t="shared" ca="1" si="108"/>
        <v>11</v>
      </c>
      <c r="C509" s="110">
        <f t="shared" ca="1" si="109"/>
        <v>1</v>
      </c>
      <c r="D509" s="111">
        <f t="shared" ca="1" si="110"/>
        <v>1</v>
      </c>
      <c r="E509" s="111">
        <f t="shared" ca="1" si="111"/>
        <v>1</v>
      </c>
      <c r="F509" s="25"/>
      <c r="G509" s="7"/>
      <c r="H509" s="7"/>
      <c r="I509" s="7"/>
      <c r="K509" s="7"/>
      <c r="L509" s="7"/>
      <c r="M509" s="7"/>
      <c r="N509" s="7"/>
      <c r="O509" s="7"/>
      <c r="P509" s="7"/>
      <c r="R509" s="7"/>
      <c r="S509" s="7"/>
    </row>
    <row r="510" spans="1:19" ht="14.1" customHeight="1" x14ac:dyDescent="0.2">
      <c r="A510" s="110">
        <f ca="1">IF($H510="UNIDADE CONSTRUTIVA",OFFSET(A510,-1,0)+1,LARGE(A$3:A509,1))</f>
        <v>0</v>
      </c>
      <c r="B510" s="110">
        <f t="shared" ca="1" si="108"/>
        <v>11</v>
      </c>
      <c r="C510" s="110">
        <f t="shared" ca="1" si="109"/>
        <v>1</v>
      </c>
      <c r="D510" s="111">
        <f t="shared" ca="1" si="110"/>
        <v>1</v>
      </c>
      <c r="E510" s="111">
        <f t="shared" ca="1" si="111"/>
        <v>1</v>
      </c>
      <c r="F510" s="25"/>
      <c r="G510" s="7"/>
      <c r="H510" s="7"/>
      <c r="I510" s="7"/>
      <c r="K510" s="7"/>
      <c r="L510" s="7"/>
      <c r="M510" s="7"/>
      <c r="N510" s="7"/>
      <c r="O510" s="7"/>
      <c r="P510" s="7"/>
      <c r="R510" s="7"/>
      <c r="S510" s="7"/>
    </row>
    <row r="511" spans="1:19" ht="14.1" customHeight="1" x14ac:dyDescent="0.2">
      <c r="A511" s="110">
        <f ca="1">IF($H511="UNIDADE CONSTRUTIVA",OFFSET(A511,-1,0)+1,LARGE(A$3:A510,1))</f>
        <v>0</v>
      </c>
      <c r="B511" s="110">
        <f t="shared" ca="1" si="108"/>
        <v>11</v>
      </c>
      <c r="C511" s="110">
        <f t="shared" ca="1" si="109"/>
        <v>1</v>
      </c>
      <c r="D511" s="111">
        <f t="shared" ca="1" si="110"/>
        <v>1</v>
      </c>
      <c r="E511" s="111">
        <f t="shared" ca="1" si="111"/>
        <v>1</v>
      </c>
      <c r="F511" s="25"/>
      <c r="G511" s="7"/>
      <c r="H511" s="7"/>
      <c r="I511" s="7"/>
      <c r="K511" s="7"/>
      <c r="L511" s="7"/>
      <c r="M511" s="7"/>
      <c r="N511" s="7"/>
      <c r="O511" s="7"/>
      <c r="P511" s="7"/>
      <c r="R511" s="7"/>
      <c r="S511" s="7"/>
    </row>
    <row r="512" spans="1:19" ht="14.1" customHeight="1" x14ac:dyDescent="0.2">
      <c r="A512" s="110">
        <f ca="1">IF($H512="UNIDADE CONSTRUTIVA",OFFSET(A512,-1,0)+1,LARGE(A$3:A511,1))</f>
        <v>0</v>
      </c>
      <c r="B512" s="110">
        <f t="shared" ca="1" si="108"/>
        <v>11</v>
      </c>
      <c r="C512" s="110">
        <f t="shared" ca="1" si="109"/>
        <v>1</v>
      </c>
      <c r="D512" s="111">
        <f t="shared" ca="1" si="110"/>
        <v>1</v>
      </c>
      <c r="E512" s="111">
        <f t="shared" ca="1" si="111"/>
        <v>1</v>
      </c>
      <c r="F512" s="25"/>
      <c r="G512" s="7"/>
      <c r="H512" s="7"/>
      <c r="I512" s="7"/>
      <c r="K512" s="7"/>
      <c r="L512" s="7"/>
      <c r="M512" s="7"/>
      <c r="N512" s="7"/>
      <c r="O512" s="7"/>
      <c r="P512" s="7"/>
      <c r="R512" s="7"/>
      <c r="S512" s="7"/>
    </row>
    <row r="513" spans="1:19" ht="14.1" customHeight="1" x14ac:dyDescent="0.2">
      <c r="A513" s="110">
        <f ca="1">IF($H513="UNIDADE CONSTRUTIVA",OFFSET(A513,-1,0)+1,LARGE(A$3:A512,1))</f>
        <v>0</v>
      </c>
      <c r="B513" s="110">
        <f t="shared" ca="1" si="108"/>
        <v>11</v>
      </c>
      <c r="C513" s="110">
        <f t="shared" ca="1" si="109"/>
        <v>1</v>
      </c>
      <c r="D513" s="111">
        <f t="shared" ca="1" si="110"/>
        <v>1</v>
      </c>
      <c r="E513" s="111">
        <f t="shared" ca="1" si="111"/>
        <v>1</v>
      </c>
      <c r="F513" s="25"/>
      <c r="G513" s="7"/>
      <c r="H513" s="7"/>
      <c r="I513" s="7"/>
      <c r="K513" s="7"/>
      <c r="L513" s="7"/>
      <c r="M513" s="7"/>
      <c r="N513" s="7"/>
      <c r="O513" s="7"/>
      <c r="P513" s="7"/>
      <c r="R513" s="7"/>
      <c r="S513" s="7"/>
    </row>
    <row r="514" spans="1:19" ht="14.1" customHeight="1" x14ac:dyDescent="0.2">
      <c r="A514" s="110">
        <f ca="1">IF($H514="UNIDADE CONSTRUTIVA",OFFSET(A514,-1,0)+1,LARGE(A$3:A513,1))</f>
        <v>0</v>
      </c>
      <c r="B514" s="110">
        <f t="shared" ca="1" si="108"/>
        <v>11</v>
      </c>
      <c r="C514" s="110">
        <f t="shared" ca="1" si="109"/>
        <v>1</v>
      </c>
      <c r="D514" s="111">
        <f t="shared" ca="1" si="110"/>
        <v>1</v>
      </c>
      <c r="E514" s="111">
        <f t="shared" ca="1" si="111"/>
        <v>1</v>
      </c>
      <c r="F514" s="25"/>
      <c r="G514" s="7"/>
      <c r="H514" s="7"/>
      <c r="I514" s="7"/>
      <c r="K514" s="7"/>
      <c r="L514" s="7"/>
      <c r="M514" s="7"/>
      <c r="N514" s="7"/>
      <c r="O514" s="7"/>
      <c r="P514" s="7"/>
      <c r="R514" s="7"/>
      <c r="S514" s="7"/>
    </row>
    <row r="515" spans="1:19" ht="14.1" customHeight="1" x14ac:dyDescent="0.2">
      <c r="A515" s="110">
        <f ca="1">IF($H515="UNIDADE CONSTRUTIVA",OFFSET(A515,-1,0)+1,LARGE(A$3:A514,1))</f>
        <v>0</v>
      </c>
      <c r="B515" s="110">
        <f t="shared" ca="1" si="108"/>
        <v>11</v>
      </c>
      <c r="C515" s="110">
        <f t="shared" ca="1" si="109"/>
        <v>1</v>
      </c>
      <c r="D515" s="111">
        <f t="shared" ca="1" si="110"/>
        <v>1</v>
      </c>
      <c r="E515" s="111">
        <f t="shared" ca="1" si="111"/>
        <v>1</v>
      </c>
      <c r="F515" s="25"/>
      <c r="G515" s="7"/>
      <c r="H515" s="7"/>
      <c r="I515" s="7"/>
      <c r="K515" s="7"/>
      <c r="L515" s="7"/>
      <c r="M515" s="7"/>
      <c r="N515" s="7"/>
      <c r="O515" s="7"/>
      <c r="P515" s="7"/>
      <c r="R515" s="7"/>
      <c r="S515" s="7"/>
    </row>
    <row r="516" spans="1:19" ht="14.1" customHeight="1" x14ac:dyDescent="0.2">
      <c r="A516" s="110">
        <f ca="1">IF($H516="UNIDADE CONSTRUTIVA",OFFSET(A516,-1,0)+1,LARGE(A$3:A515,1))</f>
        <v>0</v>
      </c>
      <c r="B516" s="110">
        <f t="shared" ca="1" si="108"/>
        <v>11</v>
      </c>
      <c r="C516" s="110">
        <f t="shared" ca="1" si="109"/>
        <v>1</v>
      </c>
      <c r="D516" s="111">
        <f t="shared" ca="1" si="110"/>
        <v>1</v>
      </c>
      <c r="E516" s="111">
        <f t="shared" ca="1" si="111"/>
        <v>1</v>
      </c>
      <c r="F516" s="25"/>
      <c r="G516" s="7"/>
      <c r="H516" s="7"/>
      <c r="I516" s="7"/>
      <c r="K516" s="7"/>
      <c r="L516" s="7"/>
      <c r="M516" s="7"/>
      <c r="N516" s="7"/>
      <c r="O516" s="7"/>
      <c r="P516" s="7"/>
      <c r="R516" s="7"/>
      <c r="S516" s="7"/>
    </row>
    <row r="517" spans="1:19" ht="14.1" customHeight="1" x14ac:dyDescent="0.2">
      <c r="A517" s="110">
        <f ca="1">IF($H517="UNIDADE CONSTRUTIVA",OFFSET(A517,-1,0)+1,LARGE(A$3:A516,1))</f>
        <v>0</v>
      </c>
      <c r="B517" s="110">
        <f t="shared" ca="1" si="108"/>
        <v>11</v>
      </c>
      <c r="C517" s="110">
        <f t="shared" ca="1" si="109"/>
        <v>1</v>
      </c>
      <c r="D517" s="111">
        <f t="shared" ca="1" si="110"/>
        <v>1</v>
      </c>
      <c r="E517" s="111">
        <f t="shared" ca="1" si="111"/>
        <v>1</v>
      </c>
      <c r="F517" s="25"/>
      <c r="G517" s="7"/>
      <c r="H517" s="7"/>
      <c r="I517" s="7"/>
      <c r="K517" s="7"/>
      <c r="L517" s="7"/>
      <c r="M517" s="7"/>
      <c r="N517" s="7"/>
      <c r="O517" s="7"/>
      <c r="P517" s="7"/>
      <c r="R517" s="7"/>
      <c r="S517" s="7"/>
    </row>
    <row r="518" spans="1:19" ht="14.1" customHeight="1" x14ac:dyDescent="0.2">
      <c r="A518" s="110">
        <f ca="1">IF($H518="UNIDADE CONSTRUTIVA",OFFSET(A518,-1,0)+1,LARGE(A$3:A517,1))</f>
        <v>0</v>
      </c>
      <c r="B518" s="110">
        <f t="shared" ca="1" si="108"/>
        <v>11</v>
      </c>
      <c r="C518" s="110">
        <f t="shared" ca="1" si="109"/>
        <v>1</v>
      </c>
      <c r="D518" s="111">
        <f t="shared" ca="1" si="110"/>
        <v>1</v>
      </c>
      <c r="E518" s="111">
        <f t="shared" ca="1" si="111"/>
        <v>1</v>
      </c>
      <c r="F518" s="25"/>
      <c r="G518" s="7"/>
      <c r="H518" s="7"/>
      <c r="I518" s="7"/>
      <c r="K518" s="7"/>
      <c r="L518" s="7"/>
      <c r="M518" s="7"/>
      <c r="N518" s="7"/>
      <c r="O518" s="7"/>
      <c r="P518" s="7"/>
      <c r="R518" s="7"/>
      <c r="S518" s="7"/>
    </row>
    <row r="519" spans="1:19" ht="14.1" customHeight="1" x14ac:dyDescent="0.2">
      <c r="A519" s="110">
        <f ca="1">IF($H519="UNIDADE CONSTRUTIVA",OFFSET(A519,-1,0)+1,LARGE(A$3:A518,1))</f>
        <v>0</v>
      </c>
      <c r="B519" s="110">
        <f t="shared" ca="1" si="108"/>
        <v>11</v>
      </c>
      <c r="C519" s="110">
        <f t="shared" ca="1" si="109"/>
        <v>1</v>
      </c>
      <c r="D519" s="111">
        <f t="shared" ca="1" si="110"/>
        <v>1</v>
      </c>
      <c r="E519" s="111">
        <f t="shared" ca="1" si="111"/>
        <v>1</v>
      </c>
      <c r="F519" s="25"/>
      <c r="G519" s="7"/>
      <c r="H519" s="7"/>
      <c r="I519" s="7"/>
      <c r="K519" s="7"/>
      <c r="L519" s="7"/>
      <c r="M519" s="7"/>
      <c r="N519" s="7"/>
      <c r="O519" s="7"/>
      <c r="P519" s="7"/>
      <c r="R519" s="7"/>
      <c r="S519" s="7"/>
    </row>
    <row r="520" spans="1:19" ht="14.1" customHeight="1" x14ac:dyDescent="0.2">
      <c r="A520" s="110">
        <f ca="1">IF($H520="UNIDADE CONSTRUTIVA",OFFSET(A520,-1,0)+1,LARGE(A$3:A519,1))</f>
        <v>0</v>
      </c>
      <c r="B520" s="110">
        <f t="shared" ca="1" si="108"/>
        <v>11</v>
      </c>
      <c r="C520" s="110">
        <f t="shared" ca="1" si="109"/>
        <v>1</v>
      </c>
      <c r="D520" s="111">
        <f t="shared" ca="1" si="110"/>
        <v>1</v>
      </c>
      <c r="E520" s="111">
        <f t="shared" ca="1" si="111"/>
        <v>1</v>
      </c>
      <c r="F520" s="25"/>
      <c r="G520" s="7"/>
      <c r="H520" s="7"/>
      <c r="I520" s="7"/>
      <c r="K520" s="7"/>
      <c r="L520" s="7"/>
      <c r="M520" s="7"/>
      <c r="N520" s="7"/>
      <c r="O520" s="7"/>
      <c r="P520" s="7"/>
      <c r="R520" s="7"/>
      <c r="S520" s="7"/>
    </row>
    <row r="521" spans="1:19" ht="14.1" customHeight="1" x14ac:dyDescent="0.2">
      <c r="A521" s="110">
        <f ca="1">IF($H521="UNIDADE CONSTRUTIVA",OFFSET(A521,-1,0)+1,LARGE(A$3:A520,1))</f>
        <v>0</v>
      </c>
      <c r="B521" s="110">
        <f t="shared" ca="1" si="108"/>
        <v>11</v>
      </c>
      <c r="C521" s="110">
        <f t="shared" ca="1" si="109"/>
        <v>1</v>
      </c>
      <c r="D521" s="111">
        <f t="shared" ca="1" si="110"/>
        <v>1</v>
      </c>
      <c r="E521" s="111">
        <f t="shared" ca="1" si="111"/>
        <v>1</v>
      </c>
      <c r="F521" s="25"/>
      <c r="G521" s="7"/>
      <c r="H521" s="7"/>
      <c r="I521" s="7"/>
      <c r="K521" s="7"/>
      <c r="L521" s="7"/>
      <c r="M521" s="7"/>
      <c r="N521" s="7"/>
      <c r="O521" s="7"/>
      <c r="P521" s="7"/>
      <c r="R521" s="7"/>
      <c r="S521" s="7"/>
    </row>
    <row r="522" spans="1:19" ht="14.1" customHeight="1" x14ac:dyDescent="0.2">
      <c r="A522" s="110">
        <f ca="1">IF($H522="UNIDADE CONSTRUTIVA",OFFSET(A522,-1,0)+1,LARGE(A$3:A521,1))</f>
        <v>0</v>
      </c>
      <c r="B522" s="110">
        <f t="shared" ca="1" si="108"/>
        <v>11</v>
      </c>
      <c r="C522" s="110">
        <f t="shared" ca="1" si="109"/>
        <v>1</v>
      </c>
      <c r="D522" s="111">
        <f t="shared" ca="1" si="110"/>
        <v>1</v>
      </c>
      <c r="E522" s="111">
        <f t="shared" ca="1" si="111"/>
        <v>1</v>
      </c>
      <c r="F522" s="25"/>
      <c r="G522" s="7"/>
      <c r="H522" s="7"/>
      <c r="I522" s="7"/>
      <c r="K522" s="7"/>
      <c r="L522" s="7"/>
      <c r="M522" s="7"/>
      <c r="N522" s="7"/>
      <c r="O522" s="7"/>
      <c r="P522" s="7"/>
      <c r="R522" s="7"/>
      <c r="S522" s="7"/>
    </row>
    <row r="523" spans="1:19" ht="14.1" customHeight="1" x14ac:dyDescent="0.2">
      <c r="A523" s="110">
        <f ca="1">IF($H523="UNIDADE CONSTRUTIVA",OFFSET(A523,-1,0)+1,LARGE(A$3:A522,1))</f>
        <v>0</v>
      </c>
      <c r="B523" s="110">
        <f t="shared" ca="1" si="108"/>
        <v>11</v>
      </c>
      <c r="C523" s="110">
        <f t="shared" ca="1" si="109"/>
        <v>1</v>
      </c>
      <c r="D523" s="111">
        <f t="shared" ca="1" si="110"/>
        <v>1</v>
      </c>
      <c r="E523" s="111">
        <f t="shared" ca="1" si="111"/>
        <v>1</v>
      </c>
      <c r="F523" s="25"/>
      <c r="G523" s="7"/>
      <c r="H523" s="7"/>
      <c r="I523" s="7"/>
      <c r="K523" s="7"/>
      <c r="L523" s="7"/>
      <c r="M523" s="7"/>
      <c r="N523" s="7"/>
      <c r="O523" s="7"/>
      <c r="P523" s="7"/>
      <c r="R523" s="7"/>
      <c r="S523" s="7"/>
    </row>
    <row r="524" spans="1:19" ht="14.1" customHeight="1" x14ac:dyDescent="0.2">
      <c r="A524" s="110">
        <f ca="1">IF($H524="UNIDADE CONSTRUTIVA",OFFSET(A524,-1,0)+1,LARGE(A$3:A523,1))</f>
        <v>0</v>
      </c>
      <c r="B524" s="110">
        <f t="shared" ca="1" si="108"/>
        <v>11</v>
      </c>
      <c r="C524" s="110">
        <f t="shared" ca="1" si="109"/>
        <v>1</v>
      </c>
      <c r="D524" s="111">
        <f t="shared" ca="1" si="110"/>
        <v>1</v>
      </c>
      <c r="E524" s="111">
        <f t="shared" ca="1" si="111"/>
        <v>1</v>
      </c>
      <c r="F524" s="25"/>
      <c r="G524" s="7"/>
      <c r="H524" s="7"/>
      <c r="I524" s="7"/>
      <c r="K524" s="7"/>
      <c r="L524" s="7"/>
      <c r="M524" s="7"/>
      <c r="N524" s="7"/>
      <c r="O524" s="7"/>
      <c r="P524" s="7"/>
      <c r="R524" s="7"/>
      <c r="S524" s="7"/>
    </row>
    <row r="525" spans="1:19" ht="14.1" customHeight="1" x14ac:dyDescent="0.2">
      <c r="A525" s="110">
        <f ca="1">IF($H525="UNIDADE CONSTRUTIVA",OFFSET(A525,-1,0)+1,LARGE(A$3:A524,1))</f>
        <v>0</v>
      </c>
      <c r="B525" s="110">
        <f t="shared" ca="1" si="108"/>
        <v>11</v>
      </c>
      <c r="C525" s="110">
        <f t="shared" ca="1" si="109"/>
        <v>1</v>
      </c>
      <c r="D525" s="111">
        <f t="shared" ca="1" si="110"/>
        <v>1</v>
      </c>
      <c r="E525" s="111">
        <f t="shared" ca="1" si="111"/>
        <v>1</v>
      </c>
      <c r="F525" s="25"/>
      <c r="G525" s="7"/>
      <c r="H525" s="7"/>
      <c r="I525" s="7"/>
      <c r="K525" s="7"/>
      <c r="L525" s="7"/>
      <c r="M525" s="7"/>
      <c r="N525" s="7"/>
      <c r="O525" s="7"/>
      <c r="P525" s="7"/>
      <c r="R525" s="7"/>
      <c r="S525" s="7"/>
    </row>
    <row r="526" spans="1:19" ht="14.1" customHeight="1" x14ac:dyDescent="0.2">
      <c r="A526" s="110">
        <f ca="1">IF($H526="UNIDADE CONSTRUTIVA",OFFSET(A526,-1,0)+1,LARGE(A$3:A525,1))</f>
        <v>0</v>
      </c>
      <c r="B526" s="110">
        <f t="shared" ca="1" si="108"/>
        <v>11</v>
      </c>
      <c r="C526" s="110">
        <f t="shared" ca="1" si="109"/>
        <v>1</v>
      </c>
      <c r="D526" s="111">
        <f t="shared" ca="1" si="110"/>
        <v>1</v>
      </c>
      <c r="E526" s="111">
        <f t="shared" ca="1" si="111"/>
        <v>1</v>
      </c>
      <c r="F526" s="25"/>
      <c r="G526" s="7"/>
      <c r="H526" s="7"/>
      <c r="I526" s="7"/>
      <c r="K526" s="7"/>
      <c r="L526" s="7"/>
      <c r="M526" s="7"/>
      <c r="N526" s="7"/>
      <c r="O526" s="7"/>
      <c r="P526" s="7"/>
      <c r="R526" s="7"/>
      <c r="S526" s="7"/>
    </row>
    <row r="527" spans="1:19" ht="14.1" customHeight="1" x14ac:dyDescent="0.2">
      <c r="A527" s="110">
        <f ca="1">IF($H527="UNIDADE CONSTRUTIVA",OFFSET(A527,-1,0)+1,LARGE(A$3:A526,1))</f>
        <v>0</v>
      </c>
      <c r="B527" s="110">
        <f t="shared" ca="1" si="108"/>
        <v>11</v>
      </c>
      <c r="C527" s="110">
        <f t="shared" ca="1" si="109"/>
        <v>1</v>
      </c>
      <c r="D527" s="111">
        <f t="shared" ca="1" si="110"/>
        <v>1</v>
      </c>
      <c r="E527" s="111">
        <f t="shared" ca="1" si="111"/>
        <v>1</v>
      </c>
      <c r="F527" s="25"/>
      <c r="G527" s="7"/>
      <c r="H527" s="7"/>
      <c r="I527" s="7"/>
      <c r="K527" s="7"/>
      <c r="L527" s="7"/>
      <c r="M527" s="7"/>
      <c r="N527" s="7"/>
      <c r="O527" s="7"/>
      <c r="P527" s="7"/>
      <c r="R527" s="7"/>
      <c r="S527" s="7"/>
    </row>
    <row r="528" spans="1:19" ht="14.1" customHeight="1" x14ac:dyDescent="0.2">
      <c r="A528" s="110">
        <f ca="1">IF($H528="UNIDADE CONSTRUTIVA",OFFSET(A528,-1,0)+1,LARGE(A$3:A527,1))</f>
        <v>0</v>
      </c>
      <c r="B528" s="110">
        <f t="shared" ca="1" si="108"/>
        <v>11</v>
      </c>
      <c r="C528" s="110">
        <f t="shared" ca="1" si="109"/>
        <v>1</v>
      </c>
      <c r="D528" s="111">
        <f t="shared" ca="1" si="110"/>
        <v>1</v>
      </c>
      <c r="E528" s="111">
        <f t="shared" ca="1" si="111"/>
        <v>1</v>
      </c>
      <c r="F528" s="25"/>
      <c r="G528" s="7"/>
      <c r="H528" s="7"/>
      <c r="I528" s="7"/>
      <c r="K528" s="7"/>
      <c r="L528" s="7"/>
      <c r="M528" s="7"/>
      <c r="N528" s="7"/>
      <c r="O528" s="7"/>
      <c r="P528" s="7"/>
      <c r="R528" s="7"/>
      <c r="S528" s="7"/>
    </row>
    <row r="529" spans="1:19" ht="14.1" customHeight="1" x14ac:dyDescent="0.2">
      <c r="A529" s="110">
        <f ca="1">IF($H529="UNIDADE CONSTRUTIVA",OFFSET(A529,-1,0)+1,LARGE(A$3:A528,1))</f>
        <v>0</v>
      </c>
      <c r="B529" s="110">
        <f t="shared" ca="1" si="108"/>
        <v>11</v>
      </c>
      <c r="C529" s="110">
        <f t="shared" ca="1" si="109"/>
        <v>1</v>
      </c>
      <c r="D529" s="111">
        <f t="shared" ca="1" si="110"/>
        <v>1</v>
      </c>
      <c r="E529" s="111">
        <f t="shared" ca="1" si="111"/>
        <v>1</v>
      </c>
      <c r="F529" s="25"/>
      <c r="G529" s="7"/>
      <c r="H529" s="7"/>
      <c r="I529" s="7"/>
      <c r="K529" s="7"/>
      <c r="L529" s="7"/>
      <c r="M529" s="7"/>
      <c r="N529" s="7"/>
      <c r="O529" s="7"/>
      <c r="P529" s="7"/>
      <c r="R529" s="7"/>
      <c r="S529" s="7"/>
    </row>
    <row r="530" spans="1:19" ht="14.1" customHeight="1" x14ac:dyDescent="0.2">
      <c r="A530" s="110">
        <f ca="1">IF($H530="UNIDADE CONSTRUTIVA",OFFSET(A530,-1,0)+1,LARGE(A$3:A529,1))</f>
        <v>0</v>
      </c>
      <c r="B530" s="110">
        <f t="shared" ca="1" si="108"/>
        <v>11</v>
      </c>
      <c r="C530" s="110">
        <f t="shared" ca="1" si="109"/>
        <v>1</v>
      </c>
      <c r="D530" s="111">
        <f t="shared" ca="1" si="110"/>
        <v>1</v>
      </c>
      <c r="E530" s="111">
        <f t="shared" ca="1" si="111"/>
        <v>1</v>
      </c>
      <c r="F530" s="25"/>
      <c r="G530" s="7"/>
      <c r="H530" s="7"/>
      <c r="I530" s="7"/>
      <c r="K530" s="7"/>
      <c r="L530" s="7"/>
      <c r="M530" s="7"/>
      <c r="N530" s="7"/>
      <c r="O530" s="7"/>
      <c r="P530" s="7"/>
      <c r="R530" s="7"/>
      <c r="S530" s="7"/>
    </row>
    <row r="531" spans="1:19" ht="14.1" customHeight="1" x14ac:dyDescent="0.2">
      <c r="A531" s="110">
        <f ca="1">IF($H531="UNIDADE CONSTRUTIVA",OFFSET(A531,-1,0)+1,LARGE(A$3:A530,1))</f>
        <v>0</v>
      </c>
      <c r="B531" s="110">
        <f t="shared" ca="1" si="108"/>
        <v>11</v>
      </c>
      <c r="C531" s="110">
        <f t="shared" ca="1" si="109"/>
        <v>1</v>
      </c>
      <c r="D531" s="111">
        <f t="shared" ca="1" si="110"/>
        <v>1</v>
      </c>
      <c r="E531" s="111">
        <f t="shared" ca="1" si="111"/>
        <v>1</v>
      </c>
      <c r="F531" s="25"/>
      <c r="G531" s="7"/>
      <c r="H531" s="7"/>
      <c r="I531" s="7"/>
      <c r="K531" s="7"/>
      <c r="L531" s="7"/>
      <c r="M531" s="7"/>
      <c r="N531" s="7"/>
      <c r="O531" s="7"/>
      <c r="P531" s="7"/>
      <c r="R531" s="7"/>
      <c r="S531" s="7"/>
    </row>
    <row r="532" spans="1:19" ht="14.1" customHeight="1" x14ac:dyDescent="0.2">
      <c r="A532" s="110">
        <f ca="1">IF($H532="UNIDADE CONSTRUTIVA",OFFSET(A532,-1,0)+1,LARGE(A$3:A531,1))</f>
        <v>0</v>
      </c>
      <c r="B532" s="110">
        <f t="shared" ca="1" si="108"/>
        <v>11</v>
      </c>
      <c r="C532" s="110">
        <f t="shared" ca="1" si="109"/>
        <v>1</v>
      </c>
      <c r="D532" s="111">
        <f t="shared" ca="1" si="110"/>
        <v>1</v>
      </c>
      <c r="E532" s="111">
        <f t="shared" ca="1" si="111"/>
        <v>1</v>
      </c>
      <c r="F532" s="25"/>
      <c r="G532" s="7"/>
      <c r="H532" s="7"/>
      <c r="I532" s="7"/>
      <c r="K532" s="7"/>
      <c r="L532" s="7"/>
      <c r="M532" s="7"/>
      <c r="N532" s="7"/>
      <c r="O532" s="7"/>
      <c r="P532" s="7"/>
      <c r="R532" s="7"/>
      <c r="S532" s="7"/>
    </row>
    <row r="533" spans="1:19" ht="14.1" customHeight="1" x14ac:dyDescent="0.2">
      <c r="A533" s="110">
        <f ca="1">IF($H533="UNIDADE CONSTRUTIVA",OFFSET(A533,-1,0)+1,LARGE(A$3:A532,1))</f>
        <v>0</v>
      </c>
      <c r="B533" s="110">
        <f t="shared" ca="1" si="108"/>
        <v>11</v>
      </c>
      <c r="C533" s="110">
        <f t="shared" ca="1" si="109"/>
        <v>1</v>
      </c>
      <c r="D533" s="111">
        <f t="shared" ca="1" si="110"/>
        <v>1</v>
      </c>
      <c r="E533" s="111">
        <f t="shared" ca="1" si="111"/>
        <v>1</v>
      </c>
      <c r="F533" s="25"/>
      <c r="G533" s="7"/>
      <c r="H533" s="7"/>
      <c r="I533" s="7"/>
      <c r="K533" s="7"/>
      <c r="L533" s="7"/>
      <c r="M533" s="7"/>
      <c r="N533" s="7"/>
      <c r="O533" s="7"/>
      <c r="P533" s="7"/>
      <c r="R533" s="7"/>
      <c r="S533" s="7"/>
    </row>
    <row r="534" spans="1:19" ht="14.1" customHeight="1" x14ac:dyDescent="0.2">
      <c r="A534" s="110">
        <f ca="1">IF($H534="UNIDADE CONSTRUTIVA",OFFSET(A534,-1,0)+1,LARGE(A$3:A533,1))</f>
        <v>0</v>
      </c>
      <c r="B534" s="110">
        <f t="shared" ca="1" si="108"/>
        <v>11</v>
      </c>
      <c r="C534" s="110">
        <f t="shared" ca="1" si="109"/>
        <v>1</v>
      </c>
      <c r="D534" s="111">
        <f t="shared" ca="1" si="110"/>
        <v>1</v>
      </c>
      <c r="E534" s="111">
        <f t="shared" ca="1" si="111"/>
        <v>1</v>
      </c>
      <c r="F534" s="25"/>
      <c r="G534" s="7"/>
      <c r="H534" s="7"/>
      <c r="I534" s="7"/>
      <c r="K534" s="7"/>
      <c r="L534" s="7"/>
      <c r="M534" s="7"/>
      <c r="N534" s="7"/>
      <c r="O534" s="7"/>
      <c r="P534" s="7"/>
      <c r="R534" s="7"/>
      <c r="S534" s="7"/>
    </row>
    <row r="535" spans="1:19" ht="14.1" customHeight="1" x14ac:dyDescent="0.2">
      <c r="A535" s="110">
        <f ca="1">IF($H535="UNIDADE CONSTRUTIVA",OFFSET(A535,-1,0)+1,LARGE(A$3:A534,1))</f>
        <v>0</v>
      </c>
      <c r="B535" s="110">
        <f t="shared" ca="1" si="108"/>
        <v>11</v>
      </c>
      <c r="C535" s="110">
        <f t="shared" ca="1" si="109"/>
        <v>1</v>
      </c>
      <c r="D535" s="111">
        <f t="shared" ca="1" si="110"/>
        <v>1</v>
      </c>
      <c r="E535" s="111">
        <f t="shared" ca="1" si="111"/>
        <v>1</v>
      </c>
      <c r="F535" s="25"/>
      <c r="G535" s="7"/>
      <c r="H535" s="7"/>
      <c r="I535" s="7"/>
      <c r="K535" s="7"/>
      <c r="L535" s="7"/>
      <c r="M535" s="7"/>
      <c r="N535" s="7"/>
      <c r="O535" s="7"/>
      <c r="P535" s="7"/>
      <c r="R535" s="7"/>
      <c r="S535" s="7"/>
    </row>
    <row r="536" spans="1:19" ht="14.1" customHeight="1" x14ac:dyDescent="0.2">
      <c r="A536" s="110">
        <f ca="1">IF($H536="UNIDADE CONSTRUTIVA",OFFSET(A536,-1,0)+1,LARGE(A$3:A535,1))</f>
        <v>0</v>
      </c>
      <c r="B536" s="110">
        <f t="shared" ca="1" si="108"/>
        <v>11</v>
      </c>
      <c r="C536" s="110">
        <f t="shared" ca="1" si="109"/>
        <v>1</v>
      </c>
      <c r="D536" s="111">
        <f t="shared" ca="1" si="110"/>
        <v>1</v>
      </c>
      <c r="E536" s="111">
        <f t="shared" ca="1" si="111"/>
        <v>1</v>
      </c>
      <c r="F536" s="25"/>
      <c r="G536" s="7"/>
      <c r="H536" s="7"/>
      <c r="I536" s="7"/>
      <c r="K536" s="7"/>
      <c r="L536" s="7"/>
      <c r="M536" s="7"/>
      <c r="N536" s="7"/>
      <c r="O536" s="7"/>
      <c r="P536" s="7"/>
      <c r="R536" s="7"/>
      <c r="S536" s="7"/>
    </row>
    <row r="537" spans="1:19" ht="14.1" customHeight="1" x14ac:dyDescent="0.2">
      <c r="A537" s="110">
        <f ca="1">IF($H537="UNIDADE CONSTRUTIVA",OFFSET(A537,-1,0)+1,LARGE(A$3:A536,1))</f>
        <v>0</v>
      </c>
      <c r="B537" s="110">
        <f t="shared" ca="1" si="108"/>
        <v>11</v>
      </c>
      <c r="C537" s="110">
        <f t="shared" ca="1" si="109"/>
        <v>1</v>
      </c>
      <c r="D537" s="111">
        <f t="shared" ca="1" si="110"/>
        <v>1</v>
      </c>
      <c r="E537" s="111">
        <f t="shared" ca="1" si="111"/>
        <v>1</v>
      </c>
      <c r="F537" s="25"/>
      <c r="G537" s="7"/>
      <c r="H537" s="7"/>
      <c r="I537" s="7"/>
      <c r="K537" s="7"/>
      <c r="L537" s="7"/>
      <c r="M537" s="7"/>
      <c r="N537" s="7"/>
      <c r="O537" s="7"/>
      <c r="P537" s="7"/>
      <c r="R537" s="7"/>
      <c r="S537" s="7"/>
    </row>
    <row r="538" spans="1:19" ht="14.1" customHeight="1" x14ac:dyDescent="0.2">
      <c r="A538" s="110">
        <f ca="1">IF($H538="UNIDADE CONSTRUTIVA",OFFSET(A538,-1,0)+1,LARGE(A$3:A537,1))</f>
        <v>0</v>
      </c>
      <c r="B538" s="110">
        <f t="shared" ca="1" si="108"/>
        <v>11</v>
      </c>
      <c r="C538" s="110">
        <f t="shared" ca="1" si="109"/>
        <v>1</v>
      </c>
      <c r="D538" s="111">
        <f t="shared" ca="1" si="110"/>
        <v>1</v>
      </c>
      <c r="E538" s="111">
        <f t="shared" ca="1" si="111"/>
        <v>1</v>
      </c>
      <c r="F538" s="25"/>
      <c r="G538" s="7"/>
      <c r="H538" s="7"/>
      <c r="I538" s="7"/>
      <c r="K538" s="7"/>
      <c r="L538" s="7"/>
      <c r="M538" s="7"/>
      <c r="N538" s="7"/>
      <c r="O538" s="7"/>
      <c r="P538" s="7"/>
      <c r="R538" s="7"/>
      <c r="S538" s="7"/>
    </row>
    <row r="539" spans="1:19" ht="14.1" customHeight="1" x14ac:dyDescent="0.2">
      <c r="A539" s="110">
        <f ca="1">IF($H539="UNIDADE CONSTRUTIVA",OFFSET(A539,-1,0)+1,LARGE(A$3:A538,1))</f>
        <v>0</v>
      </c>
      <c r="B539" s="110">
        <f t="shared" ca="1" si="108"/>
        <v>11</v>
      </c>
      <c r="C539" s="110">
        <f t="shared" ca="1" si="109"/>
        <v>1</v>
      </c>
      <c r="D539" s="111">
        <f t="shared" ca="1" si="110"/>
        <v>1</v>
      </c>
      <c r="E539" s="111">
        <f t="shared" ca="1" si="111"/>
        <v>1</v>
      </c>
      <c r="F539" s="25"/>
      <c r="G539" s="7"/>
      <c r="H539" s="7"/>
      <c r="I539" s="7"/>
      <c r="K539" s="7"/>
      <c r="L539" s="7"/>
      <c r="M539" s="7"/>
      <c r="N539" s="7"/>
      <c r="O539" s="7"/>
      <c r="P539" s="7"/>
      <c r="R539" s="7"/>
      <c r="S539" s="7"/>
    </row>
    <row r="540" spans="1:19" ht="14.1" customHeight="1" x14ac:dyDescent="0.2">
      <c r="A540" s="110">
        <f ca="1">IF($H540="UNIDADE CONSTRUTIVA",OFFSET(A540,-1,0)+1,LARGE(A$3:A539,1))</f>
        <v>0</v>
      </c>
      <c r="B540" s="110">
        <f t="shared" ca="1" si="108"/>
        <v>11</v>
      </c>
      <c r="C540" s="110">
        <f t="shared" ca="1" si="109"/>
        <v>1</v>
      </c>
      <c r="D540" s="111">
        <f t="shared" ca="1" si="110"/>
        <v>1</v>
      </c>
      <c r="E540" s="111">
        <f t="shared" ca="1" si="111"/>
        <v>1</v>
      </c>
      <c r="F540" s="25"/>
      <c r="G540" s="7"/>
      <c r="H540" s="7"/>
      <c r="I540" s="7"/>
      <c r="K540" s="7"/>
      <c r="L540" s="7"/>
      <c r="M540" s="7"/>
      <c r="N540" s="7"/>
      <c r="O540" s="7"/>
      <c r="P540" s="7"/>
      <c r="R540" s="7"/>
      <c r="S540" s="7"/>
    </row>
    <row r="541" spans="1:19" ht="14.1" customHeight="1" x14ac:dyDescent="0.2">
      <c r="A541" s="110">
        <f ca="1">IF($H541="UNIDADE CONSTRUTIVA",OFFSET(A541,-1,0)+1,LARGE(A$3:A540,1))</f>
        <v>0</v>
      </c>
      <c r="B541" s="110">
        <f t="shared" ca="1" si="108"/>
        <v>11</v>
      </c>
      <c r="C541" s="110">
        <f t="shared" ca="1" si="109"/>
        <v>1</v>
      </c>
      <c r="D541" s="111">
        <f t="shared" ca="1" si="110"/>
        <v>1</v>
      </c>
      <c r="E541" s="111">
        <f t="shared" ca="1" si="111"/>
        <v>1</v>
      </c>
      <c r="F541" s="25"/>
      <c r="G541" s="7"/>
      <c r="H541" s="7"/>
      <c r="I541" s="7"/>
      <c r="K541" s="7"/>
      <c r="L541" s="7"/>
      <c r="M541" s="7"/>
      <c r="N541" s="7"/>
      <c r="O541" s="7"/>
      <c r="P541" s="7"/>
      <c r="R541" s="7"/>
      <c r="S541" s="7"/>
    </row>
    <row r="542" spans="1:19" ht="14.1" customHeight="1" x14ac:dyDescent="0.2">
      <c r="A542" s="110">
        <f ca="1">IF($H542="UNIDADE CONSTRUTIVA",OFFSET(A542,-1,0)+1,LARGE(A$3:A541,1))</f>
        <v>0</v>
      </c>
      <c r="B542" s="110">
        <f t="shared" ca="1" si="108"/>
        <v>11</v>
      </c>
      <c r="C542" s="110">
        <f t="shared" ca="1" si="109"/>
        <v>1</v>
      </c>
      <c r="D542" s="111">
        <f t="shared" ca="1" si="110"/>
        <v>1</v>
      </c>
      <c r="E542" s="111">
        <f t="shared" ca="1" si="111"/>
        <v>1</v>
      </c>
      <c r="F542" s="25"/>
      <c r="G542" s="7"/>
      <c r="H542" s="7"/>
      <c r="I542" s="7"/>
      <c r="K542" s="7"/>
      <c r="L542" s="7"/>
      <c r="M542" s="7"/>
      <c r="N542" s="7"/>
      <c r="O542" s="7"/>
      <c r="P542" s="7"/>
      <c r="R542" s="7"/>
      <c r="S542" s="7"/>
    </row>
    <row r="543" spans="1:19" ht="14.1" customHeight="1" x14ac:dyDescent="0.2">
      <c r="A543" s="110">
        <f ca="1">IF($H543="UNIDADE CONSTRUTIVA",OFFSET(A543,-1,0)+1,LARGE(A$3:A542,1))</f>
        <v>0</v>
      </c>
      <c r="B543" s="110">
        <f t="shared" ca="1" si="108"/>
        <v>11</v>
      </c>
      <c r="C543" s="110">
        <f t="shared" ca="1" si="109"/>
        <v>1</v>
      </c>
      <c r="D543" s="111">
        <f t="shared" ca="1" si="110"/>
        <v>1</v>
      </c>
      <c r="E543" s="111">
        <f t="shared" ca="1" si="111"/>
        <v>1</v>
      </c>
      <c r="F543" s="25"/>
      <c r="G543" s="7"/>
      <c r="H543" s="7"/>
      <c r="I543" s="7"/>
      <c r="K543" s="7"/>
      <c r="L543" s="7"/>
      <c r="M543" s="7"/>
      <c r="N543" s="7"/>
      <c r="O543" s="7"/>
      <c r="P543" s="7"/>
      <c r="R543" s="7"/>
      <c r="S543" s="7"/>
    </row>
    <row r="544" spans="1:19" ht="14.1" customHeight="1" x14ac:dyDescent="0.2">
      <c r="A544" s="110">
        <f ca="1">IF($H544="UNIDADE CONSTRUTIVA",OFFSET(A544,-1,0)+1,LARGE(A$3:A543,1))</f>
        <v>0</v>
      </c>
      <c r="B544" s="110">
        <f t="shared" ca="1" si="108"/>
        <v>11</v>
      </c>
      <c r="C544" s="110">
        <f t="shared" ca="1" si="109"/>
        <v>1</v>
      </c>
      <c r="D544" s="111">
        <f t="shared" ca="1" si="110"/>
        <v>1</v>
      </c>
      <c r="E544" s="111">
        <f t="shared" ca="1" si="111"/>
        <v>1</v>
      </c>
      <c r="F544" s="25"/>
      <c r="G544" s="7"/>
      <c r="H544" s="7"/>
      <c r="I544" s="7"/>
      <c r="K544" s="7"/>
      <c r="L544" s="7"/>
      <c r="M544" s="7"/>
      <c r="N544" s="7"/>
      <c r="O544" s="7"/>
      <c r="P544" s="7"/>
      <c r="R544" s="7"/>
      <c r="S544" s="7"/>
    </row>
    <row r="545" spans="1:19" ht="14.1" customHeight="1" x14ac:dyDescent="0.2">
      <c r="A545" s="110">
        <f ca="1">IF($H545="UNIDADE CONSTRUTIVA",OFFSET(A545,-1,0)+1,LARGE(A$3:A544,1))</f>
        <v>0</v>
      </c>
      <c r="B545" s="110">
        <f t="shared" ca="1" si="108"/>
        <v>11</v>
      </c>
      <c r="C545" s="110">
        <f t="shared" ca="1" si="109"/>
        <v>1</v>
      </c>
      <c r="D545" s="111">
        <f t="shared" ca="1" si="110"/>
        <v>1</v>
      </c>
      <c r="E545" s="111">
        <f t="shared" ca="1" si="111"/>
        <v>1</v>
      </c>
      <c r="F545" s="25"/>
      <c r="G545" s="7"/>
      <c r="H545" s="7"/>
      <c r="I545" s="7"/>
      <c r="K545" s="7"/>
      <c r="L545" s="7"/>
      <c r="M545" s="7"/>
      <c r="N545" s="7"/>
      <c r="O545" s="7"/>
      <c r="P545" s="7"/>
      <c r="R545" s="7"/>
      <c r="S545" s="7"/>
    </row>
    <row r="546" spans="1:19" ht="14.1" customHeight="1" x14ac:dyDescent="0.2">
      <c r="A546" s="110">
        <f ca="1">IF($H546="UNIDADE CONSTRUTIVA",OFFSET(A546,-1,0)+1,LARGE(A$3:A545,1))</f>
        <v>0</v>
      </c>
      <c r="B546" s="110">
        <f t="shared" ca="1" si="108"/>
        <v>11</v>
      </c>
      <c r="C546" s="110">
        <f t="shared" ca="1" si="109"/>
        <v>1</v>
      </c>
      <c r="D546" s="111">
        <f t="shared" ca="1" si="110"/>
        <v>1</v>
      </c>
      <c r="E546" s="111">
        <f t="shared" ca="1" si="111"/>
        <v>1</v>
      </c>
      <c r="F546" s="25"/>
      <c r="G546" s="7"/>
      <c r="H546" s="7"/>
      <c r="I546" s="7"/>
      <c r="K546" s="7"/>
      <c r="L546" s="7"/>
      <c r="M546" s="7"/>
      <c r="N546" s="7"/>
      <c r="O546" s="7"/>
      <c r="P546" s="7"/>
      <c r="R546" s="7"/>
      <c r="S546" s="7"/>
    </row>
    <row r="547" spans="1:19" ht="14.1" customHeight="1" x14ac:dyDescent="0.2">
      <c r="A547" s="110">
        <f ca="1">IF($H547="UNIDADE CONSTRUTIVA",OFFSET(A547,-1,0)+1,LARGE(A$3:A546,1))</f>
        <v>0</v>
      </c>
      <c r="B547" s="110">
        <f t="shared" ca="1" si="108"/>
        <v>11</v>
      </c>
      <c r="C547" s="110">
        <f t="shared" ca="1" si="109"/>
        <v>1</v>
      </c>
      <c r="D547" s="111">
        <f t="shared" ca="1" si="110"/>
        <v>1</v>
      </c>
      <c r="E547" s="111">
        <f t="shared" ca="1" si="111"/>
        <v>1</v>
      </c>
      <c r="F547" s="25"/>
      <c r="G547" s="7"/>
      <c r="H547" s="7"/>
      <c r="I547" s="7"/>
      <c r="K547" s="7"/>
      <c r="L547" s="7"/>
      <c r="M547" s="7"/>
      <c r="N547" s="7"/>
      <c r="O547" s="7"/>
      <c r="P547" s="7"/>
      <c r="R547" s="7"/>
      <c r="S547" s="7"/>
    </row>
    <row r="548" spans="1:19" ht="14.1" customHeight="1" x14ac:dyDescent="0.2">
      <c r="A548" s="110">
        <f ca="1">IF($H548="UNIDADE CONSTRUTIVA",OFFSET(A548,-1,0)+1,LARGE(A$3:A547,1))</f>
        <v>0</v>
      </c>
      <c r="B548" s="110">
        <f t="shared" ca="1" si="108"/>
        <v>11</v>
      </c>
      <c r="C548" s="110">
        <f t="shared" ca="1" si="109"/>
        <v>1</v>
      </c>
      <c r="D548" s="111">
        <f t="shared" ca="1" si="110"/>
        <v>1</v>
      </c>
      <c r="E548" s="111">
        <f t="shared" ca="1" si="111"/>
        <v>1</v>
      </c>
      <c r="F548" s="25"/>
      <c r="G548" s="7"/>
      <c r="H548" s="7"/>
      <c r="I548" s="7"/>
      <c r="K548" s="7"/>
      <c r="L548" s="7"/>
      <c r="M548" s="7"/>
      <c r="N548" s="7"/>
      <c r="O548" s="7"/>
      <c r="P548" s="7"/>
      <c r="R548" s="7"/>
      <c r="S548" s="7"/>
    </row>
    <row r="549" spans="1:19" ht="14.1" customHeight="1" x14ac:dyDescent="0.2">
      <c r="A549" s="110">
        <f ca="1">IF($H549="UNIDADE CONSTRUTIVA",OFFSET(A549,-1,0)+1,LARGE(A$3:A548,1))</f>
        <v>0</v>
      </c>
      <c r="B549" s="110">
        <f t="shared" ca="1" si="108"/>
        <v>11</v>
      </c>
      <c r="C549" s="110">
        <f t="shared" ca="1" si="109"/>
        <v>1</v>
      </c>
      <c r="D549" s="111">
        <f t="shared" ca="1" si="110"/>
        <v>1</v>
      </c>
      <c r="E549" s="111">
        <f t="shared" ca="1" si="111"/>
        <v>1</v>
      </c>
      <c r="F549" s="25"/>
      <c r="G549" s="7"/>
      <c r="H549" s="7"/>
      <c r="I549" s="7"/>
      <c r="K549" s="7"/>
      <c r="L549" s="7"/>
      <c r="M549" s="7"/>
      <c r="N549" s="7"/>
      <c r="O549" s="7"/>
      <c r="P549" s="7"/>
      <c r="R549" s="7"/>
      <c r="S549" s="7"/>
    </row>
    <row r="550" spans="1:19" ht="14.1" customHeight="1" x14ac:dyDescent="0.2">
      <c r="A550" s="110">
        <f ca="1">IF($H550="UNIDADE CONSTRUTIVA",OFFSET(A550,-1,0)+1,LARGE(A$3:A549,1))</f>
        <v>0</v>
      </c>
      <c r="B550" s="110">
        <f t="shared" ca="1" si="108"/>
        <v>11</v>
      </c>
      <c r="C550" s="110">
        <f t="shared" ca="1" si="109"/>
        <v>1</v>
      </c>
      <c r="D550" s="111">
        <f t="shared" ca="1" si="110"/>
        <v>1</v>
      </c>
      <c r="E550" s="111">
        <f t="shared" ca="1" si="111"/>
        <v>1</v>
      </c>
      <c r="F550" s="25"/>
      <c r="G550" s="7"/>
      <c r="H550" s="7"/>
      <c r="I550" s="7"/>
      <c r="K550" s="7"/>
      <c r="L550" s="7"/>
      <c r="M550" s="7"/>
      <c r="N550" s="7"/>
      <c r="O550" s="7"/>
      <c r="P550" s="7"/>
      <c r="R550" s="7"/>
      <c r="S550" s="7"/>
    </row>
    <row r="551" spans="1:19" ht="14.1" customHeight="1" x14ac:dyDescent="0.2">
      <c r="A551" s="110">
        <f ca="1">IF($H551="UNIDADE CONSTRUTIVA",OFFSET(A551,-1,0)+1,LARGE(A$3:A550,1))</f>
        <v>0</v>
      </c>
      <c r="B551" s="110">
        <f t="shared" ca="1" si="108"/>
        <v>11</v>
      </c>
      <c r="C551" s="110">
        <f t="shared" ca="1" si="109"/>
        <v>1</v>
      </c>
      <c r="D551" s="111">
        <f t="shared" ca="1" si="110"/>
        <v>1</v>
      </c>
      <c r="E551" s="111">
        <f t="shared" ca="1" si="111"/>
        <v>1</v>
      </c>
      <c r="F551" s="25"/>
      <c r="G551" s="7"/>
      <c r="H551" s="7"/>
      <c r="I551" s="7"/>
      <c r="K551" s="7"/>
      <c r="L551" s="7"/>
      <c r="M551" s="7"/>
      <c r="N551" s="7"/>
      <c r="O551" s="7"/>
      <c r="P551" s="7"/>
      <c r="R551" s="7"/>
      <c r="S551" s="7"/>
    </row>
    <row r="552" spans="1:19" ht="14.1" customHeight="1" x14ac:dyDescent="0.2">
      <c r="A552" s="110">
        <f ca="1">IF($H552="UNIDADE CONSTRUTIVA",OFFSET(A552,-1,0)+1,LARGE(A$3:A551,1))</f>
        <v>0</v>
      </c>
      <c r="B552" s="110">
        <f t="shared" ca="1" si="108"/>
        <v>11</v>
      </c>
      <c r="C552" s="110">
        <f t="shared" ca="1" si="109"/>
        <v>1</v>
      </c>
      <c r="D552" s="111">
        <f t="shared" ca="1" si="110"/>
        <v>1</v>
      </c>
      <c r="E552" s="111">
        <f t="shared" ca="1" si="111"/>
        <v>1</v>
      </c>
      <c r="F552" s="25"/>
      <c r="G552" s="7"/>
      <c r="H552" s="7"/>
      <c r="I552" s="7"/>
      <c r="K552" s="7"/>
      <c r="L552" s="7"/>
      <c r="M552" s="7"/>
      <c r="N552" s="7"/>
      <c r="O552" s="7"/>
      <c r="P552" s="7"/>
      <c r="R552" s="7"/>
      <c r="S552" s="7"/>
    </row>
    <row r="553" spans="1:19" ht="14.1" customHeight="1" x14ac:dyDescent="0.2">
      <c r="A553" s="110">
        <f ca="1">IF($H553="UNIDADE CONSTRUTIVA",OFFSET(A553,-1,0)+1,LARGE(A$3:A552,1))</f>
        <v>0</v>
      </c>
      <c r="B553" s="110">
        <f t="shared" ca="1" si="108"/>
        <v>11</v>
      </c>
      <c r="C553" s="110">
        <f t="shared" ca="1" si="109"/>
        <v>1</v>
      </c>
      <c r="D553" s="111">
        <f t="shared" ca="1" si="110"/>
        <v>1</v>
      </c>
      <c r="E553" s="111">
        <f t="shared" ca="1" si="111"/>
        <v>1</v>
      </c>
      <c r="F553" s="25"/>
      <c r="G553" s="7"/>
      <c r="H553" s="7"/>
      <c r="I553" s="7"/>
      <c r="K553" s="7"/>
      <c r="L553" s="7"/>
      <c r="M553" s="7"/>
      <c r="N553" s="7"/>
      <c r="O553" s="7"/>
      <c r="P553" s="7"/>
      <c r="R553" s="7"/>
      <c r="S553" s="7"/>
    </row>
    <row r="554" spans="1:19" ht="14.1" customHeight="1" x14ac:dyDescent="0.2">
      <c r="A554" s="110">
        <f ca="1">IF($H554="UNIDADE CONSTRUTIVA",OFFSET(A554,-1,0)+1,LARGE(A$3:A553,1))</f>
        <v>0</v>
      </c>
      <c r="B554" s="110">
        <f t="shared" ca="1" si="108"/>
        <v>11</v>
      </c>
      <c r="C554" s="110">
        <f t="shared" ca="1" si="109"/>
        <v>1</v>
      </c>
      <c r="D554" s="111">
        <f t="shared" ca="1" si="110"/>
        <v>1</v>
      </c>
      <c r="E554" s="111">
        <f t="shared" ca="1" si="111"/>
        <v>1</v>
      </c>
      <c r="F554" s="25"/>
      <c r="G554" s="7"/>
      <c r="H554" s="7"/>
      <c r="I554" s="7"/>
      <c r="K554" s="7"/>
      <c r="L554" s="7"/>
      <c r="M554" s="7"/>
      <c r="N554" s="7"/>
      <c r="O554" s="7"/>
      <c r="P554" s="7"/>
      <c r="R554" s="7"/>
      <c r="S554" s="7"/>
    </row>
    <row r="555" spans="1:19" ht="14.1" customHeight="1" x14ac:dyDescent="0.2">
      <c r="A555" s="110">
        <f ca="1">IF($H555="UNIDADE CONSTRUTIVA",OFFSET(A555,-1,0)+1,LARGE(A$3:A554,1))</f>
        <v>0</v>
      </c>
      <c r="B555" s="110">
        <f t="shared" ca="1" si="108"/>
        <v>11</v>
      </c>
      <c r="C555" s="110">
        <f t="shared" ca="1" si="109"/>
        <v>1</v>
      </c>
      <c r="D555" s="111">
        <f t="shared" ca="1" si="110"/>
        <v>1</v>
      </c>
      <c r="E555" s="111">
        <f t="shared" ca="1" si="111"/>
        <v>1</v>
      </c>
      <c r="F555" s="25"/>
      <c r="G555" s="7"/>
      <c r="H555" s="7"/>
      <c r="I555" s="7"/>
      <c r="K555" s="7"/>
      <c r="L555" s="7"/>
      <c r="M555" s="7"/>
      <c r="N555" s="7"/>
      <c r="O555" s="7"/>
      <c r="P555" s="7"/>
      <c r="R555" s="7"/>
      <c r="S555" s="7"/>
    </row>
    <row r="556" spans="1:19" ht="14.1" customHeight="1" x14ac:dyDescent="0.2">
      <c r="A556" s="110">
        <f ca="1">IF($H556="UNIDADE CONSTRUTIVA",OFFSET(A556,-1,0)+1,LARGE(A$3:A555,1))</f>
        <v>0</v>
      </c>
      <c r="B556" s="110">
        <f t="shared" ca="1" si="108"/>
        <v>11</v>
      </c>
      <c r="C556" s="110">
        <f t="shared" ca="1" si="109"/>
        <v>1</v>
      </c>
      <c r="D556" s="111">
        <f t="shared" ca="1" si="110"/>
        <v>1</v>
      </c>
      <c r="E556" s="111">
        <f t="shared" ca="1" si="111"/>
        <v>1</v>
      </c>
      <c r="F556" s="25"/>
      <c r="G556" s="7"/>
      <c r="H556" s="7"/>
      <c r="I556" s="7"/>
      <c r="K556" s="7"/>
      <c r="L556" s="7"/>
      <c r="M556" s="7"/>
      <c r="N556" s="7"/>
      <c r="O556" s="7"/>
      <c r="P556" s="7"/>
      <c r="R556" s="7"/>
      <c r="S556" s="7"/>
    </row>
    <row r="557" spans="1:19" ht="14.1" customHeight="1" x14ac:dyDescent="0.2">
      <c r="A557" s="110">
        <f ca="1">IF($H557="UNIDADE CONSTRUTIVA",OFFSET(A557,-1,0)+1,LARGE(A$3:A556,1))</f>
        <v>0</v>
      </c>
      <c r="B557" s="110">
        <f t="shared" ca="1" si="108"/>
        <v>11</v>
      </c>
      <c r="C557" s="110">
        <f t="shared" ca="1" si="109"/>
        <v>1</v>
      </c>
      <c r="D557" s="111">
        <f t="shared" ca="1" si="110"/>
        <v>1</v>
      </c>
      <c r="E557" s="111">
        <f t="shared" ca="1" si="111"/>
        <v>1</v>
      </c>
      <c r="F557" s="25"/>
      <c r="G557" s="7"/>
      <c r="H557" s="7"/>
      <c r="I557" s="7"/>
      <c r="K557" s="7"/>
      <c r="L557" s="7"/>
      <c r="M557" s="7"/>
      <c r="N557" s="7"/>
      <c r="O557" s="7"/>
      <c r="P557" s="7"/>
      <c r="R557" s="7"/>
      <c r="S557" s="7"/>
    </row>
    <row r="558" spans="1:19" ht="14.1" customHeight="1" x14ac:dyDescent="0.2">
      <c r="A558" s="110">
        <f ca="1">IF($H558="UNIDADE CONSTRUTIVA",OFFSET(A558,-1,0)+1,LARGE(A$3:A557,1))</f>
        <v>0</v>
      </c>
      <c r="B558" s="110">
        <f t="shared" ca="1" si="108"/>
        <v>11</v>
      </c>
      <c r="C558" s="110">
        <f t="shared" ca="1" si="109"/>
        <v>1</v>
      </c>
      <c r="D558" s="111">
        <f t="shared" ca="1" si="110"/>
        <v>1</v>
      </c>
      <c r="E558" s="111">
        <f t="shared" ca="1" si="111"/>
        <v>1</v>
      </c>
      <c r="F558" s="25"/>
      <c r="G558" s="7"/>
      <c r="H558" s="7"/>
      <c r="I558" s="7"/>
      <c r="K558" s="7"/>
      <c r="L558" s="7"/>
      <c r="M558" s="7"/>
      <c r="N558" s="7"/>
      <c r="O558" s="7"/>
      <c r="P558" s="7"/>
      <c r="R558" s="7"/>
      <c r="S558" s="7"/>
    </row>
    <row r="559" spans="1:19" ht="14.1" customHeight="1" x14ac:dyDescent="0.2">
      <c r="A559" s="110">
        <f ca="1">IF($H559="UNIDADE CONSTRUTIVA",OFFSET(A559,-1,0)+1,LARGE(A$3:A558,1))</f>
        <v>0</v>
      </c>
      <c r="B559" s="110">
        <f t="shared" ca="1" si="108"/>
        <v>11</v>
      </c>
      <c r="C559" s="110">
        <f t="shared" ca="1" si="109"/>
        <v>1</v>
      </c>
      <c r="D559" s="111">
        <f t="shared" ca="1" si="110"/>
        <v>1</v>
      </c>
      <c r="E559" s="111">
        <f t="shared" ca="1" si="111"/>
        <v>1</v>
      </c>
      <c r="F559" s="25"/>
      <c r="G559" s="7"/>
      <c r="H559" s="7"/>
      <c r="I559" s="7"/>
      <c r="K559" s="7"/>
      <c r="L559" s="7"/>
      <c r="M559" s="7"/>
      <c r="N559" s="7"/>
      <c r="O559" s="7"/>
      <c r="P559" s="7"/>
      <c r="R559" s="7"/>
      <c r="S559" s="7"/>
    </row>
    <row r="560" spans="1:19" ht="14.1" customHeight="1" x14ac:dyDescent="0.2">
      <c r="A560" s="110">
        <f ca="1">IF($H560="UNIDADE CONSTRUTIVA",OFFSET(A560,-1,0)+1,LARGE(A$3:A559,1))</f>
        <v>0</v>
      </c>
      <c r="B560" s="110">
        <f t="shared" ref="B560:B623" ca="1" si="112">IF(H560="UNIDADE CONSTRUTIVA",0,IF(H560="CÉLULA CONSTRUTIVA",OFFSET(B560,-1,0)+1,OFFSET(B560,-1,0)))</f>
        <v>11</v>
      </c>
      <c r="C560" s="110">
        <f t="shared" ref="C560:C623" ca="1" si="113">IF(H560="CÉLULA CONSTRUTIVA",0,IF(H560="ETAPA",OFFSET(C560,-1,0)+1,OFFSET(C560,-1,0)))</f>
        <v>1</v>
      </c>
      <c r="D560" s="111">
        <f t="shared" ref="D560:D623" ca="1" si="114">IF(H560="ETAPA",0,IF(H560="SUBETAPA",OFFSET(D560,-1,0)+1,OFFSET(D560,-1,0)))</f>
        <v>1</v>
      </c>
      <c r="E560" s="111">
        <f t="shared" ref="E560:E623" ca="1" si="115">IF(H560="Subetapa",0,IF(H560="serviço",OFFSET(E560,-1,0)+1,OFFSET(E560,-1,0)))</f>
        <v>1</v>
      </c>
      <c r="F560" s="25"/>
      <c r="G560" s="7"/>
      <c r="H560" s="7"/>
      <c r="I560" s="7"/>
      <c r="K560" s="7"/>
      <c r="L560" s="7"/>
      <c r="M560" s="7"/>
      <c r="N560" s="7"/>
      <c r="O560" s="7"/>
      <c r="P560" s="7"/>
      <c r="R560" s="7"/>
      <c r="S560" s="7"/>
    </row>
    <row r="561" spans="1:19" ht="14.1" customHeight="1" x14ac:dyDescent="0.2">
      <c r="A561" s="110">
        <f ca="1">IF($H561="UNIDADE CONSTRUTIVA",OFFSET(A561,-1,0)+1,LARGE(A$3:A560,1))</f>
        <v>0</v>
      </c>
      <c r="B561" s="110">
        <f t="shared" ca="1" si="112"/>
        <v>11</v>
      </c>
      <c r="C561" s="110">
        <f t="shared" ca="1" si="113"/>
        <v>1</v>
      </c>
      <c r="D561" s="111">
        <f t="shared" ca="1" si="114"/>
        <v>1</v>
      </c>
      <c r="E561" s="111">
        <f t="shared" ca="1" si="115"/>
        <v>1</v>
      </c>
      <c r="F561" s="25"/>
      <c r="G561" s="7"/>
      <c r="H561" s="7"/>
      <c r="I561" s="7"/>
      <c r="K561" s="7"/>
      <c r="L561" s="7"/>
      <c r="M561" s="7"/>
      <c r="N561" s="7"/>
      <c r="O561" s="7"/>
      <c r="P561" s="7"/>
      <c r="R561" s="7"/>
      <c r="S561" s="7"/>
    </row>
    <row r="562" spans="1:19" ht="14.1" customHeight="1" x14ac:dyDescent="0.2">
      <c r="A562" s="110">
        <f ca="1">IF($H562="UNIDADE CONSTRUTIVA",OFFSET(A562,-1,0)+1,LARGE(A$3:A561,1))</f>
        <v>0</v>
      </c>
      <c r="B562" s="110">
        <f t="shared" ca="1" si="112"/>
        <v>11</v>
      </c>
      <c r="C562" s="110">
        <f t="shared" ca="1" si="113"/>
        <v>1</v>
      </c>
      <c r="D562" s="111">
        <f t="shared" ca="1" si="114"/>
        <v>1</v>
      </c>
      <c r="E562" s="111">
        <f t="shared" ca="1" si="115"/>
        <v>1</v>
      </c>
      <c r="F562" s="25"/>
      <c r="G562" s="7"/>
      <c r="H562" s="7"/>
      <c r="I562" s="7"/>
      <c r="K562" s="7"/>
      <c r="L562" s="7"/>
      <c r="M562" s="7"/>
      <c r="N562" s="7"/>
      <c r="O562" s="7"/>
      <c r="P562" s="7"/>
      <c r="R562" s="7"/>
      <c r="S562" s="7"/>
    </row>
    <row r="563" spans="1:19" ht="14.1" customHeight="1" x14ac:dyDescent="0.2">
      <c r="A563" s="110">
        <f ca="1">IF($H563="UNIDADE CONSTRUTIVA",OFFSET(A563,-1,0)+1,LARGE(A$3:A562,1))</f>
        <v>0</v>
      </c>
      <c r="B563" s="110">
        <f t="shared" ca="1" si="112"/>
        <v>11</v>
      </c>
      <c r="C563" s="110">
        <f t="shared" ca="1" si="113"/>
        <v>1</v>
      </c>
      <c r="D563" s="111">
        <f t="shared" ca="1" si="114"/>
        <v>1</v>
      </c>
      <c r="E563" s="111">
        <f t="shared" ca="1" si="115"/>
        <v>1</v>
      </c>
      <c r="F563" s="25"/>
      <c r="G563" s="7"/>
      <c r="H563" s="7"/>
      <c r="I563" s="7"/>
      <c r="K563" s="7"/>
      <c r="L563" s="7"/>
      <c r="M563" s="7"/>
      <c r="N563" s="7"/>
      <c r="O563" s="7"/>
      <c r="P563" s="7"/>
      <c r="R563" s="7"/>
      <c r="S563" s="7"/>
    </row>
    <row r="564" spans="1:19" ht="14.1" customHeight="1" x14ac:dyDescent="0.2">
      <c r="A564" s="110">
        <f ca="1">IF($H564="UNIDADE CONSTRUTIVA",OFFSET(A564,-1,0)+1,LARGE(A$3:A563,1))</f>
        <v>0</v>
      </c>
      <c r="B564" s="110">
        <f t="shared" ca="1" si="112"/>
        <v>11</v>
      </c>
      <c r="C564" s="110">
        <f t="shared" ca="1" si="113"/>
        <v>1</v>
      </c>
      <c r="D564" s="111">
        <f t="shared" ca="1" si="114"/>
        <v>1</v>
      </c>
      <c r="E564" s="111">
        <f t="shared" ca="1" si="115"/>
        <v>1</v>
      </c>
      <c r="F564" s="25"/>
      <c r="G564" s="7"/>
      <c r="H564" s="7"/>
      <c r="I564" s="7"/>
      <c r="K564" s="7"/>
      <c r="L564" s="7"/>
      <c r="M564" s="7"/>
      <c r="N564" s="7"/>
      <c r="O564" s="7"/>
      <c r="P564" s="7"/>
      <c r="R564" s="7"/>
      <c r="S564" s="7"/>
    </row>
    <row r="565" spans="1:19" ht="14.1" customHeight="1" x14ac:dyDescent="0.2">
      <c r="A565" s="110">
        <f ca="1">IF($H565="UNIDADE CONSTRUTIVA",OFFSET(A565,-1,0)+1,LARGE(A$3:A564,1))</f>
        <v>0</v>
      </c>
      <c r="B565" s="110">
        <f t="shared" ca="1" si="112"/>
        <v>11</v>
      </c>
      <c r="C565" s="110">
        <f t="shared" ca="1" si="113"/>
        <v>1</v>
      </c>
      <c r="D565" s="111">
        <f t="shared" ca="1" si="114"/>
        <v>1</v>
      </c>
      <c r="E565" s="111">
        <f t="shared" ca="1" si="115"/>
        <v>1</v>
      </c>
      <c r="F565" s="25"/>
      <c r="G565" s="7"/>
      <c r="H565" s="7"/>
      <c r="I565" s="7"/>
      <c r="K565" s="7"/>
      <c r="L565" s="7"/>
      <c r="M565" s="7"/>
      <c r="N565" s="7"/>
      <c r="O565" s="7"/>
      <c r="P565" s="7"/>
      <c r="R565" s="7"/>
      <c r="S565" s="7"/>
    </row>
    <row r="566" spans="1:19" ht="14.1" customHeight="1" x14ac:dyDescent="0.2">
      <c r="A566" s="110">
        <f ca="1">IF($H566="UNIDADE CONSTRUTIVA",OFFSET(A566,-1,0)+1,LARGE(A$3:A565,1))</f>
        <v>0</v>
      </c>
      <c r="B566" s="110">
        <f t="shared" ca="1" si="112"/>
        <v>11</v>
      </c>
      <c r="C566" s="110">
        <f t="shared" ca="1" si="113"/>
        <v>1</v>
      </c>
      <c r="D566" s="111">
        <f t="shared" ca="1" si="114"/>
        <v>1</v>
      </c>
      <c r="E566" s="111">
        <f t="shared" ca="1" si="115"/>
        <v>1</v>
      </c>
      <c r="F566" s="25"/>
      <c r="G566" s="7"/>
      <c r="H566" s="7"/>
      <c r="I566" s="7"/>
      <c r="K566" s="7"/>
      <c r="L566" s="7"/>
      <c r="M566" s="7"/>
      <c r="N566" s="7"/>
      <c r="O566" s="7"/>
      <c r="P566" s="7"/>
      <c r="R566" s="7"/>
      <c r="S566" s="7"/>
    </row>
    <row r="567" spans="1:19" ht="14.1" customHeight="1" x14ac:dyDescent="0.2">
      <c r="A567" s="110">
        <f ca="1">IF($H567="UNIDADE CONSTRUTIVA",OFFSET(A567,-1,0)+1,LARGE(A$3:A566,1))</f>
        <v>0</v>
      </c>
      <c r="B567" s="110">
        <f t="shared" ca="1" si="112"/>
        <v>11</v>
      </c>
      <c r="C567" s="110">
        <f t="shared" ca="1" si="113"/>
        <v>1</v>
      </c>
      <c r="D567" s="111">
        <f t="shared" ca="1" si="114"/>
        <v>1</v>
      </c>
      <c r="E567" s="111">
        <f t="shared" ca="1" si="115"/>
        <v>1</v>
      </c>
      <c r="F567" s="25"/>
      <c r="G567" s="7"/>
      <c r="H567" s="7"/>
      <c r="I567" s="7"/>
      <c r="K567" s="7"/>
      <c r="L567" s="7"/>
      <c r="M567" s="7"/>
      <c r="N567" s="7"/>
      <c r="O567" s="7"/>
      <c r="P567" s="7"/>
      <c r="R567" s="7"/>
      <c r="S567" s="7"/>
    </row>
    <row r="568" spans="1:19" ht="14.1" customHeight="1" x14ac:dyDescent="0.2">
      <c r="A568" s="110">
        <f ca="1">IF($H568="UNIDADE CONSTRUTIVA",OFFSET(A568,-1,0)+1,LARGE(A$3:A567,1))</f>
        <v>0</v>
      </c>
      <c r="B568" s="110">
        <f t="shared" ca="1" si="112"/>
        <v>11</v>
      </c>
      <c r="C568" s="110">
        <f t="shared" ca="1" si="113"/>
        <v>1</v>
      </c>
      <c r="D568" s="111">
        <f t="shared" ca="1" si="114"/>
        <v>1</v>
      </c>
      <c r="E568" s="111">
        <f t="shared" ca="1" si="115"/>
        <v>1</v>
      </c>
      <c r="F568" s="25"/>
      <c r="G568" s="7"/>
      <c r="H568" s="7"/>
      <c r="I568" s="7"/>
      <c r="K568" s="7"/>
      <c r="L568" s="7"/>
      <c r="M568" s="7"/>
      <c r="N568" s="7"/>
      <c r="O568" s="7"/>
      <c r="P568" s="7"/>
      <c r="R568" s="7"/>
      <c r="S568" s="7"/>
    </row>
    <row r="569" spans="1:19" ht="14.1" customHeight="1" x14ac:dyDescent="0.2">
      <c r="A569" s="110">
        <f ca="1">IF($H569="UNIDADE CONSTRUTIVA",OFFSET(A569,-1,0)+1,LARGE(A$3:A568,1))</f>
        <v>0</v>
      </c>
      <c r="B569" s="110">
        <f t="shared" ca="1" si="112"/>
        <v>11</v>
      </c>
      <c r="C569" s="110">
        <f t="shared" ca="1" si="113"/>
        <v>1</v>
      </c>
      <c r="D569" s="111">
        <f t="shared" ca="1" si="114"/>
        <v>1</v>
      </c>
      <c r="E569" s="111">
        <f t="shared" ca="1" si="115"/>
        <v>1</v>
      </c>
      <c r="F569" s="25"/>
      <c r="G569" s="7"/>
      <c r="H569" s="7"/>
      <c r="I569" s="7"/>
      <c r="K569" s="7"/>
      <c r="L569" s="7"/>
      <c r="M569" s="7"/>
      <c r="N569" s="7"/>
      <c r="O569" s="7"/>
      <c r="P569" s="7"/>
      <c r="R569" s="7"/>
      <c r="S569" s="7"/>
    </row>
    <row r="570" spans="1:19" ht="14.1" customHeight="1" x14ac:dyDescent="0.2">
      <c r="A570" s="110">
        <f ca="1">IF($H570="UNIDADE CONSTRUTIVA",OFFSET(A570,-1,0)+1,LARGE(A$3:A569,1))</f>
        <v>0</v>
      </c>
      <c r="B570" s="110">
        <f t="shared" ca="1" si="112"/>
        <v>11</v>
      </c>
      <c r="C570" s="110">
        <f t="shared" ca="1" si="113"/>
        <v>1</v>
      </c>
      <c r="D570" s="111">
        <f t="shared" ca="1" si="114"/>
        <v>1</v>
      </c>
      <c r="E570" s="111">
        <f t="shared" ca="1" si="115"/>
        <v>1</v>
      </c>
      <c r="F570" s="25"/>
      <c r="G570" s="7"/>
      <c r="H570" s="7"/>
      <c r="I570" s="7"/>
      <c r="K570" s="7"/>
      <c r="L570" s="7"/>
      <c r="M570" s="7"/>
      <c r="N570" s="7"/>
      <c r="O570" s="7"/>
      <c r="P570" s="7"/>
      <c r="R570" s="7"/>
      <c r="S570" s="7"/>
    </row>
    <row r="571" spans="1:19" ht="14.1" customHeight="1" x14ac:dyDescent="0.2">
      <c r="A571" s="110">
        <f ca="1">IF($H571="UNIDADE CONSTRUTIVA",OFFSET(A571,-1,0)+1,LARGE(A$3:A570,1))</f>
        <v>0</v>
      </c>
      <c r="B571" s="110">
        <f t="shared" ca="1" si="112"/>
        <v>11</v>
      </c>
      <c r="C571" s="110">
        <f t="shared" ca="1" si="113"/>
        <v>1</v>
      </c>
      <c r="D571" s="111">
        <f t="shared" ca="1" si="114"/>
        <v>1</v>
      </c>
      <c r="E571" s="111">
        <f t="shared" ca="1" si="115"/>
        <v>1</v>
      </c>
      <c r="F571" s="25"/>
      <c r="G571" s="7"/>
      <c r="H571" s="7"/>
      <c r="I571" s="7"/>
      <c r="K571" s="7"/>
      <c r="L571" s="7"/>
      <c r="M571" s="7"/>
      <c r="N571" s="7"/>
      <c r="O571" s="7"/>
      <c r="P571" s="7"/>
      <c r="R571" s="7"/>
      <c r="S571" s="7"/>
    </row>
    <row r="572" spans="1:19" ht="14.1" customHeight="1" x14ac:dyDescent="0.2">
      <c r="A572" s="110">
        <f ca="1">IF($H572="UNIDADE CONSTRUTIVA",OFFSET(A572,-1,0)+1,LARGE(A$3:A571,1))</f>
        <v>0</v>
      </c>
      <c r="B572" s="110">
        <f t="shared" ca="1" si="112"/>
        <v>11</v>
      </c>
      <c r="C572" s="110">
        <f t="shared" ca="1" si="113"/>
        <v>1</v>
      </c>
      <c r="D572" s="111">
        <f t="shared" ca="1" si="114"/>
        <v>1</v>
      </c>
      <c r="E572" s="111">
        <f t="shared" ca="1" si="115"/>
        <v>1</v>
      </c>
      <c r="F572" s="25"/>
      <c r="G572" s="7"/>
      <c r="H572" s="7"/>
      <c r="I572" s="7"/>
      <c r="K572" s="7"/>
      <c r="L572" s="7"/>
      <c r="M572" s="7"/>
      <c r="N572" s="7"/>
      <c r="O572" s="7"/>
      <c r="P572" s="7"/>
      <c r="R572" s="7"/>
      <c r="S572" s="7"/>
    </row>
    <row r="573" spans="1:19" ht="14.1" customHeight="1" x14ac:dyDescent="0.2">
      <c r="A573" s="110">
        <f ca="1">IF($H573="UNIDADE CONSTRUTIVA",OFFSET(A573,-1,0)+1,LARGE(A$3:A572,1))</f>
        <v>0</v>
      </c>
      <c r="B573" s="110">
        <f t="shared" ca="1" si="112"/>
        <v>11</v>
      </c>
      <c r="C573" s="110">
        <f t="shared" ca="1" si="113"/>
        <v>1</v>
      </c>
      <c r="D573" s="111">
        <f t="shared" ca="1" si="114"/>
        <v>1</v>
      </c>
      <c r="E573" s="111">
        <f t="shared" ca="1" si="115"/>
        <v>1</v>
      </c>
      <c r="F573" s="25"/>
      <c r="G573" s="7"/>
      <c r="H573" s="7"/>
      <c r="I573" s="7"/>
      <c r="K573" s="7"/>
      <c r="L573" s="7"/>
      <c r="M573" s="7"/>
      <c r="N573" s="7"/>
      <c r="O573" s="7"/>
      <c r="P573" s="7"/>
      <c r="R573" s="7"/>
      <c r="S573" s="7"/>
    </row>
    <row r="574" spans="1:19" ht="14.1" customHeight="1" x14ac:dyDescent="0.2">
      <c r="A574" s="110">
        <f ca="1">IF($H574="UNIDADE CONSTRUTIVA",OFFSET(A574,-1,0)+1,LARGE(A$3:A573,1))</f>
        <v>0</v>
      </c>
      <c r="B574" s="110">
        <f t="shared" ca="1" si="112"/>
        <v>11</v>
      </c>
      <c r="C574" s="110">
        <f t="shared" ca="1" si="113"/>
        <v>1</v>
      </c>
      <c r="D574" s="111">
        <f t="shared" ca="1" si="114"/>
        <v>1</v>
      </c>
      <c r="E574" s="111">
        <f t="shared" ca="1" si="115"/>
        <v>1</v>
      </c>
      <c r="F574" s="25"/>
      <c r="G574" s="7"/>
      <c r="H574" s="7"/>
      <c r="I574" s="7"/>
      <c r="K574" s="7"/>
      <c r="L574" s="7"/>
      <c r="M574" s="7"/>
      <c r="N574" s="7"/>
      <c r="O574" s="7"/>
      <c r="P574" s="7"/>
      <c r="R574" s="7"/>
      <c r="S574" s="7"/>
    </row>
    <row r="575" spans="1:19" ht="14.1" customHeight="1" x14ac:dyDescent="0.2">
      <c r="A575" s="110">
        <f ca="1">IF($H575="UNIDADE CONSTRUTIVA",OFFSET(A575,-1,0)+1,LARGE(A$3:A574,1))</f>
        <v>0</v>
      </c>
      <c r="B575" s="110">
        <f t="shared" ca="1" si="112"/>
        <v>11</v>
      </c>
      <c r="C575" s="110">
        <f t="shared" ca="1" si="113"/>
        <v>1</v>
      </c>
      <c r="D575" s="111">
        <f t="shared" ca="1" si="114"/>
        <v>1</v>
      </c>
      <c r="E575" s="111">
        <f t="shared" ca="1" si="115"/>
        <v>1</v>
      </c>
      <c r="F575" s="25"/>
      <c r="G575" s="7"/>
      <c r="H575" s="7"/>
      <c r="I575" s="7"/>
      <c r="K575" s="7"/>
      <c r="L575" s="7"/>
      <c r="M575" s="7"/>
      <c r="N575" s="7"/>
      <c r="O575" s="7"/>
      <c r="P575" s="7"/>
      <c r="R575" s="7"/>
      <c r="S575" s="7"/>
    </row>
    <row r="576" spans="1:19" ht="14.1" customHeight="1" x14ac:dyDescent="0.2">
      <c r="A576" s="110">
        <f ca="1">IF($H576="UNIDADE CONSTRUTIVA",OFFSET(A576,-1,0)+1,LARGE(A$3:A575,1))</f>
        <v>0</v>
      </c>
      <c r="B576" s="110">
        <f t="shared" ca="1" si="112"/>
        <v>11</v>
      </c>
      <c r="C576" s="110">
        <f t="shared" ca="1" si="113"/>
        <v>1</v>
      </c>
      <c r="D576" s="111">
        <f t="shared" ca="1" si="114"/>
        <v>1</v>
      </c>
      <c r="E576" s="111">
        <f t="shared" ca="1" si="115"/>
        <v>1</v>
      </c>
      <c r="F576" s="25"/>
      <c r="G576" s="7"/>
      <c r="H576" s="7"/>
      <c r="I576" s="7"/>
      <c r="K576" s="7"/>
      <c r="L576" s="7"/>
      <c r="M576" s="7"/>
      <c r="N576" s="7"/>
      <c r="O576" s="7"/>
      <c r="P576" s="7"/>
      <c r="R576" s="7"/>
      <c r="S576" s="7"/>
    </row>
    <row r="577" spans="1:19" ht="14.1" customHeight="1" x14ac:dyDescent="0.2">
      <c r="A577" s="110">
        <f ca="1">IF($H577="UNIDADE CONSTRUTIVA",OFFSET(A577,-1,0)+1,LARGE(A$3:A576,1))</f>
        <v>0</v>
      </c>
      <c r="B577" s="110">
        <f t="shared" ca="1" si="112"/>
        <v>11</v>
      </c>
      <c r="C577" s="110">
        <f t="shared" ca="1" si="113"/>
        <v>1</v>
      </c>
      <c r="D577" s="111">
        <f t="shared" ca="1" si="114"/>
        <v>1</v>
      </c>
      <c r="E577" s="111">
        <f t="shared" ca="1" si="115"/>
        <v>1</v>
      </c>
      <c r="F577" s="25"/>
      <c r="G577" s="7"/>
      <c r="H577" s="7"/>
      <c r="I577" s="7"/>
      <c r="K577" s="7"/>
      <c r="L577" s="7"/>
      <c r="M577" s="7"/>
      <c r="N577" s="7"/>
      <c r="O577" s="7"/>
      <c r="P577" s="7"/>
      <c r="R577" s="7"/>
      <c r="S577" s="7"/>
    </row>
    <row r="578" spans="1:19" ht="14.1" customHeight="1" x14ac:dyDescent="0.2">
      <c r="A578" s="110">
        <f ca="1">IF($H578="UNIDADE CONSTRUTIVA",OFFSET(A578,-1,0)+1,LARGE(A$3:A577,1))</f>
        <v>0</v>
      </c>
      <c r="B578" s="110">
        <f t="shared" ca="1" si="112"/>
        <v>11</v>
      </c>
      <c r="C578" s="110">
        <f t="shared" ca="1" si="113"/>
        <v>1</v>
      </c>
      <c r="D578" s="111">
        <f t="shared" ca="1" si="114"/>
        <v>1</v>
      </c>
      <c r="E578" s="111">
        <f t="shared" ca="1" si="115"/>
        <v>1</v>
      </c>
      <c r="F578" s="25"/>
      <c r="G578" s="7"/>
      <c r="H578" s="7"/>
      <c r="I578" s="7"/>
      <c r="K578" s="7"/>
      <c r="L578" s="7"/>
      <c r="M578" s="7"/>
      <c r="N578" s="7"/>
      <c r="O578" s="7"/>
      <c r="P578" s="7"/>
      <c r="R578" s="7"/>
      <c r="S578" s="7"/>
    </row>
    <row r="579" spans="1:19" ht="14.1" customHeight="1" x14ac:dyDescent="0.2">
      <c r="A579" s="110">
        <f ca="1">IF($H579="UNIDADE CONSTRUTIVA",OFFSET(A579,-1,0)+1,LARGE(A$3:A578,1))</f>
        <v>0</v>
      </c>
      <c r="B579" s="110">
        <f t="shared" ca="1" si="112"/>
        <v>11</v>
      </c>
      <c r="C579" s="110">
        <f t="shared" ca="1" si="113"/>
        <v>1</v>
      </c>
      <c r="D579" s="111">
        <f t="shared" ca="1" si="114"/>
        <v>1</v>
      </c>
      <c r="E579" s="111">
        <f t="shared" ca="1" si="115"/>
        <v>1</v>
      </c>
      <c r="F579" s="25"/>
      <c r="G579" s="7"/>
      <c r="H579" s="7"/>
      <c r="I579" s="7"/>
      <c r="K579" s="7"/>
      <c r="L579" s="7"/>
      <c r="M579" s="7"/>
      <c r="N579" s="7"/>
      <c r="O579" s="7"/>
      <c r="P579" s="7"/>
      <c r="R579" s="7"/>
      <c r="S579" s="7"/>
    </row>
    <row r="580" spans="1:19" ht="14.1" customHeight="1" x14ac:dyDescent="0.2">
      <c r="A580" s="110">
        <f ca="1">IF($H580="UNIDADE CONSTRUTIVA",OFFSET(A580,-1,0)+1,LARGE(A$3:A579,1))</f>
        <v>0</v>
      </c>
      <c r="B580" s="110">
        <f t="shared" ca="1" si="112"/>
        <v>11</v>
      </c>
      <c r="C580" s="110">
        <f t="shared" ca="1" si="113"/>
        <v>1</v>
      </c>
      <c r="D580" s="111">
        <f t="shared" ca="1" si="114"/>
        <v>1</v>
      </c>
      <c r="E580" s="111">
        <f t="shared" ca="1" si="115"/>
        <v>1</v>
      </c>
      <c r="F580" s="25"/>
      <c r="G580" s="7"/>
      <c r="H580" s="7"/>
      <c r="I580" s="7"/>
      <c r="K580" s="7"/>
      <c r="L580" s="7"/>
      <c r="M580" s="7"/>
      <c r="N580" s="7"/>
      <c r="O580" s="7"/>
      <c r="P580" s="7"/>
      <c r="R580" s="7"/>
      <c r="S580" s="7"/>
    </row>
    <row r="581" spans="1:19" ht="14.1" customHeight="1" x14ac:dyDescent="0.2">
      <c r="A581" s="110">
        <f ca="1">IF($H581="UNIDADE CONSTRUTIVA",OFFSET(A581,-1,0)+1,LARGE(A$3:A580,1))</f>
        <v>0</v>
      </c>
      <c r="B581" s="110">
        <f t="shared" ca="1" si="112"/>
        <v>11</v>
      </c>
      <c r="C581" s="110">
        <f t="shared" ca="1" si="113"/>
        <v>1</v>
      </c>
      <c r="D581" s="111">
        <f t="shared" ca="1" si="114"/>
        <v>1</v>
      </c>
      <c r="E581" s="111">
        <f t="shared" ca="1" si="115"/>
        <v>1</v>
      </c>
      <c r="F581" s="25"/>
      <c r="G581" s="7"/>
      <c r="H581" s="7"/>
      <c r="I581" s="7"/>
      <c r="K581" s="7"/>
      <c r="L581" s="7"/>
      <c r="M581" s="7"/>
      <c r="N581" s="7"/>
      <c r="O581" s="7"/>
      <c r="P581" s="7"/>
      <c r="R581" s="7"/>
      <c r="S581" s="7"/>
    </row>
    <row r="582" spans="1:19" ht="14.1" customHeight="1" x14ac:dyDescent="0.2">
      <c r="A582" s="110">
        <f ca="1">IF($H582="UNIDADE CONSTRUTIVA",OFFSET(A582,-1,0)+1,LARGE(A$3:A581,1))</f>
        <v>0</v>
      </c>
      <c r="B582" s="110">
        <f t="shared" ca="1" si="112"/>
        <v>11</v>
      </c>
      <c r="C582" s="110">
        <f t="shared" ca="1" si="113"/>
        <v>1</v>
      </c>
      <c r="D582" s="111">
        <f t="shared" ca="1" si="114"/>
        <v>1</v>
      </c>
      <c r="E582" s="111">
        <f t="shared" ca="1" si="115"/>
        <v>1</v>
      </c>
      <c r="F582" s="25"/>
      <c r="G582" s="7"/>
      <c r="H582" s="7"/>
      <c r="I582" s="7"/>
      <c r="K582" s="7"/>
      <c r="L582" s="7"/>
      <c r="M582" s="7"/>
      <c r="N582" s="7"/>
      <c r="O582" s="7"/>
      <c r="P582" s="7"/>
      <c r="R582" s="7"/>
      <c r="S582" s="7"/>
    </row>
    <row r="583" spans="1:19" ht="14.1" customHeight="1" x14ac:dyDescent="0.2">
      <c r="A583" s="110">
        <f ca="1">IF($H583="UNIDADE CONSTRUTIVA",OFFSET(A583,-1,0)+1,LARGE(A$3:A582,1))</f>
        <v>0</v>
      </c>
      <c r="B583" s="110">
        <f t="shared" ca="1" si="112"/>
        <v>11</v>
      </c>
      <c r="C583" s="110">
        <f t="shared" ca="1" si="113"/>
        <v>1</v>
      </c>
      <c r="D583" s="111">
        <f t="shared" ca="1" si="114"/>
        <v>1</v>
      </c>
      <c r="E583" s="111">
        <f t="shared" ca="1" si="115"/>
        <v>1</v>
      </c>
      <c r="F583" s="25"/>
      <c r="G583" s="7"/>
      <c r="H583" s="7"/>
      <c r="I583" s="7"/>
      <c r="K583" s="7"/>
      <c r="L583" s="7"/>
      <c r="M583" s="7"/>
      <c r="N583" s="7"/>
      <c r="O583" s="7"/>
      <c r="P583" s="7"/>
      <c r="R583" s="7"/>
      <c r="S583" s="7"/>
    </row>
    <row r="584" spans="1:19" ht="14.1" customHeight="1" x14ac:dyDescent="0.2">
      <c r="A584" s="110">
        <f ca="1">IF($H584="UNIDADE CONSTRUTIVA",OFFSET(A584,-1,0)+1,LARGE(A$3:A583,1))</f>
        <v>0</v>
      </c>
      <c r="B584" s="110">
        <f t="shared" ca="1" si="112"/>
        <v>11</v>
      </c>
      <c r="C584" s="110">
        <f t="shared" ca="1" si="113"/>
        <v>1</v>
      </c>
      <c r="D584" s="111">
        <f t="shared" ca="1" si="114"/>
        <v>1</v>
      </c>
      <c r="E584" s="111">
        <f t="shared" ca="1" si="115"/>
        <v>1</v>
      </c>
      <c r="F584" s="25"/>
      <c r="G584" s="7"/>
      <c r="H584" s="7"/>
      <c r="I584" s="7"/>
      <c r="K584" s="7"/>
      <c r="L584" s="7"/>
      <c r="M584" s="7"/>
      <c r="N584" s="7"/>
      <c r="O584" s="7"/>
      <c r="P584" s="7"/>
      <c r="R584" s="7"/>
      <c r="S584" s="7"/>
    </row>
    <row r="585" spans="1:19" ht="14.1" customHeight="1" x14ac:dyDescent="0.2">
      <c r="A585" s="110">
        <f ca="1">IF($H585="UNIDADE CONSTRUTIVA",OFFSET(A585,-1,0)+1,LARGE(A$3:A584,1))</f>
        <v>0</v>
      </c>
      <c r="B585" s="110">
        <f t="shared" ca="1" si="112"/>
        <v>11</v>
      </c>
      <c r="C585" s="110">
        <f t="shared" ca="1" si="113"/>
        <v>1</v>
      </c>
      <c r="D585" s="111">
        <f t="shared" ca="1" si="114"/>
        <v>1</v>
      </c>
      <c r="E585" s="111">
        <f t="shared" ca="1" si="115"/>
        <v>1</v>
      </c>
      <c r="F585" s="25"/>
      <c r="G585" s="7"/>
      <c r="H585" s="7"/>
      <c r="I585" s="7"/>
      <c r="K585" s="7"/>
      <c r="L585" s="7"/>
      <c r="M585" s="7"/>
      <c r="N585" s="7"/>
      <c r="O585" s="7"/>
      <c r="P585" s="7"/>
      <c r="R585" s="7"/>
      <c r="S585" s="7"/>
    </row>
    <row r="586" spans="1:19" ht="14.1" customHeight="1" x14ac:dyDescent="0.2">
      <c r="A586" s="110">
        <f ca="1">IF($H586="UNIDADE CONSTRUTIVA",OFFSET(A586,-1,0)+1,LARGE(A$3:A585,1))</f>
        <v>0</v>
      </c>
      <c r="B586" s="110">
        <f t="shared" ca="1" si="112"/>
        <v>11</v>
      </c>
      <c r="C586" s="110">
        <f t="shared" ca="1" si="113"/>
        <v>1</v>
      </c>
      <c r="D586" s="111">
        <f t="shared" ca="1" si="114"/>
        <v>1</v>
      </c>
      <c r="E586" s="111">
        <f t="shared" ca="1" si="115"/>
        <v>1</v>
      </c>
      <c r="F586" s="25"/>
      <c r="G586" s="7"/>
      <c r="H586" s="7"/>
      <c r="I586" s="7"/>
      <c r="K586" s="7"/>
      <c r="L586" s="7"/>
      <c r="M586" s="7"/>
      <c r="N586" s="7"/>
      <c r="O586" s="7"/>
      <c r="P586" s="7"/>
      <c r="R586" s="7"/>
      <c r="S586" s="7"/>
    </row>
    <row r="587" spans="1:19" ht="14.1" customHeight="1" x14ac:dyDescent="0.2">
      <c r="A587" s="110">
        <f ca="1">IF($H587="UNIDADE CONSTRUTIVA",OFFSET(A587,-1,0)+1,LARGE(A$3:A586,1))</f>
        <v>0</v>
      </c>
      <c r="B587" s="110">
        <f t="shared" ca="1" si="112"/>
        <v>11</v>
      </c>
      <c r="C587" s="110">
        <f t="shared" ca="1" si="113"/>
        <v>1</v>
      </c>
      <c r="D587" s="111">
        <f t="shared" ca="1" si="114"/>
        <v>1</v>
      </c>
      <c r="E587" s="111">
        <f t="shared" ca="1" si="115"/>
        <v>1</v>
      </c>
      <c r="F587" s="25"/>
      <c r="G587" s="7"/>
      <c r="H587" s="7"/>
      <c r="I587" s="7"/>
      <c r="K587" s="7"/>
      <c r="L587" s="7"/>
      <c r="M587" s="7"/>
      <c r="N587" s="7"/>
      <c r="O587" s="7"/>
      <c r="P587" s="7"/>
      <c r="R587" s="7"/>
      <c r="S587" s="7"/>
    </row>
    <row r="588" spans="1:19" ht="14.1" customHeight="1" x14ac:dyDescent="0.2">
      <c r="A588" s="110">
        <f ca="1">IF($H588="UNIDADE CONSTRUTIVA",OFFSET(A588,-1,0)+1,LARGE(A$3:A587,1))</f>
        <v>0</v>
      </c>
      <c r="B588" s="110">
        <f t="shared" ca="1" si="112"/>
        <v>11</v>
      </c>
      <c r="C588" s="110">
        <f t="shared" ca="1" si="113"/>
        <v>1</v>
      </c>
      <c r="D588" s="111">
        <f t="shared" ca="1" si="114"/>
        <v>1</v>
      </c>
      <c r="E588" s="111">
        <f t="shared" ca="1" si="115"/>
        <v>1</v>
      </c>
      <c r="F588" s="25"/>
      <c r="G588" s="7"/>
      <c r="H588" s="7"/>
      <c r="I588" s="7"/>
      <c r="K588" s="7"/>
      <c r="L588" s="7"/>
      <c r="M588" s="7"/>
      <c r="N588" s="7"/>
      <c r="O588" s="7"/>
      <c r="P588" s="7"/>
      <c r="R588" s="7"/>
      <c r="S588" s="7"/>
    </row>
    <row r="589" spans="1:19" ht="14.1" customHeight="1" x14ac:dyDescent="0.2">
      <c r="A589" s="110">
        <f ca="1">IF($H589="UNIDADE CONSTRUTIVA",OFFSET(A589,-1,0)+1,LARGE(A$3:A588,1))</f>
        <v>0</v>
      </c>
      <c r="B589" s="110">
        <f t="shared" ca="1" si="112"/>
        <v>11</v>
      </c>
      <c r="C589" s="110">
        <f t="shared" ca="1" si="113"/>
        <v>1</v>
      </c>
      <c r="D589" s="111">
        <f t="shared" ca="1" si="114"/>
        <v>1</v>
      </c>
      <c r="E589" s="111">
        <f t="shared" ca="1" si="115"/>
        <v>1</v>
      </c>
      <c r="F589" s="25"/>
      <c r="G589" s="7"/>
      <c r="H589" s="7"/>
      <c r="I589" s="7"/>
      <c r="K589" s="7"/>
      <c r="L589" s="7"/>
      <c r="M589" s="7"/>
      <c r="N589" s="7"/>
      <c r="O589" s="7"/>
      <c r="P589" s="7"/>
      <c r="R589" s="7"/>
      <c r="S589" s="7"/>
    </row>
    <row r="590" spans="1:19" ht="14.1" customHeight="1" x14ac:dyDescent="0.2">
      <c r="A590" s="110">
        <f ca="1">IF($H590="UNIDADE CONSTRUTIVA",OFFSET(A590,-1,0)+1,LARGE(A$3:A589,1))</f>
        <v>0</v>
      </c>
      <c r="B590" s="110">
        <f t="shared" ca="1" si="112"/>
        <v>11</v>
      </c>
      <c r="C590" s="110">
        <f t="shared" ca="1" si="113"/>
        <v>1</v>
      </c>
      <c r="D590" s="111">
        <f t="shared" ca="1" si="114"/>
        <v>1</v>
      </c>
      <c r="E590" s="111">
        <f t="shared" ca="1" si="115"/>
        <v>1</v>
      </c>
      <c r="F590" s="25"/>
      <c r="G590" s="7"/>
      <c r="H590" s="7"/>
      <c r="I590" s="7"/>
      <c r="K590" s="7"/>
      <c r="L590" s="7"/>
      <c r="M590" s="7"/>
      <c r="N590" s="7"/>
      <c r="O590" s="7"/>
      <c r="P590" s="7"/>
      <c r="R590" s="7"/>
      <c r="S590" s="7"/>
    </row>
    <row r="591" spans="1:19" ht="14.1" customHeight="1" x14ac:dyDescent="0.2">
      <c r="A591" s="110">
        <f ca="1">IF($H591="UNIDADE CONSTRUTIVA",OFFSET(A591,-1,0)+1,LARGE(A$3:A590,1))</f>
        <v>0</v>
      </c>
      <c r="B591" s="110">
        <f t="shared" ca="1" si="112"/>
        <v>11</v>
      </c>
      <c r="C591" s="110">
        <f t="shared" ca="1" si="113"/>
        <v>1</v>
      </c>
      <c r="D591" s="111">
        <f t="shared" ca="1" si="114"/>
        <v>1</v>
      </c>
      <c r="E591" s="111">
        <f t="shared" ca="1" si="115"/>
        <v>1</v>
      </c>
      <c r="F591" s="25"/>
      <c r="G591" s="7"/>
      <c r="H591" s="7"/>
      <c r="I591" s="7"/>
      <c r="K591" s="7"/>
      <c r="L591" s="7"/>
      <c r="M591" s="7"/>
      <c r="N591" s="7"/>
      <c r="O591" s="7"/>
      <c r="P591" s="7"/>
      <c r="R591" s="7"/>
      <c r="S591" s="7"/>
    </row>
    <row r="592" spans="1:19" ht="14.1" customHeight="1" x14ac:dyDescent="0.2">
      <c r="A592" s="110">
        <f ca="1">IF($H592="UNIDADE CONSTRUTIVA",OFFSET(A592,-1,0)+1,LARGE(A$3:A591,1))</f>
        <v>0</v>
      </c>
      <c r="B592" s="110">
        <f t="shared" ca="1" si="112"/>
        <v>11</v>
      </c>
      <c r="C592" s="110">
        <f t="shared" ca="1" si="113"/>
        <v>1</v>
      </c>
      <c r="D592" s="111">
        <f t="shared" ca="1" si="114"/>
        <v>1</v>
      </c>
      <c r="E592" s="111">
        <f t="shared" ca="1" si="115"/>
        <v>1</v>
      </c>
      <c r="F592" s="25"/>
      <c r="G592" s="7"/>
      <c r="H592" s="7"/>
      <c r="I592" s="7"/>
      <c r="K592" s="7"/>
      <c r="L592" s="7"/>
      <c r="M592" s="7"/>
      <c r="N592" s="7"/>
      <c r="O592" s="7"/>
      <c r="P592" s="7"/>
      <c r="R592" s="7"/>
      <c r="S592" s="7"/>
    </row>
    <row r="593" spans="1:19" ht="14.1" customHeight="1" x14ac:dyDescent="0.2">
      <c r="A593" s="110">
        <f ca="1">IF($H593="UNIDADE CONSTRUTIVA",OFFSET(A593,-1,0)+1,LARGE(A$3:A592,1))</f>
        <v>0</v>
      </c>
      <c r="B593" s="110">
        <f t="shared" ca="1" si="112"/>
        <v>11</v>
      </c>
      <c r="C593" s="110">
        <f t="shared" ca="1" si="113"/>
        <v>1</v>
      </c>
      <c r="D593" s="111">
        <f t="shared" ca="1" si="114"/>
        <v>1</v>
      </c>
      <c r="E593" s="111">
        <f t="shared" ca="1" si="115"/>
        <v>1</v>
      </c>
      <c r="F593" s="25"/>
      <c r="G593" s="7"/>
      <c r="H593" s="7"/>
      <c r="I593" s="7"/>
      <c r="K593" s="7"/>
      <c r="L593" s="7"/>
      <c r="M593" s="7"/>
      <c r="N593" s="7"/>
      <c r="O593" s="7"/>
      <c r="P593" s="7"/>
      <c r="R593" s="7"/>
      <c r="S593" s="7"/>
    </row>
    <row r="594" spans="1:19" ht="14.1" customHeight="1" x14ac:dyDescent="0.2">
      <c r="A594" s="110">
        <f ca="1">IF($H594="UNIDADE CONSTRUTIVA",OFFSET(A594,-1,0)+1,LARGE(A$3:A593,1))</f>
        <v>0</v>
      </c>
      <c r="B594" s="110">
        <f t="shared" ca="1" si="112"/>
        <v>11</v>
      </c>
      <c r="C594" s="110">
        <f t="shared" ca="1" si="113"/>
        <v>1</v>
      </c>
      <c r="D594" s="111">
        <f t="shared" ca="1" si="114"/>
        <v>1</v>
      </c>
      <c r="E594" s="111">
        <f t="shared" ca="1" si="115"/>
        <v>1</v>
      </c>
      <c r="F594" s="25"/>
      <c r="G594" s="7"/>
      <c r="H594" s="7"/>
      <c r="I594" s="7"/>
      <c r="K594" s="7"/>
      <c r="L594" s="7"/>
      <c r="M594" s="7"/>
      <c r="N594" s="7"/>
      <c r="O594" s="7"/>
      <c r="P594" s="7"/>
      <c r="R594" s="7"/>
      <c r="S594" s="7"/>
    </row>
    <row r="595" spans="1:19" ht="14.1" customHeight="1" x14ac:dyDescent="0.2">
      <c r="A595" s="110">
        <f ca="1">IF($H595="UNIDADE CONSTRUTIVA",OFFSET(A595,-1,0)+1,LARGE(A$3:A594,1))</f>
        <v>0</v>
      </c>
      <c r="B595" s="110">
        <f t="shared" ca="1" si="112"/>
        <v>11</v>
      </c>
      <c r="C595" s="110">
        <f t="shared" ca="1" si="113"/>
        <v>1</v>
      </c>
      <c r="D595" s="111">
        <f t="shared" ca="1" si="114"/>
        <v>1</v>
      </c>
      <c r="E595" s="111">
        <f t="shared" ca="1" si="115"/>
        <v>1</v>
      </c>
      <c r="F595" s="25"/>
      <c r="G595" s="7"/>
      <c r="H595" s="7"/>
      <c r="I595" s="7"/>
      <c r="K595" s="7"/>
      <c r="L595" s="7"/>
      <c r="M595" s="7"/>
      <c r="N595" s="7"/>
      <c r="O595" s="7"/>
      <c r="P595" s="7"/>
      <c r="R595" s="7"/>
      <c r="S595" s="7"/>
    </row>
    <row r="596" spans="1:19" ht="14.1" customHeight="1" x14ac:dyDescent="0.2">
      <c r="A596" s="110">
        <f ca="1">IF($H596="UNIDADE CONSTRUTIVA",OFFSET(A596,-1,0)+1,LARGE(A$3:A595,1))</f>
        <v>0</v>
      </c>
      <c r="B596" s="110">
        <f t="shared" ca="1" si="112"/>
        <v>11</v>
      </c>
      <c r="C596" s="110">
        <f t="shared" ca="1" si="113"/>
        <v>1</v>
      </c>
      <c r="D596" s="111">
        <f t="shared" ca="1" si="114"/>
        <v>1</v>
      </c>
      <c r="E596" s="111">
        <f t="shared" ca="1" si="115"/>
        <v>1</v>
      </c>
      <c r="F596" s="25"/>
      <c r="G596" s="7"/>
      <c r="H596" s="7"/>
      <c r="I596" s="7"/>
      <c r="K596" s="7"/>
      <c r="L596" s="7"/>
      <c r="M596" s="7"/>
      <c r="N596" s="7"/>
      <c r="O596" s="7"/>
      <c r="P596" s="7"/>
      <c r="R596" s="7"/>
      <c r="S596" s="7"/>
    </row>
    <row r="597" spans="1:19" ht="14.1" customHeight="1" x14ac:dyDescent="0.2">
      <c r="A597" s="110">
        <f ca="1">IF($H597="UNIDADE CONSTRUTIVA",OFFSET(A597,-1,0)+1,LARGE(A$3:A596,1))</f>
        <v>0</v>
      </c>
      <c r="B597" s="110">
        <f t="shared" ca="1" si="112"/>
        <v>11</v>
      </c>
      <c r="C597" s="110">
        <f t="shared" ca="1" si="113"/>
        <v>1</v>
      </c>
      <c r="D597" s="111">
        <f t="shared" ca="1" si="114"/>
        <v>1</v>
      </c>
      <c r="E597" s="111">
        <f t="shared" ca="1" si="115"/>
        <v>1</v>
      </c>
      <c r="F597" s="25"/>
      <c r="G597" s="7"/>
      <c r="H597" s="7"/>
      <c r="I597" s="7"/>
      <c r="K597" s="7"/>
      <c r="L597" s="7"/>
      <c r="M597" s="7"/>
      <c r="N597" s="7"/>
      <c r="O597" s="7"/>
      <c r="P597" s="7"/>
      <c r="R597" s="7"/>
      <c r="S597" s="7"/>
    </row>
    <row r="598" spans="1:19" ht="14.1" customHeight="1" x14ac:dyDescent="0.2">
      <c r="A598" s="110">
        <f ca="1">IF($H598="UNIDADE CONSTRUTIVA",OFFSET(A598,-1,0)+1,LARGE(A$3:A597,1))</f>
        <v>0</v>
      </c>
      <c r="B598" s="110">
        <f t="shared" ca="1" si="112"/>
        <v>11</v>
      </c>
      <c r="C598" s="110">
        <f t="shared" ca="1" si="113"/>
        <v>1</v>
      </c>
      <c r="D598" s="111">
        <f t="shared" ca="1" si="114"/>
        <v>1</v>
      </c>
      <c r="E598" s="111">
        <f t="shared" ca="1" si="115"/>
        <v>1</v>
      </c>
      <c r="F598" s="25"/>
      <c r="G598" s="7"/>
      <c r="H598" s="7"/>
      <c r="I598" s="7"/>
      <c r="K598" s="7"/>
      <c r="L598" s="7"/>
      <c r="M598" s="7"/>
      <c r="N598" s="7"/>
      <c r="O598" s="7"/>
      <c r="P598" s="7"/>
      <c r="R598" s="7"/>
      <c r="S598" s="7"/>
    </row>
    <row r="599" spans="1:19" ht="14.1" customHeight="1" x14ac:dyDescent="0.2">
      <c r="A599" s="110">
        <f ca="1">IF($H599="UNIDADE CONSTRUTIVA",OFFSET(A599,-1,0)+1,LARGE(A$3:A598,1))</f>
        <v>0</v>
      </c>
      <c r="B599" s="110">
        <f t="shared" ca="1" si="112"/>
        <v>11</v>
      </c>
      <c r="C599" s="110">
        <f t="shared" ca="1" si="113"/>
        <v>1</v>
      </c>
      <c r="D599" s="111">
        <f t="shared" ca="1" si="114"/>
        <v>1</v>
      </c>
      <c r="E599" s="111">
        <f t="shared" ca="1" si="115"/>
        <v>1</v>
      </c>
      <c r="F599" s="25"/>
      <c r="G599" s="7"/>
      <c r="H599" s="7"/>
      <c r="I599" s="7"/>
      <c r="K599" s="7"/>
      <c r="L599" s="7"/>
      <c r="M599" s="7"/>
      <c r="N599" s="7"/>
      <c r="O599" s="7"/>
      <c r="P599" s="7"/>
      <c r="R599" s="7"/>
      <c r="S599" s="7"/>
    </row>
    <row r="600" spans="1:19" ht="14.1" customHeight="1" x14ac:dyDescent="0.2">
      <c r="A600" s="110">
        <f ca="1">IF($H600="UNIDADE CONSTRUTIVA",OFFSET(A600,-1,0)+1,LARGE(A$3:A599,1))</f>
        <v>0</v>
      </c>
      <c r="B600" s="110">
        <f t="shared" ca="1" si="112"/>
        <v>11</v>
      </c>
      <c r="C600" s="110">
        <f t="shared" ca="1" si="113"/>
        <v>1</v>
      </c>
      <c r="D600" s="111">
        <f t="shared" ca="1" si="114"/>
        <v>1</v>
      </c>
      <c r="E600" s="111">
        <f t="shared" ca="1" si="115"/>
        <v>1</v>
      </c>
      <c r="F600" s="25"/>
      <c r="G600" s="7"/>
      <c r="H600" s="7"/>
      <c r="I600" s="7"/>
      <c r="K600" s="7"/>
      <c r="L600" s="7"/>
      <c r="M600" s="7"/>
      <c r="N600" s="7"/>
      <c r="O600" s="7"/>
      <c r="P600" s="7"/>
      <c r="R600" s="7"/>
      <c r="S600" s="7"/>
    </row>
    <row r="601" spans="1:19" ht="14.1" customHeight="1" x14ac:dyDescent="0.2">
      <c r="A601" s="110">
        <f ca="1">IF($H601="UNIDADE CONSTRUTIVA",OFFSET(A601,-1,0)+1,LARGE(A$3:A600,1))</f>
        <v>0</v>
      </c>
      <c r="B601" s="110">
        <f t="shared" ca="1" si="112"/>
        <v>11</v>
      </c>
      <c r="C601" s="110">
        <f t="shared" ca="1" si="113"/>
        <v>1</v>
      </c>
      <c r="D601" s="111">
        <f t="shared" ca="1" si="114"/>
        <v>1</v>
      </c>
      <c r="E601" s="111">
        <f t="shared" ca="1" si="115"/>
        <v>1</v>
      </c>
      <c r="F601" s="25"/>
      <c r="G601" s="7"/>
      <c r="H601" s="7"/>
      <c r="I601" s="7"/>
      <c r="K601" s="7"/>
      <c r="L601" s="7"/>
      <c r="M601" s="7"/>
      <c r="N601" s="7"/>
      <c r="O601" s="7"/>
      <c r="P601" s="7"/>
      <c r="R601" s="7"/>
      <c r="S601" s="7"/>
    </row>
    <row r="602" spans="1:19" ht="14.1" customHeight="1" x14ac:dyDescent="0.2">
      <c r="A602" s="110">
        <f ca="1">IF($H602="UNIDADE CONSTRUTIVA",OFFSET(A602,-1,0)+1,LARGE(A$3:A601,1))</f>
        <v>0</v>
      </c>
      <c r="B602" s="110">
        <f t="shared" ca="1" si="112"/>
        <v>11</v>
      </c>
      <c r="C602" s="110">
        <f t="shared" ca="1" si="113"/>
        <v>1</v>
      </c>
      <c r="D602" s="111">
        <f t="shared" ca="1" si="114"/>
        <v>1</v>
      </c>
      <c r="E602" s="111">
        <f t="shared" ca="1" si="115"/>
        <v>1</v>
      </c>
      <c r="F602" s="25"/>
      <c r="G602" s="7"/>
      <c r="H602" s="7"/>
      <c r="I602" s="7"/>
      <c r="K602" s="7"/>
      <c r="L602" s="7"/>
      <c r="M602" s="7"/>
      <c r="N602" s="7"/>
      <c r="O602" s="7"/>
      <c r="P602" s="7"/>
      <c r="R602" s="7"/>
      <c r="S602" s="7"/>
    </row>
    <row r="603" spans="1:19" ht="14.1" customHeight="1" x14ac:dyDescent="0.2">
      <c r="A603" s="110">
        <f ca="1">IF($H603="UNIDADE CONSTRUTIVA",OFFSET(A603,-1,0)+1,LARGE(A$3:A602,1))</f>
        <v>0</v>
      </c>
      <c r="B603" s="110">
        <f t="shared" ca="1" si="112"/>
        <v>11</v>
      </c>
      <c r="C603" s="110">
        <f t="shared" ca="1" si="113"/>
        <v>1</v>
      </c>
      <c r="D603" s="111">
        <f t="shared" ca="1" si="114"/>
        <v>1</v>
      </c>
      <c r="E603" s="111">
        <f t="shared" ca="1" si="115"/>
        <v>1</v>
      </c>
      <c r="F603" s="25"/>
      <c r="G603" s="7"/>
      <c r="H603" s="7"/>
      <c r="I603" s="7"/>
      <c r="K603" s="7"/>
      <c r="L603" s="7"/>
      <c r="M603" s="7"/>
      <c r="N603" s="7"/>
      <c r="O603" s="7"/>
      <c r="P603" s="7"/>
      <c r="R603" s="7"/>
      <c r="S603" s="7"/>
    </row>
    <row r="604" spans="1:19" ht="14.1" customHeight="1" x14ac:dyDescent="0.2">
      <c r="A604" s="110">
        <f ca="1">IF($H604="UNIDADE CONSTRUTIVA",OFFSET(A604,-1,0)+1,LARGE(A$3:A603,1))</f>
        <v>0</v>
      </c>
      <c r="B604" s="110">
        <f t="shared" ca="1" si="112"/>
        <v>11</v>
      </c>
      <c r="C604" s="110">
        <f t="shared" ca="1" si="113"/>
        <v>1</v>
      </c>
      <c r="D604" s="111">
        <f t="shared" ca="1" si="114"/>
        <v>1</v>
      </c>
      <c r="E604" s="111">
        <f t="shared" ca="1" si="115"/>
        <v>1</v>
      </c>
      <c r="F604" s="25"/>
      <c r="G604" s="7"/>
      <c r="H604" s="7"/>
      <c r="I604" s="7"/>
      <c r="K604" s="7"/>
      <c r="L604" s="7"/>
      <c r="M604" s="7"/>
      <c r="N604" s="7"/>
      <c r="O604" s="7"/>
      <c r="P604" s="7"/>
      <c r="R604" s="7"/>
      <c r="S604" s="7"/>
    </row>
    <row r="605" spans="1:19" ht="14.1" customHeight="1" x14ac:dyDescent="0.2">
      <c r="A605" s="110">
        <f ca="1">IF($H605="UNIDADE CONSTRUTIVA",OFFSET(A605,-1,0)+1,LARGE(A$3:A604,1))</f>
        <v>0</v>
      </c>
      <c r="B605" s="110">
        <f t="shared" ca="1" si="112"/>
        <v>11</v>
      </c>
      <c r="C605" s="110">
        <f t="shared" ca="1" si="113"/>
        <v>1</v>
      </c>
      <c r="D605" s="111">
        <f t="shared" ca="1" si="114"/>
        <v>1</v>
      </c>
      <c r="E605" s="111">
        <f t="shared" ca="1" si="115"/>
        <v>1</v>
      </c>
      <c r="F605" s="25"/>
      <c r="G605" s="7"/>
      <c r="H605" s="7"/>
      <c r="I605" s="7"/>
      <c r="K605" s="7"/>
      <c r="L605" s="7"/>
      <c r="M605" s="7"/>
      <c r="N605" s="7"/>
      <c r="O605" s="7"/>
      <c r="P605" s="7"/>
      <c r="R605" s="7"/>
      <c r="S605" s="7"/>
    </row>
    <row r="606" spans="1:19" ht="14.1" customHeight="1" x14ac:dyDescent="0.2">
      <c r="A606" s="110">
        <f ca="1">IF($H606="UNIDADE CONSTRUTIVA",OFFSET(A606,-1,0)+1,LARGE(A$3:A605,1))</f>
        <v>0</v>
      </c>
      <c r="B606" s="110">
        <f t="shared" ca="1" si="112"/>
        <v>11</v>
      </c>
      <c r="C606" s="110">
        <f t="shared" ca="1" si="113"/>
        <v>1</v>
      </c>
      <c r="D606" s="111">
        <f t="shared" ca="1" si="114"/>
        <v>1</v>
      </c>
      <c r="E606" s="111">
        <f t="shared" ca="1" si="115"/>
        <v>1</v>
      </c>
      <c r="F606" s="25"/>
      <c r="G606" s="7"/>
      <c r="H606" s="7"/>
      <c r="I606" s="7"/>
      <c r="K606" s="7"/>
      <c r="L606" s="7"/>
      <c r="M606" s="7"/>
      <c r="N606" s="7"/>
      <c r="O606" s="7"/>
      <c r="P606" s="7"/>
      <c r="R606" s="7"/>
      <c r="S606" s="7"/>
    </row>
    <row r="607" spans="1:19" ht="14.1" customHeight="1" x14ac:dyDescent="0.2">
      <c r="A607" s="110">
        <f ca="1">IF($H607="UNIDADE CONSTRUTIVA",OFFSET(A607,-1,0)+1,LARGE(A$3:A606,1))</f>
        <v>0</v>
      </c>
      <c r="B607" s="110">
        <f t="shared" ca="1" si="112"/>
        <v>11</v>
      </c>
      <c r="C607" s="110">
        <f t="shared" ca="1" si="113"/>
        <v>1</v>
      </c>
      <c r="D607" s="111">
        <f t="shared" ca="1" si="114"/>
        <v>1</v>
      </c>
      <c r="E607" s="111">
        <f t="shared" ca="1" si="115"/>
        <v>1</v>
      </c>
      <c r="F607" s="25"/>
      <c r="G607" s="7"/>
      <c r="H607" s="7"/>
      <c r="I607" s="7"/>
      <c r="K607" s="7"/>
      <c r="L607" s="7"/>
      <c r="M607" s="7"/>
      <c r="N607" s="7"/>
      <c r="O607" s="7"/>
      <c r="P607" s="7"/>
      <c r="R607" s="7"/>
      <c r="S607" s="7"/>
    </row>
    <row r="608" spans="1:19" ht="14.1" customHeight="1" x14ac:dyDescent="0.2">
      <c r="A608" s="110">
        <f ca="1">IF($H608="UNIDADE CONSTRUTIVA",OFFSET(A608,-1,0)+1,LARGE(A$3:A607,1))</f>
        <v>0</v>
      </c>
      <c r="B608" s="110">
        <f t="shared" ca="1" si="112"/>
        <v>11</v>
      </c>
      <c r="C608" s="110">
        <f t="shared" ca="1" si="113"/>
        <v>1</v>
      </c>
      <c r="D608" s="111">
        <f t="shared" ca="1" si="114"/>
        <v>1</v>
      </c>
      <c r="E608" s="111">
        <f t="shared" ca="1" si="115"/>
        <v>1</v>
      </c>
      <c r="F608" s="25"/>
      <c r="G608" s="7"/>
      <c r="H608" s="7"/>
      <c r="I608" s="7"/>
      <c r="K608" s="7"/>
      <c r="L608" s="7"/>
      <c r="M608" s="7"/>
      <c r="N608" s="7"/>
      <c r="O608" s="7"/>
      <c r="P608" s="7"/>
      <c r="R608" s="7"/>
      <c r="S608" s="7"/>
    </row>
    <row r="609" spans="1:19" ht="14.1" customHeight="1" x14ac:dyDescent="0.2">
      <c r="A609" s="110">
        <f ca="1">IF($H609="UNIDADE CONSTRUTIVA",OFFSET(A609,-1,0)+1,LARGE(A$3:A608,1))</f>
        <v>0</v>
      </c>
      <c r="B609" s="110">
        <f t="shared" ca="1" si="112"/>
        <v>11</v>
      </c>
      <c r="C609" s="110">
        <f t="shared" ca="1" si="113"/>
        <v>1</v>
      </c>
      <c r="D609" s="111">
        <f t="shared" ca="1" si="114"/>
        <v>1</v>
      </c>
      <c r="E609" s="111">
        <f t="shared" ca="1" si="115"/>
        <v>1</v>
      </c>
      <c r="F609" s="25"/>
      <c r="G609" s="7"/>
      <c r="H609" s="7"/>
      <c r="I609" s="7"/>
      <c r="K609" s="7"/>
      <c r="L609" s="7"/>
      <c r="M609" s="7"/>
      <c r="N609" s="7"/>
      <c r="O609" s="7"/>
      <c r="P609" s="7"/>
      <c r="R609" s="7"/>
      <c r="S609" s="7"/>
    </row>
    <row r="610" spans="1:19" ht="14.1" customHeight="1" x14ac:dyDescent="0.2">
      <c r="A610" s="110">
        <f ca="1">IF($H610="UNIDADE CONSTRUTIVA",OFFSET(A610,-1,0)+1,LARGE(A$3:A609,1))</f>
        <v>0</v>
      </c>
      <c r="B610" s="110">
        <f t="shared" ca="1" si="112"/>
        <v>11</v>
      </c>
      <c r="C610" s="110">
        <f t="shared" ca="1" si="113"/>
        <v>1</v>
      </c>
      <c r="D610" s="111">
        <f t="shared" ca="1" si="114"/>
        <v>1</v>
      </c>
      <c r="E610" s="111">
        <f t="shared" ca="1" si="115"/>
        <v>1</v>
      </c>
      <c r="F610" s="25"/>
      <c r="G610" s="7"/>
      <c r="H610" s="7"/>
      <c r="I610" s="7"/>
      <c r="K610" s="7"/>
      <c r="L610" s="7"/>
      <c r="M610" s="7"/>
      <c r="N610" s="7"/>
      <c r="O610" s="7"/>
      <c r="P610" s="7"/>
      <c r="R610" s="7"/>
      <c r="S610" s="7"/>
    </row>
    <row r="611" spans="1:19" ht="14.1" customHeight="1" x14ac:dyDescent="0.2">
      <c r="A611" s="110">
        <f ca="1">IF($H611="UNIDADE CONSTRUTIVA",OFFSET(A611,-1,0)+1,LARGE(A$3:A610,1))</f>
        <v>0</v>
      </c>
      <c r="B611" s="110">
        <f t="shared" ca="1" si="112"/>
        <v>11</v>
      </c>
      <c r="C611" s="110">
        <f t="shared" ca="1" si="113"/>
        <v>1</v>
      </c>
      <c r="D611" s="111">
        <f t="shared" ca="1" si="114"/>
        <v>1</v>
      </c>
      <c r="E611" s="111">
        <f t="shared" ca="1" si="115"/>
        <v>1</v>
      </c>
      <c r="F611" s="25"/>
      <c r="G611" s="7"/>
      <c r="H611" s="7"/>
      <c r="I611" s="7"/>
      <c r="K611" s="7"/>
      <c r="L611" s="7"/>
      <c r="M611" s="7"/>
      <c r="N611" s="7"/>
      <c r="O611" s="7"/>
      <c r="P611" s="7"/>
      <c r="R611" s="7"/>
      <c r="S611" s="7"/>
    </row>
    <row r="612" spans="1:19" ht="14.1" customHeight="1" x14ac:dyDescent="0.2">
      <c r="A612" s="110">
        <f ca="1">IF($H612="UNIDADE CONSTRUTIVA",OFFSET(A612,-1,0)+1,LARGE(A$3:A611,1))</f>
        <v>0</v>
      </c>
      <c r="B612" s="110">
        <f t="shared" ca="1" si="112"/>
        <v>11</v>
      </c>
      <c r="C612" s="110">
        <f t="shared" ca="1" si="113"/>
        <v>1</v>
      </c>
      <c r="D612" s="111">
        <f t="shared" ca="1" si="114"/>
        <v>1</v>
      </c>
      <c r="E612" s="111">
        <f t="shared" ca="1" si="115"/>
        <v>1</v>
      </c>
      <c r="F612" s="25"/>
      <c r="G612" s="7"/>
      <c r="H612" s="7"/>
      <c r="I612" s="7"/>
      <c r="K612" s="7"/>
      <c r="L612" s="7"/>
      <c r="M612" s="7"/>
      <c r="N612" s="7"/>
      <c r="O612" s="7"/>
      <c r="P612" s="7"/>
      <c r="R612" s="7"/>
      <c r="S612" s="7"/>
    </row>
    <row r="613" spans="1:19" ht="14.1" customHeight="1" x14ac:dyDescent="0.2">
      <c r="A613" s="110">
        <f ca="1">IF($H613="UNIDADE CONSTRUTIVA",OFFSET(A613,-1,0)+1,LARGE(A$3:A612,1))</f>
        <v>0</v>
      </c>
      <c r="B613" s="110">
        <f t="shared" ca="1" si="112"/>
        <v>11</v>
      </c>
      <c r="C613" s="110">
        <f t="shared" ca="1" si="113"/>
        <v>1</v>
      </c>
      <c r="D613" s="111">
        <f t="shared" ca="1" si="114"/>
        <v>1</v>
      </c>
      <c r="E613" s="111">
        <f t="shared" ca="1" si="115"/>
        <v>1</v>
      </c>
      <c r="F613" s="25"/>
      <c r="G613" s="7"/>
      <c r="H613" s="7"/>
      <c r="I613" s="7"/>
      <c r="K613" s="7"/>
      <c r="L613" s="7"/>
      <c r="M613" s="7"/>
      <c r="N613" s="7"/>
      <c r="O613" s="7"/>
      <c r="P613" s="7"/>
      <c r="R613" s="7"/>
      <c r="S613" s="7"/>
    </row>
    <row r="614" spans="1:19" ht="14.1" customHeight="1" x14ac:dyDescent="0.2">
      <c r="A614" s="110">
        <f ca="1">IF($H614="UNIDADE CONSTRUTIVA",OFFSET(A614,-1,0)+1,LARGE(A$3:A613,1))</f>
        <v>0</v>
      </c>
      <c r="B614" s="110">
        <f t="shared" ca="1" si="112"/>
        <v>11</v>
      </c>
      <c r="C614" s="110">
        <f t="shared" ca="1" si="113"/>
        <v>1</v>
      </c>
      <c r="D614" s="111">
        <f t="shared" ca="1" si="114"/>
        <v>1</v>
      </c>
      <c r="E614" s="111">
        <f t="shared" ca="1" si="115"/>
        <v>1</v>
      </c>
      <c r="F614" s="25"/>
      <c r="G614" s="7"/>
      <c r="H614" s="7"/>
      <c r="I614" s="7"/>
      <c r="K614" s="7"/>
      <c r="L614" s="7"/>
      <c r="M614" s="7"/>
      <c r="N614" s="7"/>
      <c r="O614" s="7"/>
      <c r="P614" s="7"/>
      <c r="R614" s="7"/>
      <c r="S614" s="7"/>
    </row>
    <row r="615" spans="1:19" ht="14.1" customHeight="1" x14ac:dyDescent="0.2">
      <c r="A615" s="110">
        <f ca="1">IF($H615="UNIDADE CONSTRUTIVA",OFFSET(A615,-1,0)+1,LARGE(A$3:A614,1))</f>
        <v>0</v>
      </c>
      <c r="B615" s="110">
        <f t="shared" ca="1" si="112"/>
        <v>11</v>
      </c>
      <c r="C615" s="110">
        <f t="shared" ca="1" si="113"/>
        <v>1</v>
      </c>
      <c r="D615" s="111">
        <f t="shared" ca="1" si="114"/>
        <v>1</v>
      </c>
      <c r="E615" s="111">
        <f t="shared" ca="1" si="115"/>
        <v>1</v>
      </c>
      <c r="F615" s="25"/>
      <c r="G615" s="7"/>
      <c r="H615" s="7"/>
      <c r="I615" s="7"/>
      <c r="K615" s="7"/>
      <c r="L615" s="7"/>
      <c r="M615" s="7"/>
      <c r="N615" s="7"/>
      <c r="O615" s="7"/>
      <c r="P615" s="7"/>
      <c r="R615" s="7"/>
      <c r="S615" s="7"/>
    </row>
    <row r="616" spans="1:19" ht="14.1" customHeight="1" x14ac:dyDescent="0.2">
      <c r="A616" s="110">
        <f ca="1">IF($H616="UNIDADE CONSTRUTIVA",OFFSET(A616,-1,0)+1,LARGE(A$3:A615,1))</f>
        <v>0</v>
      </c>
      <c r="B616" s="110">
        <f t="shared" ca="1" si="112"/>
        <v>11</v>
      </c>
      <c r="C616" s="110">
        <f t="shared" ca="1" si="113"/>
        <v>1</v>
      </c>
      <c r="D616" s="111">
        <f t="shared" ca="1" si="114"/>
        <v>1</v>
      </c>
      <c r="E616" s="111">
        <f t="shared" ca="1" si="115"/>
        <v>1</v>
      </c>
      <c r="F616" s="25"/>
      <c r="G616" s="7"/>
      <c r="H616" s="7"/>
      <c r="I616" s="7"/>
      <c r="K616" s="7"/>
      <c r="L616" s="7"/>
      <c r="M616" s="7"/>
      <c r="N616" s="7"/>
      <c r="O616" s="7"/>
      <c r="P616" s="7"/>
      <c r="R616" s="7"/>
      <c r="S616" s="7"/>
    </row>
    <row r="617" spans="1:19" ht="14.1" customHeight="1" x14ac:dyDescent="0.2">
      <c r="A617" s="110">
        <f ca="1">IF($H617="UNIDADE CONSTRUTIVA",OFFSET(A617,-1,0)+1,LARGE(A$3:A616,1))</f>
        <v>0</v>
      </c>
      <c r="B617" s="110">
        <f t="shared" ca="1" si="112"/>
        <v>11</v>
      </c>
      <c r="C617" s="110">
        <f t="shared" ca="1" si="113"/>
        <v>1</v>
      </c>
      <c r="D617" s="111">
        <f t="shared" ca="1" si="114"/>
        <v>1</v>
      </c>
      <c r="E617" s="111">
        <f t="shared" ca="1" si="115"/>
        <v>1</v>
      </c>
      <c r="F617" s="25"/>
      <c r="G617" s="7"/>
      <c r="H617" s="7"/>
      <c r="I617" s="7"/>
      <c r="K617" s="7"/>
      <c r="L617" s="7"/>
      <c r="M617" s="7"/>
      <c r="N617" s="7"/>
      <c r="O617" s="7"/>
      <c r="P617" s="7"/>
      <c r="R617" s="7"/>
      <c r="S617" s="7"/>
    </row>
    <row r="618" spans="1:19" ht="14.1" customHeight="1" x14ac:dyDescent="0.2">
      <c r="A618" s="110">
        <f ca="1">IF($H618="UNIDADE CONSTRUTIVA",OFFSET(A618,-1,0)+1,LARGE(A$3:A617,1))</f>
        <v>0</v>
      </c>
      <c r="B618" s="110">
        <f t="shared" ca="1" si="112"/>
        <v>11</v>
      </c>
      <c r="C618" s="110">
        <f t="shared" ca="1" si="113"/>
        <v>1</v>
      </c>
      <c r="D618" s="111">
        <f t="shared" ca="1" si="114"/>
        <v>1</v>
      </c>
      <c r="E618" s="111">
        <f t="shared" ca="1" si="115"/>
        <v>1</v>
      </c>
      <c r="F618" s="25"/>
      <c r="G618" s="7"/>
      <c r="H618" s="7"/>
      <c r="I618" s="7"/>
      <c r="K618" s="7"/>
      <c r="L618" s="7"/>
      <c r="M618" s="7"/>
      <c r="N618" s="7"/>
      <c r="O618" s="7"/>
      <c r="P618" s="7"/>
      <c r="R618" s="7"/>
      <c r="S618" s="7"/>
    </row>
    <row r="619" spans="1:19" ht="14.1" customHeight="1" x14ac:dyDescent="0.2">
      <c r="A619" s="110">
        <f ca="1">IF($H619="UNIDADE CONSTRUTIVA",OFFSET(A619,-1,0)+1,LARGE(A$3:A618,1))</f>
        <v>0</v>
      </c>
      <c r="B619" s="110">
        <f t="shared" ca="1" si="112"/>
        <v>11</v>
      </c>
      <c r="C619" s="110">
        <f t="shared" ca="1" si="113"/>
        <v>1</v>
      </c>
      <c r="D619" s="111">
        <f t="shared" ca="1" si="114"/>
        <v>1</v>
      </c>
      <c r="E619" s="111">
        <f t="shared" ca="1" si="115"/>
        <v>1</v>
      </c>
      <c r="F619" s="25"/>
      <c r="G619" s="7"/>
      <c r="H619" s="7"/>
      <c r="I619" s="7"/>
      <c r="K619" s="7"/>
      <c r="L619" s="7"/>
      <c r="M619" s="7"/>
      <c r="N619" s="7"/>
      <c r="O619" s="7"/>
      <c r="P619" s="7"/>
      <c r="R619" s="7"/>
      <c r="S619" s="7"/>
    </row>
    <row r="620" spans="1:19" ht="14.1" customHeight="1" x14ac:dyDescent="0.2">
      <c r="A620" s="110">
        <f ca="1">IF($H620="UNIDADE CONSTRUTIVA",OFFSET(A620,-1,0)+1,LARGE(A$3:A619,1))</f>
        <v>0</v>
      </c>
      <c r="B620" s="110">
        <f t="shared" ca="1" si="112"/>
        <v>11</v>
      </c>
      <c r="C620" s="110">
        <f t="shared" ca="1" si="113"/>
        <v>1</v>
      </c>
      <c r="D620" s="111">
        <f t="shared" ca="1" si="114"/>
        <v>1</v>
      </c>
      <c r="E620" s="111">
        <f t="shared" ca="1" si="115"/>
        <v>1</v>
      </c>
      <c r="F620" s="25"/>
      <c r="G620" s="7"/>
      <c r="H620" s="7"/>
      <c r="I620" s="7"/>
      <c r="K620" s="7"/>
      <c r="L620" s="7"/>
      <c r="M620" s="7"/>
      <c r="N620" s="7"/>
      <c r="O620" s="7"/>
      <c r="P620" s="7"/>
      <c r="R620" s="7"/>
      <c r="S620" s="7"/>
    </row>
    <row r="621" spans="1:19" ht="14.1" customHeight="1" x14ac:dyDescent="0.2">
      <c r="A621" s="110">
        <f ca="1">IF($H621="UNIDADE CONSTRUTIVA",OFFSET(A621,-1,0)+1,LARGE(A$3:A620,1))</f>
        <v>0</v>
      </c>
      <c r="B621" s="110">
        <f t="shared" ca="1" si="112"/>
        <v>11</v>
      </c>
      <c r="C621" s="110">
        <f t="shared" ca="1" si="113"/>
        <v>1</v>
      </c>
      <c r="D621" s="111">
        <f t="shared" ca="1" si="114"/>
        <v>1</v>
      </c>
      <c r="E621" s="111">
        <f t="shared" ca="1" si="115"/>
        <v>1</v>
      </c>
      <c r="F621" s="25"/>
      <c r="G621" s="7"/>
      <c r="H621" s="7"/>
      <c r="I621" s="7"/>
      <c r="K621" s="7"/>
      <c r="L621" s="7"/>
      <c r="M621" s="7"/>
      <c r="N621" s="7"/>
      <c r="O621" s="7"/>
      <c r="P621" s="7"/>
      <c r="R621" s="7"/>
      <c r="S621" s="7"/>
    </row>
    <row r="622" spans="1:19" ht="14.1" customHeight="1" x14ac:dyDescent="0.2">
      <c r="A622" s="110">
        <f ca="1">IF($H622="UNIDADE CONSTRUTIVA",OFFSET(A622,-1,0)+1,LARGE(A$3:A621,1))</f>
        <v>0</v>
      </c>
      <c r="B622" s="110">
        <f t="shared" ca="1" si="112"/>
        <v>11</v>
      </c>
      <c r="C622" s="110">
        <f t="shared" ca="1" si="113"/>
        <v>1</v>
      </c>
      <c r="D622" s="111">
        <f t="shared" ca="1" si="114"/>
        <v>1</v>
      </c>
      <c r="E622" s="111">
        <f t="shared" ca="1" si="115"/>
        <v>1</v>
      </c>
      <c r="F622" s="25"/>
      <c r="G622" s="7"/>
      <c r="H622" s="7"/>
      <c r="I622" s="7"/>
      <c r="K622" s="7"/>
      <c r="L622" s="7"/>
      <c r="M622" s="7"/>
      <c r="N622" s="7"/>
      <c r="O622" s="7"/>
      <c r="P622" s="7"/>
      <c r="R622" s="7"/>
      <c r="S622" s="7"/>
    </row>
    <row r="623" spans="1:19" ht="14.1" customHeight="1" x14ac:dyDescent="0.2">
      <c r="A623" s="110">
        <f ca="1">IF($H623="UNIDADE CONSTRUTIVA",OFFSET(A623,-1,0)+1,LARGE(A$3:A622,1))</f>
        <v>0</v>
      </c>
      <c r="B623" s="110">
        <f t="shared" ca="1" si="112"/>
        <v>11</v>
      </c>
      <c r="C623" s="110">
        <f t="shared" ca="1" si="113"/>
        <v>1</v>
      </c>
      <c r="D623" s="111">
        <f t="shared" ca="1" si="114"/>
        <v>1</v>
      </c>
      <c r="E623" s="111">
        <f t="shared" ca="1" si="115"/>
        <v>1</v>
      </c>
      <c r="F623" s="25"/>
      <c r="G623" s="7"/>
      <c r="H623" s="7"/>
      <c r="I623" s="7"/>
      <c r="K623" s="7"/>
      <c r="L623" s="7"/>
      <c r="M623" s="7"/>
      <c r="N623" s="7"/>
      <c r="O623" s="7"/>
      <c r="P623" s="7"/>
      <c r="R623" s="7"/>
      <c r="S623" s="7"/>
    </row>
    <row r="624" spans="1:19" ht="14.1" customHeight="1" x14ac:dyDescent="0.2">
      <c r="A624" s="110">
        <f ca="1">IF($H624="UNIDADE CONSTRUTIVA",OFFSET(A624,-1,0)+1,LARGE(A$3:A623,1))</f>
        <v>0</v>
      </c>
      <c r="B624" s="110">
        <f t="shared" ref="B624:B687" ca="1" si="116">IF(H624="UNIDADE CONSTRUTIVA",0,IF(H624="CÉLULA CONSTRUTIVA",OFFSET(B624,-1,0)+1,OFFSET(B624,-1,0)))</f>
        <v>11</v>
      </c>
      <c r="C624" s="110">
        <f t="shared" ref="C624:C687" ca="1" si="117">IF(H624="CÉLULA CONSTRUTIVA",0,IF(H624="ETAPA",OFFSET(C624,-1,0)+1,OFFSET(C624,-1,0)))</f>
        <v>1</v>
      </c>
      <c r="D624" s="111">
        <f t="shared" ref="D624:D687" ca="1" si="118">IF(H624="ETAPA",0,IF(H624="SUBETAPA",OFFSET(D624,-1,0)+1,OFFSET(D624,-1,0)))</f>
        <v>1</v>
      </c>
      <c r="E624" s="111">
        <f t="shared" ref="E624:E687" ca="1" si="119">IF(H624="Subetapa",0,IF(H624="serviço",OFFSET(E624,-1,0)+1,OFFSET(E624,-1,0)))</f>
        <v>1</v>
      </c>
      <c r="F624" s="25"/>
      <c r="G624" s="7"/>
      <c r="H624" s="7"/>
      <c r="I624" s="7"/>
      <c r="K624" s="7"/>
      <c r="L624" s="7"/>
      <c r="M624" s="7"/>
      <c r="N624" s="7"/>
      <c r="O624" s="7"/>
      <c r="P624" s="7"/>
      <c r="R624" s="7"/>
      <c r="S624" s="7"/>
    </row>
    <row r="625" spans="1:19" ht="14.1" customHeight="1" x14ac:dyDescent="0.2">
      <c r="A625" s="110">
        <f ca="1">IF($H625="UNIDADE CONSTRUTIVA",OFFSET(A625,-1,0)+1,LARGE(A$3:A624,1))</f>
        <v>0</v>
      </c>
      <c r="B625" s="110">
        <f t="shared" ca="1" si="116"/>
        <v>11</v>
      </c>
      <c r="C625" s="110">
        <f t="shared" ca="1" si="117"/>
        <v>1</v>
      </c>
      <c r="D625" s="111">
        <f t="shared" ca="1" si="118"/>
        <v>1</v>
      </c>
      <c r="E625" s="111">
        <f t="shared" ca="1" si="119"/>
        <v>1</v>
      </c>
      <c r="F625" s="25"/>
      <c r="G625" s="7"/>
      <c r="H625" s="7"/>
      <c r="I625" s="7"/>
      <c r="K625" s="7"/>
      <c r="L625" s="7"/>
      <c r="M625" s="7"/>
      <c r="N625" s="7"/>
      <c r="O625" s="7"/>
      <c r="P625" s="7"/>
      <c r="R625" s="7"/>
      <c r="S625" s="7"/>
    </row>
    <row r="626" spans="1:19" ht="14.1" customHeight="1" x14ac:dyDescent="0.2">
      <c r="A626" s="110">
        <f ca="1">IF($H626="UNIDADE CONSTRUTIVA",OFFSET(A626,-1,0)+1,LARGE(A$3:A625,1))</f>
        <v>0</v>
      </c>
      <c r="B626" s="110">
        <f t="shared" ca="1" si="116"/>
        <v>11</v>
      </c>
      <c r="C626" s="110">
        <f t="shared" ca="1" si="117"/>
        <v>1</v>
      </c>
      <c r="D626" s="111">
        <f t="shared" ca="1" si="118"/>
        <v>1</v>
      </c>
      <c r="E626" s="111">
        <f t="shared" ca="1" si="119"/>
        <v>1</v>
      </c>
      <c r="F626" s="25"/>
      <c r="G626" s="7"/>
      <c r="H626" s="7"/>
      <c r="I626" s="7"/>
      <c r="K626" s="7"/>
      <c r="L626" s="7"/>
      <c r="M626" s="7"/>
      <c r="N626" s="7"/>
      <c r="O626" s="7"/>
      <c r="P626" s="7"/>
      <c r="R626" s="7"/>
      <c r="S626" s="7"/>
    </row>
    <row r="627" spans="1:19" ht="14.1" customHeight="1" x14ac:dyDescent="0.2">
      <c r="A627" s="110">
        <f ca="1">IF($H627="UNIDADE CONSTRUTIVA",OFFSET(A627,-1,0)+1,LARGE(A$3:A626,1))</f>
        <v>0</v>
      </c>
      <c r="B627" s="110">
        <f t="shared" ca="1" si="116"/>
        <v>11</v>
      </c>
      <c r="C627" s="110">
        <f t="shared" ca="1" si="117"/>
        <v>1</v>
      </c>
      <c r="D627" s="111">
        <f t="shared" ca="1" si="118"/>
        <v>1</v>
      </c>
      <c r="E627" s="111">
        <f t="shared" ca="1" si="119"/>
        <v>1</v>
      </c>
      <c r="F627" s="25"/>
      <c r="G627" s="7"/>
      <c r="H627" s="7"/>
      <c r="I627" s="7"/>
      <c r="K627" s="7"/>
      <c r="L627" s="7"/>
      <c r="M627" s="7"/>
      <c r="N627" s="7"/>
      <c r="O627" s="7"/>
      <c r="P627" s="7"/>
      <c r="R627" s="7"/>
      <c r="S627" s="7"/>
    </row>
    <row r="628" spans="1:19" ht="14.1" customHeight="1" x14ac:dyDescent="0.2">
      <c r="A628" s="110">
        <f ca="1">IF($H628="UNIDADE CONSTRUTIVA",OFFSET(A628,-1,0)+1,LARGE(A$3:A627,1))</f>
        <v>0</v>
      </c>
      <c r="B628" s="110">
        <f t="shared" ca="1" si="116"/>
        <v>11</v>
      </c>
      <c r="C628" s="110">
        <f t="shared" ca="1" si="117"/>
        <v>1</v>
      </c>
      <c r="D628" s="111">
        <f t="shared" ca="1" si="118"/>
        <v>1</v>
      </c>
      <c r="E628" s="111">
        <f t="shared" ca="1" si="119"/>
        <v>1</v>
      </c>
      <c r="F628" s="25"/>
      <c r="G628" s="7"/>
      <c r="H628" s="7"/>
      <c r="I628" s="7"/>
      <c r="K628" s="7"/>
      <c r="L628" s="7"/>
      <c r="M628" s="7"/>
      <c r="N628" s="7"/>
      <c r="O628" s="7"/>
      <c r="P628" s="7"/>
      <c r="R628" s="7"/>
      <c r="S628" s="7"/>
    </row>
    <row r="629" spans="1:19" ht="14.1" customHeight="1" x14ac:dyDescent="0.2">
      <c r="A629" s="110">
        <f ca="1">IF($H629="UNIDADE CONSTRUTIVA",OFFSET(A629,-1,0)+1,LARGE(A$3:A628,1))</f>
        <v>0</v>
      </c>
      <c r="B629" s="110">
        <f t="shared" ca="1" si="116"/>
        <v>11</v>
      </c>
      <c r="C629" s="110">
        <f t="shared" ca="1" si="117"/>
        <v>1</v>
      </c>
      <c r="D629" s="111">
        <f t="shared" ca="1" si="118"/>
        <v>1</v>
      </c>
      <c r="E629" s="111">
        <f t="shared" ca="1" si="119"/>
        <v>1</v>
      </c>
      <c r="F629" s="25"/>
      <c r="G629" s="7"/>
      <c r="H629" s="7"/>
      <c r="I629" s="7"/>
      <c r="K629" s="7"/>
      <c r="L629" s="7"/>
      <c r="M629" s="7"/>
      <c r="N629" s="7"/>
      <c r="O629" s="7"/>
      <c r="P629" s="7"/>
      <c r="R629" s="7"/>
      <c r="S629" s="7"/>
    </row>
    <row r="630" spans="1:19" ht="14.1" customHeight="1" x14ac:dyDescent="0.2">
      <c r="A630" s="110">
        <f ca="1">IF($H630="UNIDADE CONSTRUTIVA",OFFSET(A630,-1,0)+1,LARGE(A$3:A629,1))</f>
        <v>0</v>
      </c>
      <c r="B630" s="110">
        <f t="shared" ca="1" si="116"/>
        <v>11</v>
      </c>
      <c r="C630" s="110">
        <f t="shared" ca="1" si="117"/>
        <v>1</v>
      </c>
      <c r="D630" s="111">
        <f t="shared" ca="1" si="118"/>
        <v>1</v>
      </c>
      <c r="E630" s="111">
        <f t="shared" ca="1" si="119"/>
        <v>1</v>
      </c>
      <c r="F630" s="25"/>
      <c r="G630" s="7"/>
      <c r="H630" s="7"/>
      <c r="I630" s="7"/>
      <c r="K630" s="7"/>
      <c r="L630" s="7"/>
      <c r="M630" s="7"/>
      <c r="N630" s="7"/>
      <c r="O630" s="7"/>
      <c r="P630" s="7"/>
      <c r="R630" s="7"/>
      <c r="S630" s="7"/>
    </row>
    <row r="631" spans="1:19" ht="14.1" customHeight="1" x14ac:dyDescent="0.2">
      <c r="A631" s="110">
        <f ca="1">IF($H631="UNIDADE CONSTRUTIVA",OFFSET(A631,-1,0)+1,LARGE(A$3:A630,1))</f>
        <v>0</v>
      </c>
      <c r="B631" s="110">
        <f t="shared" ca="1" si="116"/>
        <v>11</v>
      </c>
      <c r="C631" s="110">
        <f t="shared" ca="1" si="117"/>
        <v>1</v>
      </c>
      <c r="D631" s="111">
        <f t="shared" ca="1" si="118"/>
        <v>1</v>
      </c>
      <c r="E631" s="111">
        <f t="shared" ca="1" si="119"/>
        <v>1</v>
      </c>
      <c r="F631" s="25"/>
      <c r="G631" s="7"/>
      <c r="H631" s="7"/>
      <c r="I631" s="7"/>
      <c r="K631" s="7"/>
      <c r="L631" s="7"/>
      <c r="M631" s="7"/>
      <c r="N631" s="7"/>
      <c r="O631" s="7"/>
      <c r="P631" s="7"/>
      <c r="R631" s="7"/>
      <c r="S631" s="7"/>
    </row>
    <row r="632" spans="1:19" ht="14.1" customHeight="1" x14ac:dyDescent="0.2">
      <c r="A632" s="110">
        <f ca="1">IF($H632="UNIDADE CONSTRUTIVA",OFFSET(A632,-1,0)+1,LARGE(A$3:A631,1))</f>
        <v>0</v>
      </c>
      <c r="B632" s="110">
        <f t="shared" ca="1" si="116"/>
        <v>11</v>
      </c>
      <c r="C632" s="110">
        <f t="shared" ca="1" si="117"/>
        <v>1</v>
      </c>
      <c r="D632" s="111">
        <f t="shared" ca="1" si="118"/>
        <v>1</v>
      </c>
      <c r="E632" s="111">
        <f t="shared" ca="1" si="119"/>
        <v>1</v>
      </c>
      <c r="F632" s="25"/>
      <c r="G632" s="7"/>
      <c r="H632" s="7"/>
      <c r="I632" s="7"/>
      <c r="K632" s="7"/>
      <c r="L632" s="7"/>
      <c r="M632" s="7"/>
      <c r="N632" s="7"/>
      <c r="O632" s="7"/>
      <c r="P632" s="7"/>
      <c r="R632" s="7"/>
      <c r="S632" s="7"/>
    </row>
    <row r="633" spans="1:19" ht="14.1" customHeight="1" x14ac:dyDescent="0.2">
      <c r="A633" s="110">
        <f ca="1">IF($H633="UNIDADE CONSTRUTIVA",OFFSET(A633,-1,0)+1,LARGE(A$3:A632,1))</f>
        <v>0</v>
      </c>
      <c r="B633" s="110">
        <f t="shared" ca="1" si="116"/>
        <v>11</v>
      </c>
      <c r="C633" s="110">
        <f t="shared" ca="1" si="117"/>
        <v>1</v>
      </c>
      <c r="D633" s="111">
        <f t="shared" ca="1" si="118"/>
        <v>1</v>
      </c>
      <c r="E633" s="111">
        <f t="shared" ca="1" si="119"/>
        <v>1</v>
      </c>
      <c r="F633" s="25"/>
      <c r="G633" s="7"/>
      <c r="H633" s="7"/>
      <c r="I633" s="7"/>
      <c r="K633" s="7"/>
      <c r="L633" s="7"/>
      <c r="M633" s="7"/>
      <c r="N633" s="7"/>
      <c r="O633" s="7"/>
      <c r="P633" s="7"/>
      <c r="R633" s="7"/>
      <c r="S633" s="7"/>
    </row>
    <row r="634" spans="1:19" ht="14.1" customHeight="1" x14ac:dyDescent="0.2">
      <c r="A634" s="110">
        <f ca="1">IF($H634="UNIDADE CONSTRUTIVA",OFFSET(A634,-1,0)+1,LARGE(A$3:A633,1))</f>
        <v>0</v>
      </c>
      <c r="B634" s="110">
        <f t="shared" ca="1" si="116"/>
        <v>11</v>
      </c>
      <c r="C634" s="110">
        <f t="shared" ca="1" si="117"/>
        <v>1</v>
      </c>
      <c r="D634" s="111">
        <f t="shared" ca="1" si="118"/>
        <v>1</v>
      </c>
      <c r="E634" s="111">
        <f t="shared" ca="1" si="119"/>
        <v>1</v>
      </c>
      <c r="F634" s="25"/>
      <c r="G634" s="7"/>
      <c r="H634" s="7"/>
      <c r="I634" s="7"/>
      <c r="K634" s="7"/>
      <c r="L634" s="7"/>
      <c r="M634" s="7"/>
      <c r="N634" s="7"/>
      <c r="O634" s="7"/>
      <c r="P634" s="7"/>
      <c r="R634" s="7"/>
      <c r="S634" s="7"/>
    </row>
    <row r="635" spans="1:19" ht="14.1" customHeight="1" x14ac:dyDescent="0.2">
      <c r="A635" s="110">
        <f ca="1">IF($H635="UNIDADE CONSTRUTIVA",OFFSET(A635,-1,0)+1,LARGE(A$3:A634,1))</f>
        <v>0</v>
      </c>
      <c r="B635" s="110">
        <f t="shared" ca="1" si="116"/>
        <v>11</v>
      </c>
      <c r="C635" s="110">
        <f t="shared" ca="1" si="117"/>
        <v>1</v>
      </c>
      <c r="D635" s="111">
        <f t="shared" ca="1" si="118"/>
        <v>1</v>
      </c>
      <c r="E635" s="111">
        <f t="shared" ca="1" si="119"/>
        <v>1</v>
      </c>
      <c r="F635" s="25"/>
      <c r="G635" s="7"/>
      <c r="H635" s="7"/>
      <c r="I635" s="7"/>
      <c r="K635" s="7"/>
      <c r="L635" s="7"/>
      <c r="M635" s="7"/>
      <c r="N635" s="7"/>
      <c r="O635" s="7"/>
      <c r="P635" s="7"/>
      <c r="R635" s="7"/>
      <c r="S635" s="7"/>
    </row>
    <row r="636" spans="1:19" ht="14.1" customHeight="1" x14ac:dyDescent="0.2">
      <c r="A636" s="110">
        <f ca="1">IF($H636="UNIDADE CONSTRUTIVA",OFFSET(A636,-1,0)+1,LARGE(A$3:A635,1))</f>
        <v>0</v>
      </c>
      <c r="B636" s="110">
        <f t="shared" ca="1" si="116"/>
        <v>11</v>
      </c>
      <c r="C636" s="110">
        <f t="shared" ca="1" si="117"/>
        <v>1</v>
      </c>
      <c r="D636" s="111">
        <f t="shared" ca="1" si="118"/>
        <v>1</v>
      </c>
      <c r="E636" s="111">
        <f t="shared" ca="1" si="119"/>
        <v>1</v>
      </c>
      <c r="F636" s="25"/>
      <c r="G636" s="7"/>
      <c r="H636" s="7"/>
      <c r="I636" s="7"/>
      <c r="K636" s="7"/>
      <c r="L636" s="7"/>
      <c r="M636" s="7"/>
      <c r="N636" s="7"/>
      <c r="O636" s="7"/>
      <c r="P636" s="7"/>
      <c r="R636" s="7"/>
      <c r="S636" s="7"/>
    </row>
    <row r="637" spans="1:19" ht="14.1" customHeight="1" x14ac:dyDescent="0.2">
      <c r="A637" s="110">
        <f ca="1">IF($H637="UNIDADE CONSTRUTIVA",OFFSET(A637,-1,0)+1,LARGE(A$3:A636,1))</f>
        <v>0</v>
      </c>
      <c r="B637" s="110">
        <f t="shared" ca="1" si="116"/>
        <v>11</v>
      </c>
      <c r="C637" s="110">
        <f t="shared" ca="1" si="117"/>
        <v>1</v>
      </c>
      <c r="D637" s="111">
        <f t="shared" ca="1" si="118"/>
        <v>1</v>
      </c>
      <c r="E637" s="111">
        <f t="shared" ca="1" si="119"/>
        <v>1</v>
      </c>
      <c r="F637" s="25"/>
      <c r="G637" s="7"/>
      <c r="H637" s="7"/>
      <c r="I637" s="7"/>
      <c r="K637" s="7"/>
      <c r="L637" s="7"/>
      <c r="M637" s="7"/>
      <c r="N637" s="7"/>
      <c r="O637" s="7"/>
      <c r="P637" s="7"/>
      <c r="R637" s="7"/>
      <c r="S637" s="7"/>
    </row>
    <row r="638" spans="1:19" ht="14.1" customHeight="1" x14ac:dyDescent="0.2">
      <c r="A638" s="110">
        <f ca="1">IF($H638="UNIDADE CONSTRUTIVA",OFFSET(A638,-1,0)+1,LARGE(A$3:A637,1))</f>
        <v>0</v>
      </c>
      <c r="B638" s="110">
        <f t="shared" ca="1" si="116"/>
        <v>11</v>
      </c>
      <c r="C638" s="110">
        <f t="shared" ca="1" si="117"/>
        <v>1</v>
      </c>
      <c r="D638" s="111">
        <f t="shared" ca="1" si="118"/>
        <v>1</v>
      </c>
      <c r="E638" s="111">
        <f t="shared" ca="1" si="119"/>
        <v>1</v>
      </c>
      <c r="F638" s="25"/>
      <c r="G638" s="7"/>
      <c r="H638" s="7"/>
      <c r="I638" s="7"/>
      <c r="K638" s="7"/>
      <c r="L638" s="7"/>
      <c r="M638" s="7"/>
      <c r="N638" s="7"/>
      <c r="O638" s="7"/>
      <c r="P638" s="7"/>
      <c r="R638" s="7"/>
      <c r="S638" s="7"/>
    </row>
    <row r="639" spans="1:19" ht="14.1" customHeight="1" x14ac:dyDescent="0.2">
      <c r="A639" s="110">
        <f ca="1">IF($H639="UNIDADE CONSTRUTIVA",OFFSET(A639,-1,0)+1,LARGE(A$3:A638,1))</f>
        <v>0</v>
      </c>
      <c r="B639" s="110">
        <f t="shared" ca="1" si="116"/>
        <v>11</v>
      </c>
      <c r="C639" s="110">
        <f t="shared" ca="1" si="117"/>
        <v>1</v>
      </c>
      <c r="D639" s="111">
        <f t="shared" ca="1" si="118"/>
        <v>1</v>
      </c>
      <c r="E639" s="111">
        <f t="shared" ca="1" si="119"/>
        <v>1</v>
      </c>
      <c r="F639" s="25"/>
      <c r="G639" s="7"/>
      <c r="H639" s="7"/>
      <c r="I639" s="7"/>
      <c r="K639" s="7"/>
      <c r="L639" s="7"/>
      <c r="M639" s="7"/>
      <c r="N639" s="7"/>
      <c r="O639" s="7"/>
      <c r="P639" s="7"/>
      <c r="R639" s="7"/>
      <c r="S639" s="7"/>
    </row>
    <row r="640" spans="1:19" ht="14.1" customHeight="1" x14ac:dyDescent="0.2">
      <c r="A640" s="110">
        <f ca="1">IF($H640="UNIDADE CONSTRUTIVA",OFFSET(A640,-1,0)+1,LARGE(A$3:A639,1))</f>
        <v>0</v>
      </c>
      <c r="B640" s="110">
        <f t="shared" ca="1" si="116"/>
        <v>11</v>
      </c>
      <c r="C640" s="110">
        <f t="shared" ca="1" si="117"/>
        <v>1</v>
      </c>
      <c r="D640" s="111">
        <f t="shared" ca="1" si="118"/>
        <v>1</v>
      </c>
      <c r="E640" s="111">
        <f t="shared" ca="1" si="119"/>
        <v>1</v>
      </c>
      <c r="F640" s="25"/>
      <c r="G640" s="7"/>
      <c r="H640" s="7"/>
      <c r="I640" s="7"/>
      <c r="K640" s="7"/>
      <c r="L640" s="7"/>
      <c r="M640" s="7"/>
      <c r="N640" s="7"/>
      <c r="O640" s="7"/>
      <c r="P640" s="7"/>
      <c r="R640" s="7"/>
      <c r="S640" s="7"/>
    </row>
    <row r="641" spans="1:19" ht="14.1" customHeight="1" x14ac:dyDescent="0.2">
      <c r="A641" s="110">
        <f ca="1">IF($H641="UNIDADE CONSTRUTIVA",OFFSET(A641,-1,0)+1,LARGE(A$3:A640,1))</f>
        <v>0</v>
      </c>
      <c r="B641" s="110">
        <f t="shared" ca="1" si="116"/>
        <v>11</v>
      </c>
      <c r="C641" s="110">
        <f t="shared" ca="1" si="117"/>
        <v>1</v>
      </c>
      <c r="D641" s="111">
        <f t="shared" ca="1" si="118"/>
        <v>1</v>
      </c>
      <c r="E641" s="111">
        <f t="shared" ca="1" si="119"/>
        <v>1</v>
      </c>
      <c r="F641" s="25"/>
      <c r="G641" s="7"/>
      <c r="H641" s="7"/>
      <c r="I641" s="7"/>
      <c r="K641" s="7"/>
      <c r="L641" s="7"/>
      <c r="M641" s="7"/>
      <c r="N641" s="7"/>
      <c r="O641" s="7"/>
      <c r="P641" s="7"/>
      <c r="R641" s="7"/>
      <c r="S641" s="7"/>
    </row>
    <row r="642" spans="1:19" ht="14.1" customHeight="1" x14ac:dyDescent="0.2">
      <c r="A642" s="110">
        <f ca="1">IF($H642="UNIDADE CONSTRUTIVA",OFFSET(A642,-1,0)+1,LARGE(A$3:A641,1))</f>
        <v>0</v>
      </c>
      <c r="B642" s="110">
        <f t="shared" ca="1" si="116"/>
        <v>11</v>
      </c>
      <c r="C642" s="110">
        <f t="shared" ca="1" si="117"/>
        <v>1</v>
      </c>
      <c r="D642" s="111">
        <f t="shared" ca="1" si="118"/>
        <v>1</v>
      </c>
      <c r="E642" s="111">
        <f t="shared" ca="1" si="119"/>
        <v>1</v>
      </c>
      <c r="F642" s="25"/>
      <c r="G642" s="7"/>
      <c r="H642" s="7"/>
      <c r="I642" s="7"/>
      <c r="K642" s="7"/>
      <c r="L642" s="7"/>
      <c r="M642" s="7"/>
      <c r="N642" s="7"/>
      <c r="O642" s="7"/>
      <c r="P642" s="7"/>
      <c r="R642" s="7"/>
      <c r="S642" s="7"/>
    </row>
    <row r="643" spans="1:19" ht="14.1" customHeight="1" x14ac:dyDescent="0.2">
      <c r="A643" s="110">
        <f ca="1">IF($H643="UNIDADE CONSTRUTIVA",OFFSET(A643,-1,0)+1,LARGE(A$3:A642,1))</f>
        <v>0</v>
      </c>
      <c r="B643" s="110">
        <f t="shared" ca="1" si="116"/>
        <v>11</v>
      </c>
      <c r="C643" s="110">
        <f t="shared" ca="1" si="117"/>
        <v>1</v>
      </c>
      <c r="D643" s="111">
        <f t="shared" ca="1" si="118"/>
        <v>1</v>
      </c>
      <c r="E643" s="111">
        <f t="shared" ca="1" si="119"/>
        <v>1</v>
      </c>
      <c r="F643" s="25"/>
      <c r="G643" s="7"/>
      <c r="H643" s="7"/>
      <c r="I643" s="7"/>
      <c r="K643" s="7"/>
      <c r="L643" s="7"/>
      <c r="M643" s="7"/>
      <c r="N643" s="7"/>
      <c r="O643" s="7"/>
      <c r="P643" s="7"/>
      <c r="R643" s="7"/>
      <c r="S643" s="7"/>
    </row>
    <row r="644" spans="1:19" ht="14.1" customHeight="1" x14ac:dyDescent="0.2">
      <c r="A644" s="110">
        <f ca="1">IF($H644="UNIDADE CONSTRUTIVA",OFFSET(A644,-1,0)+1,LARGE(A$3:A643,1))</f>
        <v>0</v>
      </c>
      <c r="B644" s="110">
        <f t="shared" ca="1" si="116"/>
        <v>11</v>
      </c>
      <c r="C644" s="110">
        <f t="shared" ca="1" si="117"/>
        <v>1</v>
      </c>
      <c r="D644" s="111">
        <f t="shared" ca="1" si="118"/>
        <v>1</v>
      </c>
      <c r="E644" s="111">
        <f t="shared" ca="1" si="119"/>
        <v>1</v>
      </c>
      <c r="F644" s="25"/>
      <c r="G644" s="7"/>
      <c r="H644" s="7"/>
      <c r="I644" s="7"/>
      <c r="K644" s="7"/>
      <c r="L644" s="7"/>
      <c r="M644" s="7"/>
      <c r="N644" s="7"/>
      <c r="O644" s="7"/>
      <c r="P644" s="7"/>
      <c r="R644" s="7"/>
      <c r="S644" s="7"/>
    </row>
    <row r="645" spans="1:19" ht="14.1" customHeight="1" x14ac:dyDescent="0.2">
      <c r="A645" s="110">
        <f ca="1">IF($H645="UNIDADE CONSTRUTIVA",OFFSET(A645,-1,0)+1,LARGE(A$3:A644,1))</f>
        <v>0</v>
      </c>
      <c r="B645" s="110">
        <f t="shared" ca="1" si="116"/>
        <v>11</v>
      </c>
      <c r="C645" s="110">
        <f t="shared" ca="1" si="117"/>
        <v>1</v>
      </c>
      <c r="D645" s="111">
        <f t="shared" ca="1" si="118"/>
        <v>1</v>
      </c>
      <c r="E645" s="111">
        <f t="shared" ca="1" si="119"/>
        <v>1</v>
      </c>
      <c r="F645" s="25"/>
      <c r="G645" s="7"/>
      <c r="H645" s="7"/>
      <c r="I645" s="7"/>
      <c r="K645" s="7"/>
      <c r="L645" s="7"/>
      <c r="M645" s="7"/>
      <c r="N645" s="7"/>
      <c r="O645" s="7"/>
      <c r="P645" s="7"/>
      <c r="R645" s="7"/>
      <c r="S645" s="7"/>
    </row>
    <row r="646" spans="1:19" ht="14.1" customHeight="1" x14ac:dyDescent="0.2">
      <c r="A646" s="110">
        <f ca="1">IF($H646="UNIDADE CONSTRUTIVA",OFFSET(A646,-1,0)+1,LARGE(A$3:A645,1))</f>
        <v>0</v>
      </c>
      <c r="B646" s="110">
        <f t="shared" ca="1" si="116"/>
        <v>11</v>
      </c>
      <c r="C646" s="110">
        <f t="shared" ca="1" si="117"/>
        <v>1</v>
      </c>
      <c r="D646" s="111">
        <f t="shared" ca="1" si="118"/>
        <v>1</v>
      </c>
      <c r="E646" s="111">
        <f t="shared" ca="1" si="119"/>
        <v>1</v>
      </c>
      <c r="F646" s="25"/>
      <c r="G646" s="7"/>
      <c r="H646" s="7"/>
      <c r="I646" s="7"/>
      <c r="K646" s="7"/>
      <c r="L646" s="7"/>
      <c r="M646" s="7"/>
      <c r="N646" s="7"/>
      <c r="O646" s="7"/>
      <c r="P646" s="7"/>
      <c r="R646" s="7"/>
      <c r="S646" s="7"/>
    </row>
    <row r="647" spans="1:19" ht="14.1" customHeight="1" x14ac:dyDescent="0.2">
      <c r="A647" s="110">
        <f ca="1">IF($H647="UNIDADE CONSTRUTIVA",OFFSET(A647,-1,0)+1,LARGE(A$3:A646,1))</f>
        <v>0</v>
      </c>
      <c r="B647" s="110">
        <f t="shared" ca="1" si="116"/>
        <v>11</v>
      </c>
      <c r="C647" s="110">
        <f t="shared" ca="1" si="117"/>
        <v>1</v>
      </c>
      <c r="D647" s="111">
        <f t="shared" ca="1" si="118"/>
        <v>1</v>
      </c>
      <c r="E647" s="111">
        <f t="shared" ca="1" si="119"/>
        <v>1</v>
      </c>
      <c r="F647" s="25"/>
      <c r="G647" s="7"/>
      <c r="H647" s="7"/>
      <c r="I647" s="7"/>
      <c r="K647" s="7"/>
      <c r="L647" s="7"/>
      <c r="M647" s="7"/>
      <c r="N647" s="7"/>
      <c r="O647" s="7"/>
      <c r="P647" s="7"/>
      <c r="R647" s="7"/>
      <c r="S647" s="7"/>
    </row>
    <row r="648" spans="1:19" ht="14.1" customHeight="1" x14ac:dyDescent="0.2">
      <c r="A648" s="110">
        <f ca="1">IF($H648="UNIDADE CONSTRUTIVA",OFFSET(A648,-1,0)+1,LARGE(A$3:A647,1))</f>
        <v>0</v>
      </c>
      <c r="B648" s="110">
        <f t="shared" ca="1" si="116"/>
        <v>11</v>
      </c>
      <c r="C648" s="110">
        <f t="shared" ca="1" si="117"/>
        <v>1</v>
      </c>
      <c r="D648" s="111">
        <f t="shared" ca="1" si="118"/>
        <v>1</v>
      </c>
      <c r="E648" s="111">
        <f t="shared" ca="1" si="119"/>
        <v>1</v>
      </c>
      <c r="F648" s="25"/>
      <c r="G648" s="7"/>
      <c r="H648" s="7"/>
      <c r="I648" s="7"/>
      <c r="K648" s="7"/>
      <c r="L648" s="7"/>
      <c r="M648" s="7"/>
      <c r="N648" s="7"/>
      <c r="O648" s="7"/>
      <c r="P648" s="7"/>
      <c r="R648" s="7"/>
      <c r="S648" s="7"/>
    </row>
    <row r="649" spans="1:19" ht="14.1" customHeight="1" x14ac:dyDescent="0.2">
      <c r="A649" s="110">
        <f ca="1">IF($H649="UNIDADE CONSTRUTIVA",OFFSET(A649,-1,0)+1,LARGE(A$3:A648,1))</f>
        <v>0</v>
      </c>
      <c r="B649" s="110">
        <f t="shared" ca="1" si="116"/>
        <v>11</v>
      </c>
      <c r="C649" s="110">
        <f t="shared" ca="1" si="117"/>
        <v>1</v>
      </c>
      <c r="D649" s="111">
        <f t="shared" ca="1" si="118"/>
        <v>1</v>
      </c>
      <c r="E649" s="111">
        <f t="shared" ca="1" si="119"/>
        <v>1</v>
      </c>
      <c r="F649" s="25"/>
      <c r="G649" s="7"/>
      <c r="H649" s="7"/>
      <c r="I649" s="7"/>
      <c r="K649" s="7"/>
      <c r="L649" s="7"/>
      <c r="M649" s="7"/>
      <c r="N649" s="7"/>
      <c r="O649" s="7"/>
      <c r="P649" s="7"/>
      <c r="R649" s="7"/>
      <c r="S649" s="7"/>
    </row>
    <row r="650" spans="1:19" ht="14.1" customHeight="1" x14ac:dyDescent="0.2">
      <c r="A650" s="110">
        <f ca="1">IF($H650="UNIDADE CONSTRUTIVA",OFFSET(A650,-1,0)+1,LARGE(A$3:A649,1))</f>
        <v>0</v>
      </c>
      <c r="B650" s="110">
        <f t="shared" ca="1" si="116"/>
        <v>11</v>
      </c>
      <c r="C650" s="110">
        <f t="shared" ca="1" si="117"/>
        <v>1</v>
      </c>
      <c r="D650" s="111">
        <f t="shared" ca="1" si="118"/>
        <v>1</v>
      </c>
      <c r="E650" s="111">
        <f t="shared" ca="1" si="119"/>
        <v>1</v>
      </c>
      <c r="F650" s="25"/>
      <c r="G650" s="7"/>
      <c r="H650" s="7"/>
      <c r="I650" s="7"/>
      <c r="K650" s="7"/>
      <c r="L650" s="7"/>
      <c r="M650" s="7"/>
      <c r="N650" s="7"/>
      <c r="O650" s="7"/>
      <c r="P650" s="7"/>
      <c r="R650" s="7"/>
      <c r="S650" s="7"/>
    </row>
    <row r="651" spans="1:19" ht="14.1" customHeight="1" x14ac:dyDescent="0.2">
      <c r="A651" s="110">
        <f ca="1">IF($H651="UNIDADE CONSTRUTIVA",OFFSET(A651,-1,0)+1,LARGE(A$3:A650,1))</f>
        <v>0</v>
      </c>
      <c r="B651" s="110">
        <f t="shared" ca="1" si="116"/>
        <v>11</v>
      </c>
      <c r="C651" s="110">
        <f t="shared" ca="1" si="117"/>
        <v>1</v>
      </c>
      <c r="D651" s="111">
        <f t="shared" ca="1" si="118"/>
        <v>1</v>
      </c>
      <c r="E651" s="111">
        <f t="shared" ca="1" si="119"/>
        <v>1</v>
      </c>
      <c r="F651" s="25"/>
      <c r="G651" s="7"/>
      <c r="H651" s="7"/>
      <c r="I651" s="7"/>
      <c r="K651" s="7"/>
      <c r="L651" s="7"/>
      <c r="M651" s="7"/>
      <c r="N651" s="7"/>
      <c r="O651" s="7"/>
      <c r="P651" s="7"/>
      <c r="R651" s="7"/>
      <c r="S651" s="7"/>
    </row>
    <row r="652" spans="1:19" ht="14.1" customHeight="1" x14ac:dyDescent="0.2">
      <c r="A652" s="110">
        <f ca="1">IF($H652="UNIDADE CONSTRUTIVA",OFFSET(A652,-1,0)+1,LARGE(A$3:A651,1))</f>
        <v>0</v>
      </c>
      <c r="B652" s="110">
        <f t="shared" ca="1" si="116"/>
        <v>11</v>
      </c>
      <c r="C652" s="110">
        <f t="shared" ca="1" si="117"/>
        <v>1</v>
      </c>
      <c r="D652" s="111">
        <f t="shared" ca="1" si="118"/>
        <v>1</v>
      </c>
      <c r="E652" s="111">
        <f t="shared" ca="1" si="119"/>
        <v>1</v>
      </c>
      <c r="F652" s="25"/>
      <c r="G652" s="7"/>
      <c r="H652" s="7"/>
      <c r="I652" s="7"/>
      <c r="K652" s="7"/>
      <c r="L652" s="7"/>
      <c r="M652" s="7"/>
      <c r="N652" s="7"/>
      <c r="O652" s="7"/>
      <c r="P652" s="7"/>
      <c r="R652" s="7"/>
      <c r="S652" s="7"/>
    </row>
    <row r="653" spans="1:19" ht="14.1" customHeight="1" x14ac:dyDescent="0.2">
      <c r="A653" s="110">
        <f ca="1">IF($H653="UNIDADE CONSTRUTIVA",OFFSET(A653,-1,0)+1,LARGE(A$3:A652,1))</f>
        <v>0</v>
      </c>
      <c r="B653" s="110">
        <f t="shared" ca="1" si="116"/>
        <v>11</v>
      </c>
      <c r="C653" s="110">
        <f t="shared" ca="1" si="117"/>
        <v>1</v>
      </c>
      <c r="D653" s="111">
        <f t="shared" ca="1" si="118"/>
        <v>1</v>
      </c>
      <c r="E653" s="111">
        <f t="shared" ca="1" si="119"/>
        <v>1</v>
      </c>
      <c r="F653" s="25"/>
      <c r="G653" s="7"/>
      <c r="H653" s="7"/>
      <c r="I653" s="7"/>
      <c r="K653" s="7"/>
      <c r="L653" s="7"/>
      <c r="M653" s="7"/>
      <c r="N653" s="7"/>
      <c r="O653" s="7"/>
      <c r="P653" s="7"/>
      <c r="R653" s="7"/>
      <c r="S653" s="7"/>
    </row>
    <row r="654" spans="1:19" ht="14.1" customHeight="1" x14ac:dyDescent="0.2">
      <c r="A654" s="110">
        <f ca="1">IF($H654="UNIDADE CONSTRUTIVA",OFFSET(A654,-1,0)+1,LARGE(A$3:A653,1))</f>
        <v>0</v>
      </c>
      <c r="B654" s="110">
        <f t="shared" ca="1" si="116"/>
        <v>11</v>
      </c>
      <c r="C654" s="110">
        <f t="shared" ca="1" si="117"/>
        <v>1</v>
      </c>
      <c r="D654" s="111">
        <f t="shared" ca="1" si="118"/>
        <v>1</v>
      </c>
      <c r="E654" s="111">
        <f t="shared" ca="1" si="119"/>
        <v>1</v>
      </c>
      <c r="F654" s="25"/>
      <c r="G654" s="7"/>
      <c r="H654" s="7"/>
      <c r="I654" s="7"/>
      <c r="K654" s="7"/>
      <c r="L654" s="7"/>
      <c r="M654" s="7"/>
      <c r="N654" s="7"/>
      <c r="O654" s="7"/>
      <c r="P654" s="7"/>
      <c r="R654" s="7"/>
      <c r="S654" s="7"/>
    </row>
    <row r="655" spans="1:19" ht="14.1" customHeight="1" x14ac:dyDescent="0.2">
      <c r="A655" s="110">
        <f ca="1">IF($H655="UNIDADE CONSTRUTIVA",OFFSET(A655,-1,0)+1,LARGE(A$3:A654,1))</f>
        <v>0</v>
      </c>
      <c r="B655" s="110">
        <f t="shared" ca="1" si="116"/>
        <v>11</v>
      </c>
      <c r="C655" s="110">
        <f t="shared" ca="1" si="117"/>
        <v>1</v>
      </c>
      <c r="D655" s="111">
        <f t="shared" ca="1" si="118"/>
        <v>1</v>
      </c>
      <c r="E655" s="111">
        <f t="shared" ca="1" si="119"/>
        <v>1</v>
      </c>
      <c r="F655" s="25"/>
      <c r="G655" s="7"/>
      <c r="H655" s="7"/>
      <c r="I655" s="7"/>
      <c r="K655" s="7"/>
      <c r="L655" s="7"/>
      <c r="M655" s="7"/>
      <c r="N655" s="7"/>
      <c r="O655" s="7"/>
      <c r="P655" s="7"/>
      <c r="R655" s="7"/>
      <c r="S655" s="7"/>
    </row>
    <row r="656" spans="1:19" ht="14.1" customHeight="1" x14ac:dyDescent="0.2">
      <c r="A656" s="110">
        <f ca="1">IF($H656="UNIDADE CONSTRUTIVA",OFFSET(A656,-1,0)+1,LARGE(A$3:A655,1))</f>
        <v>0</v>
      </c>
      <c r="B656" s="110">
        <f t="shared" ca="1" si="116"/>
        <v>11</v>
      </c>
      <c r="C656" s="110">
        <f t="shared" ca="1" si="117"/>
        <v>1</v>
      </c>
      <c r="D656" s="111">
        <f t="shared" ca="1" si="118"/>
        <v>1</v>
      </c>
      <c r="E656" s="111">
        <f t="shared" ca="1" si="119"/>
        <v>1</v>
      </c>
      <c r="F656" s="25"/>
      <c r="G656" s="7"/>
      <c r="H656" s="7"/>
      <c r="I656" s="7"/>
      <c r="K656" s="7"/>
      <c r="L656" s="7"/>
      <c r="M656" s="7"/>
      <c r="N656" s="7"/>
      <c r="O656" s="7"/>
      <c r="P656" s="7"/>
      <c r="R656" s="7"/>
      <c r="S656" s="7"/>
    </row>
    <row r="657" spans="1:19" ht="14.1" customHeight="1" x14ac:dyDescent="0.2">
      <c r="A657" s="110">
        <f ca="1">IF($H657="UNIDADE CONSTRUTIVA",OFFSET(A657,-1,0)+1,LARGE(A$3:A656,1))</f>
        <v>0</v>
      </c>
      <c r="B657" s="110">
        <f t="shared" ca="1" si="116"/>
        <v>11</v>
      </c>
      <c r="C657" s="110">
        <f t="shared" ca="1" si="117"/>
        <v>1</v>
      </c>
      <c r="D657" s="111">
        <f t="shared" ca="1" si="118"/>
        <v>1</v>
      </c>
      <c r="E657" s="111">
        <f t="shared" ca="1" si="119"/>
        <v>1</v>
      </c>
      <c r="F657" s="25"/>
      <c r="G657" s="7"/>
      <c r="H657" s="7"/>
      <c r="I657" s="7"/>
      <c r="K657" s="7"/>
      <c r="L657" s="7"/>
      <c r="M657" s="7"/>
      <c r="N657" s="7"/>
      <c r="O657" s="7"/>
      <c r="P657" s="7"/>
      <c r="R657" s="7"/>
      <c r="S657" s="7"/>
    </row>
    <row r="658" spans="1:19" ht="14.1" customHeight="1" x14ac:dyDescent="0.2">
      <c r="A658" s="110">
        <f ca="1">IF($H658="UNIDADE CONSTRUTIVA",OFFSET(A658,-1,0)+1,LARGE(A$3:A657,1))</f>
        <v>0</v>
      </c>
      <c r="B658" s="110">
        <f t="shared" ca="1" si="116"/>
        <v>11</v>
      </c>
      <c r="C658" s="110">
        <f t="shared" ca="1" si="117"/>
        <v>1</v>
      </c>
      <c r="D658" s="111">
        <f t="shared" ca="1" si="118"/>
        <v>1</v>
      </c>
      <c r="E658" s="111">
        <f t="shared" ca="1" si="119"/>
        <v>1</v>
      </c>
      <c r="F658" s="25"/>
      <c r="G658" s="7"/>
      <c r="H658" s="7"/>
      <c r="I658" s="7"/>
      <c r="K658" s="7"/>
      <c r="L658" s="7"/>
      <c r="M658" s="7"/>
      <c r="N658" s="7"/>
      <c r="O658" s="7"/>
      <c r="P658" s="7"/>
      <c r="R658" s="7"/>
      <c r="S658" s="7"/>
    </row>
    <row r="659" spans="1:19" ht="14.1" customHeight="1" x14ac:dyDescent="0.2">
      <c r="A659" s="110">
        <f ca="1">IF($H659="UNIDADE CONSTRUTIVA",OFFSET(A659,-1,0)+1,LARGE(A$3:A658,1))</f>
        <v>0</v>
      </c>
      <c r="B659" s="110">
        <f t="shared" ca="1" si="116"/>
        <v>11</v>
      </c>
      <c r="C659" s="110">
        <f t="shared" ca="1" si="117"/>
        <v>1</v>
      </c>
      <c r="D659" s="111">
        <f t="shared" ca="1" si="118"/>
        <v>1</v>
      </c>
      <c r="E659" s="111">
        <f t="shared" ca="1" si="119"/>
        <v>1</v>
      </c>
      <c r="F659" s="25"/>
      <c r="G659" s="7"/>
      <c r="H659" s="7"/>
      <c r="I659" s="7"/>
      <c r="K659" s="7"/>
      <c r="L659" s="7"/>
      <c r="M659" s="7"/>
      <c r="N659" s="7"/>
      <c r="O659" s="7"/>
      <c r="P659" s="7"/>
      <c r="R659" s="7"/>
      <c r="S659" s="7"/>
    </row>
    <row r="660" spans="1:19" ht="14.1" customHeight="1" x14ac:dyDescent="0.2">
      <c r="A660" s="110">
        <f ca="1">IF($H660="UNIDADE CONSTRUTIVA",OFFSET(A660,-1,0)+1,LARGE(A$3:A659,1))</f>
        <v>0</v>
      </c>
      <c r="B660" s="110">
        <f t="shared" ca="1" si="116"/>
        <v>11</v>
      </c>
      <c r="C660" s="110">
        <f t="shared" ca="1" si="117"/>
        <v>1</v>
      </c>
      <c r="D660" s="111">
        <f t="shared" ca="1" si="118"/>
        <v>1</v>
      </c>
      <c r="E660" s="111">
        <f t="shared" ca="1" si="119"/>
        <v>1</v>
      </c>
      <c r="F660" s="25"/>
      <c r="G660" s="7"/>
      <c r="H660" s="7"/>
      <c r="I660" s="7"/>
      <c r="K660" s="7"/>
      <c r="L660" s="7"/>
      <c r="M660" s="7"/>
      <c r="N660" s="7"/>
      <c r="O660" s="7"/>
      <c r="P660" s="7"/>
      <c r="R660" s="7"/>
      <c r="S660" s="7"/>
    </row>
    <row r="661" spans="1:19" ht="14.1" customHeight="1" x14ac:dyDescent="0.2">
      <c r="A661" s="110">
        <f ca="1">IF($H661="UNIDADE CONSTRUTIVA",OFFSET(A661,-1,0)+1,LARGE(A$3:A660,1))</f>
        <v>0</v>
      </c>
      <c r="B661" s="110">
        <f t="shared" ca="1" si="116"/>
        <v>11</v>
      </c>
      <c r="C661" s="110">
        <f t="shared" ca="1" si="117"/>
        <v>1</v>
      </c>
      <c r="D661" s="111">
        <f t="shared" ca="1" si="118"/>
        <v>1</v>
      </c>
      <c r="E661" s="111">
        <f t="shared" ca="1" si="119"/>
        <v>1</v>
      </c>
      <c r="F661" s="25"/>
      <c r="G661" s="7"/>
      <c r="H661" s="7"/>
      <c r="I661" s="7"/>
      <c r="K661" s="7"/>
      <c r="L661" s="7"/>
      <c r="M661" s="7"/>
      <c r="N661" s="7"/>
      <c r="O661" s="7"/>
      <c r="P661" s="7"/>
      <c r="R661" s="7"/>
      <c r="S661" s="7"/>
    </row>
    <row r="662" spans="1:19" ht="14.1" customHeight="1" x14ac:dyDescent="0.2">
      <c r="A662" s="110">
        <f ca="1">IF($H662="UNIDADE CONSTRUTIVA",OFFSET(A662,-1,0)+1,LARGE(A$3:A661,1))</f>
        <v>0</v>
      </c>
      <c r="B662" s="110">
        <f t="shared" ca="1" si="116"/>
        <v>11</v>
      </c>
      <c r="C662" s="110">
        <f t="shared" ca="1" si="117"/>
        <v>1</v>
      </c>
      <c r="D662" s="111">
        <f t="shared" ca="1" si="118"/>
        <v>1</v>
      </c>
      <c r="E662" s="111">
        <f t="shared" ca="1" si="119"/>
        <v>1</v>
      </c>
      <c r="F662" s="25"/>
      <c r="G662" s="7"/>
      <c r="H662" s="7"/>
      <c r="I662" s="7"/>
      <c r="K662" s="7"/>
      <c r="L662" s="7"/>
      <c r="M662" s="7"/>
      <c r="N662" s="7"/>
      <c r="O662" s="7"/>
      <c r="P662" s="7"/>
      <c r="R662" s="7"/>
      <c r="S662" s="7"/>
    </row>
    <row r="663" spans="1:19" ht="14.1" customHeight="1" x14ac:dyDescent="0.2">
      <c r="A663" s="110">
        <f ca="1">IF($H663="UNIDADE CONSTRUTIVA",OFFSET(A663,-1,0)+1,LARGE(A$3:A662,1))</f>
        <v>0</v>
      </c>
      <c r="B663" s="110">
        <f t="shared" ca="1" si="116"/>
        <v>11</v>
      </c>
      <c r="C663" s="110">
        <f t="shared" ca="1" si="117"/>
        <v>1</v>
      </c>
      <c r="D663" s="111">
        <f t="shared" ca="1" si="118"/>
        <v>1</v>
      </c>
      <c r="E663" s="111">
        <f t="shared" ca="1" si="119"/>
        <v>1</v>
      </c>
      <c r="F663" s="25"/>
      <c r="G663" s="7"/>
      <c r="H663" s="7"/>
      <c r="I663" s="7"/>
      <c r="K663" s="7"/>
      <c r="L663" s="7"/>
      <c r="M663" s="7"/>
      <c r="N663" s="7"/>
      <c r="O663" s="7"/>
      <c r="P663" s="7"/>
      <c r="R663" s="7"/>
      <c r="S663" s="7"/>
    </row>
    <row r="664" spans="1:19" ht="14.1" customHeight="1" x14ac:dyDescent="0.2">
      <c r="A664" s="110">
        <f ca="1">IF($H664="UNIDADE CONSTRUTIVA",OFFSET(A664,-1,0)+1,LARGE(A$3:A663,1))</f>
        <v>0</v>
      </c>
      <c r="B664" s="110">
        <f t="shared" ca="1" si="116"/>
        <v>11</v>
      </c>
      <c r="C664" s="110">
        <f t="shared" ca="1" si="117"/>
        <v>1</v>
      </c>
      <c r="D664" s="111">
        <f t="shared" ca="1" si="118"/>
        <v>1</v>
      </c>
      <c r="E664" s="111">
        <f t="shared" ca="1" si="119"/>
        <v>1</v>
      </c>
      <c r="F664" s="25"/>
      <c r="G664" s="7"/>
      <c r="H664" s="7"/>
      <c r="I664" s="7"/>
      <c r="K664" s="7"/>
      <c r="L664" s="7"/>
      <c r="M664" s="7"/>
      <c r="N664" s="7"/>
      <c r="O664" s="7"/>
      <c r="P664" s="7"/>
      <c r="R664" s="7"/>
      <c r="S664" s="7"/>
    </row>
    <row r="665" spans="1:19" ht="14.1" customHeight="1" x14ac:dyDescent="0.2">
      <c r="A665" s="110">
        <f ca="1">IF($H665="UNIDADE CONSTRUTIVA",OFFSET(A665,-1,0)+1,LARGE(A$3:A664,1))</f>
        <v>0</v>
      </c>
      <c r="B665" s="110">
        <f t="shared" ca="1" si="116"/>
        <v>11</v>
      </c>
      <c r="C665" s="110">
        <f t="shared" ca="1" si="117"/>
        <v>1</v>
      </c>
      <c r="D665" s="111">
        <f t="shared" ca="1" si="118"/>
        <v>1</v>
      </c>
      <c r="E665" s="111">
        <f t="shared" ca="1" si="119"/>
        <v>1</v>
      </c>
      <c r="F665" s="25"/>
      <c r="G665" s="7"/>
      <c r="H665" s="7"/>
      <c r="I665" s="7"/>
      <c r="K665" s="7"/>
      <c r="L665" s="7"/>
      <c r="M665" s="7"/>
      <c r="N665" s="7"/>
      <c r="O665" s="7"/>
      <c r="P665" s="7"/>
      <c r="R665" s="7"/>
      <c r="S665" s="7"/>
    </row>
    <row r="666" spans="1:19" ht="14.1" customHeight="1" x14ac:dyDescent="0.2">
      <c r="A666" s="110">
        <f ca="1">IF($H666="UNIDADE CONSTRUTIVA",OFFSET(A666,-1,0)+1,LARGE(A$3:A665,1))</f>
        <v>0</v>
      </c>
      <c r="B666" s="110">
        <f t="shared" ca="1" si="116"/>
        <v>11</v>
      </c>
      <c r="C666" s="110">
        <f t="shared" ca="1" si="117"/>
        <v>1</v>
      </c>
      <c r="D666" s="111">
        <f t="shared" ca="1" si="118"/>
        <v>1</v>
      </c>
      <c r="E666" s="111">
        <f t="shared" ca="1" si="119"/>
        <v>1</v>
      </c>
      <c r="F666" s="25"/>
      <c r="G666" s="7"/>
      <c r="H666" s="7"/>
      <c r="I666" s="7"/>
      <c r="K666" s="7"/>
      <c r="L666" s="7"/>
      <c r="M666" s="7"/>
      <c r="N666" s="7"/>
      <c r="O666" s="7"/>
      <c r="P666" s="7"/>
      <c r="R666" s="7"/>
      <c r="S666" s="7"/>
    </row>
    <row r="667" spans="1:19" ht="14.1" customHeight="1" x14ac:dyDescent="0.2">
      <c r="A667" s="110">
        <f ca="1">IF($H667="UNIDADE CONSTRUTIVA",OFFSET(A667,-1,0)+1,LARGE(A$3:A666,1))</f>
        <v>0</v>
      </c>
      <c r="B667" s="110">
        <f t="shared" ca="1" si="116"/>
        <v>11</v>
      </c>
      <c r="C667" s="110">
        <f t="shared" ca="1" si="117"/>
        <v>1</v>
      </c>
      <c r="D667" s="111">
        <f t="shared" ca="1" si="118"/>
        <v>1</v>
      </c>
      <c r="E667" s="111">
        <f t="shared" ca="1" si="119"/>
        <v>1</v>
      </c>
      <c r="F667" s="25"/>
      <c r="G667" s="7"/>
      <c r="H667" s="7"/>
      <c r="I667" s="7"/>
      <c r="K667" s="7"/>
      <c r="L667" s="7"/>
      <c r="M667" s="7"/>
      <c r="N667" s="7"/>
      <c r="O667" s="7"/>
      <c r="P667" s="7"/>
      <c r="R667" s="7"/>
      <c r="S667" s="7"/>
    </row>
    <row r="668" spans="1:19" ht="14.1" customHeight="1" x14ac:dyDescent="0.2">
      <c r="A668" s="110">
        <f ca="1">IF($H668="UNIDADE CONSTRUTIVA",OFFSET(A668,-1,0)+1,LARGE(A$3:A667,1))</f>
        <v>0</v>
      </c>
      <c r="B668" s="110">
        <f t="shared" ca="1" si="116"/>
        <v>11</v>
      </c>
      <c r="C668" s="110">
        <f t="shared" ca="1" si="117"/>
        <v>1</v>
      </c>
      <c r="D668" s="111">
        <f t="shared" ca="1" si="118"/>
        <v>1</v>
      </c>
      <c r="E668" s="111">
        <f t="shared" ca="1" si="119"/>
        <v>1</v>
      </c>
      <c r="F668" s="25"/>
      <c r="G668" s="7"/>
      <c r="H668" s="7"/>
      <c r="I668" s="7"/>
      <c r="K668" s="7"/>
      <c r="L668" s="7"/>
      <c r="M668" s="7"/>
      <c r="N668" s="7"/>
      <c r="O668" s="7"/>
      <c r="P668" s="7"/>
      <c r="R668" s="7"/>
      <c r="S668" s="7"/>
    </row>
    <row r="669" spans="1:19" ht="14.1" customHeight="1" x14ac:dyDescent="0.2">
      <c r="A669" s="110">
        <f ca="1">IF($H669="UNIDADE CONSTRUTIVA",OFFSET(A669,-1,0)+1,LARGE(A$3:A668,1))</f>
        <v>0</v>
      </c>
      <c r="B669" s="110">
        <f t="shared" ca="1" si="116"/>
        <v>11</v>
      </c>
      <c r="C669" s="110">
        <f t="shared" ca="1" si="117"/>
        <v>1</v>
      </c>
      <c r="D669" s="111">
        <f t="shared" ca="1" si="118"/>
        <v>1</v>
      </c>
      <c r="E669" s="111">
        <f t="shared" ca="1" si="119"/>
        <v>1</v>
      </c>
      <c r="F669" s="25"/>
      <c r="G669" s="7"/>
      <c r="H669" s="7"/>
      <c r="I669" s="7"/>
      <c r="K669" s="7"/>
      <c r="L669" s="7"/>
      <c r="M669" s="7"/>
      <c r="N669" s="7"/>
      <c r="O669" s="7"/>
      <c r="P669" s="7"/>
      <c r="R669" s="7"/>
      <c r="S669" s="7"/>
    </row>
    <row r="670" spans="1:19" ht="14.1" customHeight="1" x14ac:dyDescent="0.2">
      <c r="A670" s="110">
        <f ca="1">IF($H670="UNIDADE CONSTRUTIVA",OFFSET(A670,-1,0)+1,LARGE(A$3:A669,1))</f>
        <v>0</v>
      </c>
      <c r="B670" s="110">
        <f t="shared" ca="1" si="116"/>
        <v>11</v>
      </c>
      <c r="C670" s="110">
        <f t="shared" ca="1" si="117"/>
        <v>1</v>
      </c>
      <c r="D670" s="111">
        <f t="shared" ca="1" si="118"/>
        <v>1</v>
      </c>
      <c r="E670" s="111">
        <f t="shared" ca="1" si="119"/>
        <v>1</v>
      </c>
      <c r="F670" s="25"/>
      <c r="G670" s="7"/>
      <c r="H670" s="7"/>
      <c r="I670" s="7"/>
      <c r="K670" s="7"/>
      <c r="L670" s="7"/>
      <c r="M670" s="7"/>
      <c r="N670" s="7"/>
      <c r="O670" s="7"/>
      <c r="P670" s="7"/>
      <c r="R670" s="7"/>
      <c r="S670" s="7"/>
    </row>
    <row r="671" spans="1:19" ht="14.1" customHeight="1" x14ac:dyDescent="0.2">
      <c r="A671" s="110">
        <f ca="1">IF($H671="UNIDADE CONSTRUTIVA",OFFSET(A671,-1,0)+1,LARGE(A$3:A670,1))</f>
        <v>0</v>
      </c>
      <c r="B671" s="110">
        <f t="shared" ca="1" si="116"/>
        <v>11</v>
      </c>
      <c r="C671" s="110">
        <f t="shared" ca="1" si="117"/>
        <v>1</v>
      </c>
      <c r="D671" s="111">
        <f t="shared" ca="1" si="118"/>
        <v>1</v>
      </c>
      <c r="E671" s="111">
        <f t="shared" ca="1" si="119"/>
        <v>1</v>
      </c>
      <c r="F671" s="25"/>
      <c r="G671" s="7"/>
      <c r="H671" s="7"/>
      <c r="I671" s="7"/>
      <c r="K671" s="7"/>
      <c r="L671" s="7"/>
      <c r="M671" s="7"/>
      <c r="N671" s="7"/>
      <c r="O671" s="7"/>
      <c r="P671" s="7"/>
      <c r="R671" s="7"/>
      <c r="S671" s="7"/>
    </row>
    <row r="672" spans="1:19" ht="14.1" customHeight="1" x14ac:dyDescent="0.2">
      <c r="A672" s="110">
        <f ca="1">IF($H672="UNIDADE CONSTRUTIVA",OFFSET(A672,-1,0)+1,LARGE(A$3:A671,1))</f>
        <v>0</v>
      </c>
      <c r="B672" s="110">
        <f t="shared" ca="1" si="116"/>
        <v>11</v>
      </c>
      <c r="C672" s="110">
        <f t="shared" ca="1" si="117"/>
        <v>1</v>
      </c>
      <c r="D672" s="111">
        <f t="shared" ca="1" si="118"/>
        <v>1</v>
      </c>
      <c r="E672" s="111">
        <f t="shared" ca="1" si="119"/>
        <v>1</v>
      </c>
      <c r="F672" s="25"/>
      <c r="G672" s="7"/>
      <c r="H672" s="7"/>
      <c r="I672" s="7"/>
      <c r="K672" s="7"/>
      <c r="L672" s="7"/>
      <c r="M672" s="7"/>
      <c r="N672" s="7"/>
      <c r="O672" s="7"/>
      <c r="P672" s="7"/>
      <c r="R672" s="7"/>
      <c r="S672" s="7"/>
    </row>
    <row r="673" spans="1:19" ht="14.1" customHeight="1" x14ac:dyDescent="0.2">
      <c r="A673" s="110">
        <f ca="1">IF($H673="UNIDADE CONSTRUTIVA",OFFSET(A673,-1,0)+1,LARGE(A$3:A672,1))</f>
        <v>0</v>
      </c>
      <c r="B673" s="110">
        <f t="shared" ca="1" si="116"/>
        <v>11</v>
      </c>
      <c r="C673" s="110">
        <f t="shared" ca="1" si="117"/>
        <v>1</v>
      </c>
      <c r="D673" s="111">
        <f t="shared" ca="1" si="118"/>
        <v>1</v>
      </c>
      <c r="E673" s="111">
        <f t="shared" ca="1" si="119"/>
        <v>1</v>
      </c>
      <c r="F673" s="25"/>
      <c r="G673" s="7"/>
      <c r="H673" s="7"/>
      <c r="I673" s="7"/>
      <c r="K673" s="7"/>
      <c r="L673" s="7"/>
      <c r="M673" s="7"/>
      <c r="N673" s="7"/>
      <c r="O673" s="7"/>
      <c r="P673" s="7"/>
      <c r="R673" s="7"/>
      <c r="S673" s="7"/>
    </row>
    <row r="674" spans="1:19" ht="14.1" customHeight="1" x14ac:dyDescent="0.2">
      <c r="A674" s="110">
        <f ca="1">IF($H674="UNIDADE CONSTRUTIVA",OFFSET(A674,-1,0)+1,LARGE(A$3:A673,1))</f>
        <v>0</v>
      </c>
      <c r="B674" s="110">
        <f t="shared" ca="1" si="116"/>
        <v>11</v>
      </c>
      <c r="C674" s="110">
        <f t="shared" ca="1" si="117"/>
        <v>1</v>
      </c>
      <c r="D674" s="111">
        <f t="shared" ca="1" si="118"/>
        <v>1</v>
      </c>
      <c r="E674" s="111">
        <f t="shared" ca="1" si="119"/>
        <v>1</v>
      </c>
      <c r="F674" s="25"/>
      <c r="G674" s="7"/>
      <c r="H674" s="7"/>
      <c r="I674" s="7"/>
      <c r="K674" s="7"/>
      <c r="L674" s="7"/>
      <c r="M674" s="7"/>
      <c r="N674" s="7"/>
      <c r="O674" s="7"/>
      <c r="P674" s="7"/>
      <c r="R674" s="7"/>
      <c r="S674" s="7"/>
    </row>
    <row r="675" spans="1:19" ht="14.1" customHeight="1" x14ac:dyDescent="0.2">
      <c r="A675" s="110">
        <f ca="1">IF($H675="UNIDADE CONSTRUTIVA",OFFSET(A675,-1,0)+1,LARGE(A$3:A674,1))</f>
        <v>0</v>
      </c>
      <c r="B675" s="110">
        <f t="shared" ca="1" si="116"/>
        <v>11</v>
      </c>
      <c r="C675" s="110">
        <f t="shared" ca="1" si="117"/>
        <v>1</v>
      </c>
      <c r="D675" s="111">
        <f t="shared" ca="1" si="118"/>
        <v>1</v>
      </c>
      <c r="E675" s="111">
        <f t="shared" ca="1" si="119"/>
        <v>1</v>
      </c>
      <c r="F675" s="25"/>
      <c r="G675" s="7"/>
      <c r="H675" s="7"/>
      <c r="I675" s="7"/>
      <c r="K675" s="7"/>
      <c r="L675" s="7"/>
      <c r="M675" s="7"/>
      <c r="N675" s="7"/>
      <c r="O675" s="7"/>
      <c r="P675" s="7"/>
      <c r="R675" s="7"/>
      <c r="S675" s="7"/>
    </row>
    <row r="676" spans="1:19" ht="14.1" customHeight="1" x14ac:dyDescent="0.2">
      <c r="A676" s="110">
        <f ca="1">IF($H676="UNIDADE CONSTRUTIVA",OFFSET(A676,-1,0)+1,LARGE(A$3:A675,1))</f>
        <v>0</v>
      </c>
      <c r="B676" s="110">
        <f t="shared" ca="1" si="116"/>
        <v>11</v>
      </c>
      <c r="C676" s="110">
        <f t="shared" ca="1" si="117"/>
        <v>1</v>
      </c>
      <c r="D676" s="111">
        <f t="shared" ca="1" si="118"/>
        <v>1</v>
      </c>
      <c r="E676" s="111">
        <f t="shared" ca="1" si="119"/>
        <v>1</v>
      </c>
      <c r="F676" s="25"/>
      <c r="G676" s="7"/>
      <c r="H676" s="7"/>
      <c r="I676" s="7"/>
      <c r="K676" s="7"/>
      <c r="L676" s="7"/>
      <c r="M676" s="7"/>
      <c r="N676" s="7"/>
      <c r="O676" s="7"/>
      <c r="P676" s="7"/>
      <c r="R676" s="7"/>
      <c r="S676" s="7"/>
    </row>
    <row r="677" spans="1:19" ht="14.1" customHeight="1" x14ac:dyDescent="0.2">
      <c r="A677" s="110">
        <f ca="1">IF($H677="UNIDADE CONSTRUTIVA",OFFSET(A677,-1,0)+1,LARGE(A$3:A676,1))</f>
        <v>0</v>
      </c>
      <c r="B677" s="110">
        <f t="shared" ca="1" si="116"/>
        <v>11</v>
      </c>
      <c r="C677" s="110">
        <f t="shared" ca="1" si="117"/>
        <v>1</v>
      </c>
      <c r="D677" s="111">
        <f t="shared" ca="1" si="118"/>
        <v>1</v>
      </c>
      <c r="E677" s="111">
        <f t="shared" ca="1" si="119"/>
        <v>1</v>
      </c>
      <c r="F677" s="25"/>
      <c r="G677" s="7"/>
      <c r="H677" s="7"/>
      <c r="I677" s="7"/>
      <c r="K677" s="7"/>
      <c r="L677" s="7"/>
      <c r="M677" s="7"/>
      <c r="N677" s="7"/>
      <c r="O677" s="7"/>
      <c r="P677" s="7"/>
      <c r="R677" s="7"/>
      <c r="S677" s="7"/>
    </row>
    <row r="678" spans="1:19" ht="14.1" customHeight="1" x14ac:dyDescent="0.2">
      <c r="A678" s="110">
        <f ca="1">IF($H678="UNIDADE CONSTRUTIVA",OFFSET(A678,-1,0)+1,LARGE(A$3:A677,1))</f>
        <v>0</v>
      </c>
      <c r="B678" s="110">
        <f t="shared" ca="1" si="116"/>
        <v>11</v>
      </c>
      <c r="C678" s="110">
        <f t="shared" ca="1" si="117"/>
        <v>1</v>
      </c>
      <c r="D678" s="111">
        <f t="shared" ca="1" si="118"/>
        <v>1</v>
      </c>
      <c r="E678" s="111">
        <f t="shared" ca="1" si="119"/>
        <v>1</v>
      </c>
      <c r="F678" s="25"/>
      <c r="G678" s="7"/>
      <c r="H678" s="7"/>
      <c r="I678" s="7"/>
      <c r="K678" s="7"/>
      <c r="L678" s="7"/>
      <c r="M678" s="7"/>
      <c r="N678" s="7"/>
      <c r="O678" s="7"/>
      <c r="P678" s="7"/>
      <c r="R678" s="7"/>
      <c r="S678" s="7"/>
    </row>
    <row r="679" spans="1:19" ht="14.1" customHeight="1" x14ac:dyDescent="0.2">
      <c r="A679" s="110">
        <f ca="1">IF($H679="UNIDADE CONSTRUTIVA",OFFSET(A679,-1,0)+1,LARGE(A$3:A678,1))</f>
        <v>0</v>
      </c>
      <c r="B679" s="110">
        <f t="shared" ca="1" si="116"/>
        <v>11</v>
      </c>
      <c r="C679" s="110">
        <f t="shared" ca="1" si="117"/>
        <v>1</v>
      </c>
      <c r="D679" s="111">
        <f t="shared" ca="1" si="118"/>
        <v>1</v>
      </c>
      <c r="E679" s="111">
        <f t="shared" ca="1" si="119"/>
        <v>1</v>
      </c>
      <c r="F679" s="25"/>
      <c r="G679" s="7"/>
      <c r="H679" s="7"/>
      <c r="I679" s="7"/>
      <c r="K679" s="7"/>
      <c r="L679" s="7"/>
      <c r="M679" s="7"/>
      <c r="N679" s="7"/>
      <c r="O679" s="7"/>
      <c r="P679" s="7"/>
      <c r="R679" s="7"/>
      <c r="S679" s="7"/>
    </row>
    <row r="680" spans="1:19" ht="14.1" customHeight="1" x14ac:dyDescent="0.2">
      <c r="A680" s="110">
        <f ca="1">IF($H680="UNIDADE CONSTRUTIVA",OFFSET(A680,-1,0)+1,LARGE(A$3:A679,1))</f>
        <v>0</v>
      </c>
      <c r="B680" s="110">
        <f t="shared" ca="1" si="116"/>
        <v>11</v>
      </c>
      <c r="C680" s="110">
        <f t="shared" ca="1" si="117"/>
        <v>1</v>
      </c>
      <c r="D680" s="111">
        <f t="shared" ca="1" si="118"/>
        <v>1</v>
      </c>
      <c r="E680" s="111">
        <f t="shared" ca="1" si="119"/>
        <v>1</v>
      </c>
      <c r="F680" s="25"/>
      <c r="G680" s="7"/>
      <c r="H680" s="7"/>
      <c r="I680" s="7"/>
      <c r="K680" s="7"/>
      <c r="L680" s="7"/>
      <c r="M680" s="7"/>
      <c r="N680" s="7"/>
      <c r="O680" s="7"/>
      <c r="P680" s="7"/>
      <c r="R680" s="7"/>
      <c r="S680" s="7"/>
    </row>
    <row r="681" spans="1:19" ht="14.1" customHeight="1" x14ac:dyDescent="0.2">
      <c r="A681" s="110">
        <f ca="1">IF($H681="UNIDADE CONSTRUTIVA",OFFSET(A681,-1,0)+1,LARGE(A$3:A680,1))</f>
        <v>0</v>
      </c>
      <c r="B681" s="110">
        <f t="shared" ca="1" si="116"/>
        <v>11</v>
      </c>
      <c r="C681" s="110">
        <f t="shared" ca="1" si="117"/>
        <v>1</v>
      </c>
      <c r="D681" s="111">
        <f t="shared" ca="1" si="118"/>
        <v>1</v>
      </c>
      <c r="E681" s="111">
        <f t="shared" ca="1" si="119"/>
        <v>1</v>
      </c>
      <c r="F681" s="25"/>
      <c r="G681" s="7"/>
      <c r="H681" s="7"/>
      <c r="I681" s="7"/>
      <c r="K681" s="7"/>
      <c r="L681" s="7"/>
      <c r="M681" s="7"/>
      <c r="N681" s="7"/>
      <c r="O681" s="7"/>
      <c r="P681" s="7"/>
      <c r="R681" s="7"/>
      <c r="S681" s="7"/>
    </row>
    <row r="682" spans="1:19" ht="14.1" customHeight="1" x14ac:dyDescent="0.2">
      <c r="A682" s="110">
        <f ca="1">IF($H682="UNIDADE CONSTRUTIVA",OFFSET(A682,-1,0)+1,LARGE(A$3:A681,1))</f>
        <v>0</v>
      </c>
      <c r="B682" s="110">
        <f t="shared" ca="1" si="116"/>
        <v>11</v>
      </c>
      <c r="C682" s="110">
        <f t="shared" ca="1" si="117"/>
        <v>1</v>
      </c>
      <c r="D682" s="111">
        <f t="shared" ca="1" si="118"/>
        <v>1</v>
      </c>
      <c r="E682" s="111">
        <f t="shared" ca="1" si="119"/>
        <v>1</v>
      </c>
      <c r="F682" s="25"/>
      <c r="G682" s="7"/>
      <c r="H682" s="7"/>
      <c r="I682" s="7"/>
      <c r="K682" s="7"/>
      <c r="L682" s="7"/>
      <c r="M682" s="7"/>
      <c r="N682" s="7"/>
      <c r="O682" s="7"/>
      <c r="P682" s="7"/>
      <c r="R682" s="7"/>
      <c r="S682" s="7"/>
    </row>
    <row r="683" spans="1:19" ht="14.1" customHeight="1" x14ac:dyDescent="0.2">
      <c r="A683" s="110">
        <f ca="1">IF($H683="UNIDADE CONSTRUTIVA",OFFSET(A683,-1,0)+1,LARGE(A$3:A682,1))</f>
        <v>0</v>
      </c>
      <c r="B683" s="110">
        <f t="shared" ca="1" si="116"/>
        <v>11</v>
      </c>
      <c r="C683" s="110">
        <f t="shared" ca="1" si="117"/>
        <v>1</v>
      </c>
      <c r="D683" s="111">
        <f t="shared" ca="1" si="118"/>
        <v>1</v>
      </c>
      <c r="E683" s="111">
        <f t="shared" ca="1" si="119"/>
        <v>1</v>
      </c>
      <c r="F683" s="25"/>
      <c r="G683" s="7"/>
      <c r="H683" s="7"/>
      <c r="I683" s="7"/>
      <c r="K683" s="7"/>
      <c r="L683" s="7"/>
      <c r="M683" s="7"/>
      <c r="N683" s="7"/>
      <c r="O683" s="7"/>
      <c r="P683" s="7"/>
      <c r="R683" s="7"/>
      <c r="S683" s="7"/>
    </row>
    <row r="684" spans="1:19" ht="14.1" customHeight="1" x14ac:dyDescent="0.2">
      <c r="A684" s="110">
        <f ca="1">IF($H684="UNIDADE CONSTRUTIVA",OFFSET(A684,-1,0)+1,LARGE(A$3:A683,1))</f>
        <v>0</v>
      </c>
      <c r="B684" s="110">
        <f t="shared" ca="1" si="116"/>
        <v>11</v>
      </c>
      <c r="C684" s="110">
        <f t="shared" ca="1" si="117"/>
        <v>1</v>
      </c>
      <c r="D684" s="111">
        <f t="shared" ca="1" si="118"/>
        <v>1</v>
      </c>
      <c r="E684" s="111">
        <f t="shared" ca="1" si="119"/>
        <v>1</v>
      </c>
      <c r="F684" s="25"/>
      <c r="G684" s="7"/>
      <c r="H684" s="7"/>
      <c r="I684" s="7"/>
      <c r="K684" s="7"/>
      <c r="L684" s="7"/>
      <c r="M684" s="7"/>
      <c r="N684" s="7"/>
      <c r="O684" s="7"/>
      <c r="P684" s="7"/>
      <c r="R684" s="7"/>
      <c r="S684" s="7"/>
    </row>
    <row r="685" spans="1:19" ht="14.1" customHeight="1" x14ac:dyDescent="0.2">
      <c r="A685" s="110">
        <f ca="1">IF($H685="UNIDADE CONSTRUTIVA",OFFSET(A685,-1,0)+1,LARGE(A$3:A684,1))</f>
        <v>0</v>
      </c>
      <c r="B685" s="110">
        <f t="shared" ca="1" si="116"/>
        <v>11</v>
      </c>
      <c r="C685" s="110">
        <f t="shared" ca="1" si="117"/>
        <v>1</v>
      </c>
      <c r="D685" s="111">
        <f t="shared" ca="1" si="118"/>
        <v>1</v>
      </c>
      <c r="E685" s="111">
        <f t="shared" ca="1" si="119"/>
        <v>1</v>
      </c>
      <c r="F685" s="25"/>
      <c r="G685" s="7"/>
      <c r="H685" s="7"/>
      <c r="I685" s="7"/>
      <c r="K685" s="7"/>
      <c r="L685" s="7"/>
      <c r="M685" s="7"/>
      <c r="N685" s="7"/>
      <c r="O685" s="7"/>
      <c r="P685" s="7"/>
      <c r="R685" s="7"/>
      <c r="S685" s="7"/>
    </row>
    <row r="686" spans="1:19" ht="14.1" customHeight="1" x14ac:dyDescent="0.2">
      <c r="A686" s="110">
        <f ca="1">IF($H686="UNIDADE CONSTRUTIVA",OFFSET(A686,-1,0)+1,LARGE(A$3:A685,1))</f>
        <v>0</v>
      </c>
      <c r="B686" s="110">
        <f t="shared" ca="1" si="116"/>
        <v>11</v>
      </c>
      <c r="C686" s="110">
        <f t="shared" ca="1" si="117"/>
        <v>1</v>
      </c>
      <c r="D686" s="111">
        <f t="shared" ca="1" si="118"/>
        <v>1</v>
      </c>
      <c r="E686" s="111">
        <f t="shared" ca="1" si="119"/>
        <v>1</v>
      </c>
      <c r="F686" s="25"/>
      <c r="G686" s="7"/>
      <c r="H686" s="7"/>
      <c r="I686" s="7"/>
      <c r="K686" s="7"/>
      <c r="L686" s="7"/>
      <c r="M686" s="7"/>
      <c r="N686" s="7"/>
      <c r="O686" s="7"/>
      <c r="P686" s="7"/>
      <c r="R686" s="7"/>
      <c r="S686" s="7"/>
    </row>
    <row r="687" spans="1:19" ht="14.1" customHeight="1" x14ac:dyDescent="0.2">
      <c r="A687" s="110">
        <f ca="1">IF($H687="UNIDADE CONSTRUTIVA",OFFSET(A687,-1,0)+1,LARGE(A$3:A686,1))</f>
        <v>0</v>
      </c>
      <c r="B687" s="110">
        <f t="shared" ca="1" si="116"/>
        <v>11</v>
      </c>
      <c r="C687" s="110">
        <f t="shared" ca="1" si="117"/>
        <v>1</v>
      </c>
      <c r="D687" s="111">
        <f t="shared" ca="1" si="118"/>
        <v>1</v>
      </c>
      <c r="E687" s="111">
        <f t="shared" ca="1" si="119"/>
        <v>1</v>
      </c>
      <c r="F687" s="25"/>
      <c r="G687" s="7"/>
      <c r="H687" s="7"/>
      <c r="I687" s="7"/>
      <c r="K687" s="7"/>
      <c r="L687" s="7"/>
      <c r="M687" s="7"/>
      <c r="N687" s="7"/>
      <c r="O687" s="7"/>
      <c r="P687" s="7"/>
      <c r="R687" s="7"/>
      <c r="S687" s="7"/>
    </row>
    <row r="688" spans="1:19" ht="14.1" customHeight="1" x14ac:dyDescent="0.2">
      <c r="A688" s="110">
        <f ca="1">IF($H688="UNIDADE CONSTRUTIVA",OFFSET(A688,-1,0)+1,LARGE(A$3:A687,1))</f>
        <v>0</v>
      </c>
      <c r="B688" s="110">
        <f t="shared" ref="B688:B751" ca="1" si="120">IF(H688="UNIDADE CONSTRUTIVA",0,IF(H688="CÉLULA CONSTRUTIVA",OFFSET(B688,-1,0)+1,OFFSET(B688,-1,0)))</f>
        <v>11</v>
      </c>
      <c r="C688" s="110">
        <f t="shared" ref="C688:C751" ca="1" si="121">IF(H688="CÉLULA CONSTRUTIVA",0,IF(H688="ETAPA",OFFSET(C688,-1,0)+1,OFFSET(C688,-1,0)))</f>
        <v>1</v>
      </c>
      <c r="D688" s="111">
        <f t="shared" ref="D688:D751" ca="1" si="122">IF(H688="ETAPA",0,IF(H688="SUBETAPA",OFFSET(D688,-1,0)+1,OFFSET(D688,-1,0)))</f>
        <v>1</v>
      </c>
      <c r="E688" s="111">
        <f t="shared" ref="E688:E751" ca="1" si="123">IF(H688="Subetapa",0,IF(H688="serviço",OFFSET(E688,-1,0)+1,OFFSET(E688,-1,0)))</f>
        <v>1</v>
      </c>
      <c r="F688" s="25"/>
      <c r="G688" s="7"/>
      <c r="H688" s="7"/>
      <c r="I688" s="7"/>
      <c r="K688" s="7"/>
      <c r="L688" s="7"/>
      <c r="M688" s="7"/>
      <c r="N688" s="7"/>
      <c r="O688" s="7"/>
      <c r="P688" s="7"/>
      <c r="R688" s="7"/>
      <c r="S688" s="7"/>
    </row>
    <row r="689" spans="1:19" ht="14.1" customHeight="1" x14ac:dyDescent="0.2">
      <c r="A689" s="110">
        <f ca="1">IF($H689="UNIDADE CONSTRUTIVA",OFFSET(A689,-1,0)+1,LARGE(A$3:A688,1))</f>
        <v>0</v>
      </c>
      <c r="B689" s="110">
        <f t="shared" ca="1" si="120"/>
        <v>11</v>
      </c>
      <c r="C689" s="110">
        <f t="shared" ca="1" si="121"/>
        <v>1</v>
      </c>
      <c r="D689" s="111">
        <f t="shared" ca="1" si="122"/>
        <v>1</v>
      </c>
      <c r="E689" s="111">
        <f t="shared" ca="1" si="123"/>
        <v>1</v>
      </c>
      <c r="F689" s="25"/>
      <c r="G689" s="7"/>
      <c r="H689" s="7"/>
      <c r="I689" s="7"/>
      <c r="K689" s="7"/>
      <c r="L689" s="7"/>
      <c r="M689" s="7"/>
      <c r="N689" s="7"/>
      <c r="O689" s="7"/>
      <c r="P689" s="7"/>
      <c r="R689" s="7"/>
      <c r="S689" s="7"/>
    </row>
    <row r="690" spans="1:19" ht="14.1" customHeight="1" x14ac:dyDescent="0.2">
      <c r="A690" s="110">
        <f ca="1">IF($H690="UNIDADE CONSTRUTIVA",OFFSET(A690,-1,0)+1,LARGE(A$3:A689,1))</f>
        <v>0</v>
      </c>
      <c r="B690" s="110">
        <f t="shared" ca="1" si="120"/>
        <v>11</v>
      </c>
      <c r="C690" s="110">
        <f t="shared" ca="1" si="121"/>
        <v>1</v>
      </c>
      <c r="D690" s="111">
        <f t="shared" ca="1" si="122"/>
        <v>1</v>
      </c>
      <c r="E690" s="111">
        <f t="shared" ca="1" si="123"/>
        <v>1</v>
      </c>
      <c r="F690" s="25"/>
      <c r="G690" s="7"/>
      <c r="H690" s="7"/>
      <c r="I690" s="7"/>
      <c r="K690" s="7"/>
      <c r="L690" s="7"/>
      <c r="M690" s="7"/>
      <c r="N690" s="7"/>
      <c r="O690" s="7"/>
      <c r="P690" s="7"/>
      <c r="R690" s="7"/>
      <c r="S690" s="7"/>
    </row>
    <row r="691" spans="1:19" ht="14.1" customHeight="1" x14ac:dyDescent="0.2">
      <c r="A691" s="110">
        <f ca="1">IF($H691="UNIDADE CONSTRUTIVA",OFFSET(A691,-1,0)+1,LARGE(A$3:A690,1))</f>
        <v>0</v>
      </c>
      <c r="B691" s="110">
        <f t="shared" ca="1" si="120"/>
        <v>11</v>
      </c>
      <c r="C691" s="110">
        <f t="shared" ca="1" si="121"/>
        <v>1</v>
      </c>
      <c r="D691" s="111">
        <f t="shared" ca="1" si="122"/>
        <v>1</v>
      </c>
      <c r="E691" s="111">
        <f t="shared" ca="1" si="123"/>
        <v>1</v>
      </c>
      <c r="F691" s="25"/>
      <c r="G691" s="7"/>
      <c r="H691" s="7"/>
      <c r="I691" s="7"/>
      <c r="K691" s="7"/>
      <c r="L691" s="7"/>
      <c r="M691" s="7"/>
      <c r="N691" s="7"/>
      <c r="O691" s="7"/>
      <c r="P691" s="7"/>
      <c r="R691" s="7"/>
      <c r="S691" s="7"/>
    </row>
    <row r="692" spans="1:19" ht="14.1" customHeight="1" x14ac:dyDescent="0.2">
      <c r="A692" s="110">
        <f ca="1">IF($H692="UNIDADE CONSTRUTIVA",OFFSET(A692,-1,0)+1,LARGE(A$3:A691,1))</f>
        <v>0</v>
      </c>
      <c r="B692" s="110">
        <f t="shared" ca="1" si="120"/>
        <v>11</v>
      </c>
      <c r="C692" s="110">
        <f t="shared" ca="1" si="121"/>
        <v>1</v>
      </c>
      <c r="D692" s="111">
        <f t="shared" ca="1" si="122"/>
        <v>1</v>
      </c>
      <c r="E692" s="111">
        <f t="shared" ca="1" si="123"/>
        <v>1</v>
      </c>
      <c r="F692" s="25"/>
      <c r="G692" s="7"/>
      <c r="H692" s="7"/>
      <c r="I692" s="7"/>
      <c r="K692" s="7"/>
      <c r="L692" s="7"/>
      <c r="M692" s="7"/>
      <c r="N692" s="7"/>
      <c r="O692" s="7"/>
      <c r="P692" s="7"/>
      <c r="R692" s="7"/>
      <c r="S692" s="7"/>
    </row>
    <row r="693" spans="1:19" ht="14.1" customHeight="1" x14ac:dyDescent="0.2">
      <c r="A693" s="110">
        <f ca="1">IF($H693="UNIDADE CONSTRUTIVA",OFFSET(A693,-1,0)+1,LARGE(A$3:A692,1))</f>
        <v>0</v>
      </c>
      <c r="B693" s="110">
        <f t="shared" ca="1" si="120"/>
        <v>11</v>
      </c>
      <c r="C693" s="110">
        <f t="shared" ca="1" si="121"/>
        <v>1</v>
      </c>
      <c r="D693" s="111">
        <f t="shared" ca="1" si="122"/>
        <v>1</v>
      </c>
      <c r="E693" s="111">
        <f t="shared" ca="1" si="123"/>
        <v>1</v>
      </c>
      <c r="F693" s="25"/>
      <c r="G693" s="7"/>
      <c r="H693" s="7"/>
      <c r="I693" s="7"/>
      <c r="K693" s="7"/>
      <c r="L693" s="7"/>
      <c r="M693" s="7"/>
      <c r="N693" s="7"/>
      <c r="O693" s="7"/>
      <c r="P693" s="7"/>
      <c r="R693" s="7"/>
      <c r="S693" s="7"/>
    </row>
    <row r="694" spans="1:19" ht="14.1" customHeight="1" x14ac:dyDescent="0.2">
      <c r="A694" s="110">
        <f ca="1">IF($H694="UNIDADE CONSTRUTIVA",OFFSET(A694,-1,0)+1,LARGE(A$3:A693,1))</f>
        <v>0</v>
      </c>
      <c r="B694" s="110">
        <f t="shared" ca="1" si="120"/>
        <v>11</v>
      </c>
      <c r="C694" s="110">
        <f t="shared" ca="1" si="121"/>
        <v>1</v>
      </c>
      <c r="D694" s="111">
        <f t="shared" ca="1" si="122"/>
        <v>1</v>
      </c>
      <c r="E694" s="111">
        <f t="shared" ca="1" si="123"/>
        <v>1</v>
      </c>
      <c r="F694" s="25"/>
      <c r="G694" s="7"/>
      <c r="H694" s="7"/>
      <c r="I694" s="7"/>
      <c r="K694" s="7"/>
      <c r="L694" s="7"/>
      <c r="M694" s="7"/>
      <c r="N694" s="7"/>
      <c r="O694" s="7"/>
      <c r="P694" s="7"/>
      <c r="R694" s="7"/>
      <c r="S694" s="7"/>
    </row>
    <row r="695" spans="1:19" ht="14.1" customHeight="1" x14ac:dyDescent="0.2">
      <c r="A695" s="110">
        <f ca="1">IF($H695="UNIDADE CONSTRUTIVA",OFFSET(A695,-1,0)+1,LARGE(A$3:A694,1))</f>
        <v>0</v>
      </c>
      <c r="B695" s="110">
        <f t="shared" ca="1" si="120"/>
        <v>11</v>
      </c>
      <c r="C695" s="110">
        <f t="shared" ca="1" si="121"/>
        <v>1</v>
      </c>
      <c r="D695" s="111">
        <f t="shared" ca="1" si="122"/>
        <v>1</v>
      </c>
      <c r="E695" s="111">
        <f t="shared" ca="1" si="123"/>
        <v>1</v>
      </c>
      <c r="F695" s="25"/>
      <c r="G695" s="7"/>
      <c r="H695" s="7"/>
      <c r="I695" s="7"/>
      <c r="K695" s="7"/>
      <c r="L695" s="7"/>
      <c r="M695" s="7"/>
      <c r="N695" s="7"/>
      <c r="O695" s="7"/>
      <c r="P695" s="7"/>
      <c r="R695" s="7"/>
      <c r="S695" s="7"/>
    </row>
    <row r="696" spans="1:19" ht="14.1" customHeight="1" x14ac:dyDescent="0.2">
      <c r="A696" s="110">
        <f ca="1">IF($H696="UNIDADE CONSTRUTIVA",OFFSET(A696,-1,0)+1,LARGE(A$3:A695,1))</f>
        <v>0</v>
      </c>
      <c r="B696" s="110">
        <f t="shared" ca="1" si="120"/>
        <v>11</v>
      </c>
      <c r="C696" s="110">
        <f t="shared" ca="1" si="121"/>
        <v>1</v>
      </c>
      <c r="D696" s="111">
        <f t="shared" ca="1" si="122"/>
        <v>1</v>
      </c>
      <c r="E696" s="111">
        <f t="shared" ca="1" si="123"/>
        <v>1</v>
      </c>
      <c r="F696" s="25"/>
      <c r="G696" s="7"/>
      <c r="H696" s="7"/>
      <c r="I696" s="7"/>
      <c r="K696" s="7"/>
      <c r="L696" s="7"/>
      <c r="M696" s="7"/>
      <c r="N696" s="7"/>
      <c r="O696" s="7"/>
      <c r="P696" s="7"/>
      <c r="R696" s="7"/>
      <c r="S696" s="7"/>
    </row>
    <row r="697" spans="1:19" ht="14.1" customHeight="1" x14ac:dyDescent="0.2">
      <c r="A697" s="110">
        <f ca="1">IF($H697="UNIDADE CONSTRUTIVA",OFFSET(A697,-1,0)+1,LARGE(A$3:A696,1))</f>
        <v>0</v>
      </c>
      <c r="B697" s="110">
        <f t="shared" ca="1" si="120"/>
        <v>11</v>
      </c>
      <c r="C697" s="110">
        <f t="shared" ca="1" si="121"/>
        <v>1</v>
      </c>
      <c r="D697" s="111">
        <f t="shared" ca="1" si="122"/>
        <v>1</v>
      </c>
      <c r="E697" s="111">
        <f t="shared" ca="1" si="123"/>
        <v>1</v>
      </c>
      <c r="F697" s="25"/>
      <c r="G697" s="7"/>
      <c r="H697" s="7"/>
      <c r="I697" s="7"/>
      <c r="K697" s="7"/>
      <c r="L697" s="7"/>
      <c r="M697" s="7"/>
      <c r="N697" s="7"/>
      <c r="O697" s="7"/>
      <c r="P697" s="7"/>
      <c r="R697" s="7"/>
      <c r="S697" s="7"/>
    </row>
    <row r="698" spans="1:19" ht="14.1" customHeight="1" x14ac:dyDescent="0.2">
      <c r="A698" s="110">
        <f ca="1">IF($H698="UNIDADE CONSTRUTIVA",OFFSET(A698,-1,0)+1,LARGE(A$3:A697,1))</f>
        <v>0</v>
      </c>
      <c r="B698" s="110">
        <f t="shared" ca="1" si="120"/>
        <v>11</v>
      </c>
      <c r="C698" s="110">
        <f t="shared" ca="1" si="121"/>
        <v>1</v>
      </c>
      <c r="D698" s="111">
        <f t="shared" ca="1" si="122"/>
        <v>1</v>
      </c>
      <c r="E698" s="111">
        <f t="shared" ca="1" si="123"/>
        <v>1</v>
      </c>
      <c r="F698" s="25"/>
      <c r="G698" s="7"/>
      <c r="H698" s="7"/>
      <c r="I698" s="7"/>
      <c r="K698" s="7"/>
      <c r="L698" s="7"/>
      <c r="M698" s="7"/>
      <c r="N698" s="7"/>
      <c r="O698" s="7"/>
      <c r="P698" s="7"/>
      <c r="R698" s="7"/>
      <c r="S698" s="7"/>
    </row>
    <row r="699" spans="1:19" ht="14.1" customHeight="1" x14ac:dyDescent="0.2">
      <c r="A699" s="110">
        <f ca="1">IF($H699="UNIDADE CONSTRUTIVA",OFFSET(A699,-1,0)+1,LARGE(A$3:A698,1))</f>
        <v>0</v>
      </c>
      <c r="B699" s="110">
        <f t="shared" ca="1" si="120"/>
        <v>11</v>
      </c>
      <c r="C699" s="110">
        <f t="shared" ca="1" si="121"/>
        <v>1</v>
      </c>
      <c r="D699" s="111">
        <f t="shared" ca="1" si="122"/>
        <v>1</v>
      </c>
      <c r="E699" s="111">
        <f t="shared" ca="1" si="123"/>
        <v>1</v>
      </c>
      <c r="F699" s="25"/>
      <c r="G699" s="7"/>
      <c r="H699" s="7"/>
      <c r="I699" s="7"/>
      <c r="K699" s="7"/>
      <c r="L699" s="7"/>
      <c r="M699" s="7"/>
      <c r="N699" s="7"/>
      <c r="O699" s="7"/>
      <c r="P699" s="7"/>
      <c r="R699" s="7"/>
      <c r="S699" s="7"/>
    </row>
    <row r="700" spans="1:19" ht="14.1" customHeight="1" x14ac:dyDescent="0.2">
      <c r="A700" s="110">
        <f ca="1">IF($H700="UNIDADE CONSTRUTIVA",OFFSET(A700,-1,0)+1,LARGE(A$3:A699,1))</f>
        <v>0</v>
      </c>
      <c r="B700" s="110">
        <f t="shared" ca="1" si="120"/>
        <v>11</v>
      </c>
      <c r="C700" s="110">
        <f t="shared" ca="1" si="121"/>
        <v>1</v>
      </c>
      <c r="D700" s="111">
        <f t="shared" ca="1" si="122"/>
        <v>1</v>
      </c>
      <c r="E700" s="111">
        <f t="shared" ca="1" si="123"/>
        <v>1</v>
      </c>
      <c r="F700" s="25"/>
      <c r="G700" s="7"/>
      <c r="H700" s="7"/>
      <c r="I700" s="7"/>
      <c r="K700" s="7"/>
      <c r="L700" s="7"/>
      <c r="M700" s="7"/>
      <c r="N700" s="7"/>
      <c r="O700" s="7"/>
      <c r="P700" s="7"/>
      <c r="R700" s="7"/>
      <c r="S700" s="7"/>
    </row>
    <row r="701" spans="1:19" ht="14.1" customHeight="1" x14ac:dyDescent="0.2">
      <c r="A701" s="110">
        <f ca="1">IF($H701="UNIDADE CONSTRUTIVA",OFFSET(A701,-1,0)+1,LARGE(A$3:A700,1))</f>
        <v>0</v>
      </c>
      <c r="B701" s="110">
        <f t="shared" ca="1" si="120"/>
        <v>11</v>
      </c>
      <c r="C701" s="110">
        <f t="shared" ca="1" si="121"/>
        <v>1</v>
      </c>
      <c r="D701" s="111">
        <f t="shared" ca="1" si="122"/>
        <v>1</v>
      </c>
      <c r="E701" s="111">
        <f t="shared" ca="1" si="123"/>
        <v>1</v>
      </c>
      <c r="F701" s="25"/>
      <c r="G701" s="7"/>
      <c r="H701" s="7"/>
      <c r="I701" s="7"/>
      <c r="K701" s="7"/>
      <c r="L701" s="7"/>
      <c r="M701" s="7"/>
      <c r="N701" s="7"/>
      <c r="O701" s="7"/>
      <c r="P701" s="7"/>
      <c r="R701" s="7"/>
      <c r="S701" s="7"/>
    </row>
    <row r="702" spans="1:19" ht="14.1" customHeight="1" x14ac:dyDescent="0.2">
      <c r="A702" s="110">
        <f ca="1">IF($H702="UNIDADE CONSTRUTIVA",OFFSET(A702,-1,0)+1,LARGE(A$3:A701,1))</f>
        <v>0</v>
      </c>
      <c r="B702" s="110">
        <f t="shared" ca="1" si="120"/>
        <v>11</v>
      </c>
      <c r="C702" s="110">
        <f t="shared" ca="1" si="121"/>
        <v>1</v>
      </c>
      <c r="D702" s="111">
        <f t="shared" ca="1" si="122"/>
        <v>1</v>
      </c>
      <c r="E702" s="111">
        <f t="shared" ca="1" si="123"/>
        <v>1</v>
      </c>
      <c r="F702" s="25"/>
      <c r="G702" s="7"/>
      <c r="H702" s="7"/>
      <c r="I702" s="7"/>
      <c r="K702" s="7"/>
      <c r="L702" s="7"/>
      <c r="M702" s="7"/>
      <c r="N702" s="7"/>
      <c r="O702" s="7"/>
      <c r="P702" s="7"/>
      <c r="R702" s="7"/>
      <c r="S702" s="7"/>
    </row>
    <row r="703" spans="1:19" ht="14.1" customHeight="1" x14ac:dyDescent="0.2">
      <c r="A703" s="110">
        <f ca="1">IF($H703="UNIDADE CONSTRUTIVA",OFFSET(A703,-1,0)+1,LARGE(A$3:A702,1))</f>
        <v>0</v>
      </c>
      <c r="B703" s="110">
        <f t="shared" ca="1" si="120"/>
        <v>11</v>
      </c>
      <c r="C703" s="110">
        <f t="shared" ca="1" si="121"/>
        <v>1</v>
      </c>
      <c r="D703" s="111">
        <f t="shared" ca="1" si="122"/>
        <v>1</v>
      </c>
      <c r="E703" s="111">
        <f t="shared" ca="1" si="123"/>
        <v>1</v>
      </c>
      <c r="F703" s="25"/>
      <c r="G703" s="7"/>
      <c r="H703" s="7"/>
      <c r="I703" s="7"/>
      <c r="K703" s="7"/>
      <c r="L703" s="7"/>
      <c r="M703" s="7"/>
      <c r="N703" s="7"/>
      <c r="O703" s="7"/>
      <c r="P703" s="7"/>
      <c r="R703" s="7"/>
      <c r="S703" s="7"/>
    </row>
    <row r="704" spans="1:19" ht="14.1" customHeight="1" x14ac:dyDescent="0.2">
      <c r="A704" s="110">
        <f ca="1">IF($H704="UNIDADE CONSTRUTIVA",OFFSET(A704,-1,0)+1,LARGE(A$3:A703,1))</f>
        <v>0</v>
      </c>
      <c r="B704" s="110">
        <f t="shared" ca="1" si="120"/>
        <v>11</v>
      </c>
      <c r="C704" s="110">
        <f t="shared" ca="1" si="121"/>
        <v>1</v>
      </c>
      <c r="D704" s="111">
        <f t="shared" ca="1" si="122"/>
        <v>1</v>
      </c>
      <c r="E704" s="111">
        <f t="shared" ca="1" si="123"/>
        <v>1</v>
      </c>
      <c r="F704" s="25"/>
      <c r="G704" s="7"/>
      <c r="H704" s="7"/>
      <c r="I704" s="7"/>
      <c r="K704" s="7"/>
      <c r="L704" s="7"/>
      <c r="M704" s="7"/>
      <c r="N704" s="7"/>
      <c r="O704" s="7"/>
      <c r="P704" s="7"/>
      <c r="R704" s="7"/>
      <c r="S704" s="7"/>
    </row>
    <row r="705" spans="1:19" ht="14.1" customHeight="1" x14ac:dyDescent="0.2">
      <c r="A705" s="110">
        <f ca="1">IF($H705="UNIDADE CONSTRUTIVA",OFFSET(A705,-1,0)+1,LARGE(A$3:A704,1))</f>
        <v>0</v>
      </c>
      <c r="B705" s="110">
        <f t="shared" ca="1" si="120"/>
        <v>11</v>
      </c>
      <c r="C705" s="110">
        <f t="shared" ca="1" si="121"/>
        <v>1</v>
      </c>
      <c r="D705" s="111">
        <f t="shared" ca="1" si="122"/>
        <v>1</v>
      </c>
      <c r="E705" s="111">
        <f t="shared" ca="1" si="123"/>
        <v>1</v>
      </c>
      <c r="F705" s="25"/>
      <c r="G705" s="7"/>
      <c r="H705" s="7"/>
      <c r="I705" s="7"/>
      <c r="K705" s="7"/>
      <c r="L705" s="7"/>
      <c r="M705" s="7"/>
      <c r="N705" s="7"/>
      <c r="O705" s="7"/>
      <c r="P705" s="7"/>
      <c r="R705" s="7"/>
      <c r="S705" s="7"/>
    </row>
    <row r="706" spans="1:19" ht="14.1" customHeight="1" x14ac:dyDescent="0.2">
      <c r="A706" s="110">
        <f ca="1">IF($H706="UNIDADE CONSTRUTIVA",OFFSET(A706,-1,0)+1,LARGE(A$3:A705,1))</f>
        <v>0</v>
      </c>
      <c r="B706" s="110">
        <f t="shared" ca="1" si="120"/>
        <v>11</v>
      </c>
      <c r="C706" s="110">
        <f t="shared" ca="1" si="121"/>
        <v>1</v>
      </c>
      <c r="D706" s="111">
        <f t="shared" ca="1" si="122"/>
        <v>1</v>
      </c>
      <c r="E706" s="111">
        <f t="shared" ca="1" si="123"/>
        <v>1</v>
      </c>
      <c r="F706" s="25"/>
      <c r="G706" s="7"/>
      <c r="H706" s="7"/>
      <c r="I706" s="7"/>
      <c r="K706" s="7"/>
      <c r="L706" s="7"/>
      <c r="M706" s="7"/>
      <c r="N706" s="7"/>
      <c r="O706" s="7"/>
      <c r="P706" s="7"/>
      <c r="R706" s="7"/>
      <c r="S706" s="7"/>
    </row>
    <row r="707" spans="1:19" ht="14.1" customHeight="1" x14ac:dyDescent="0.2">
      <c r="A707" s="110">
        <f ca="1">IF($H707="UNIDADE CONSTRUTIVA",OFFSET(A707,-1,0)+1,LARGE(A$3:A706,1))</f>
        <v>0</v>
      </c>
      <c r="B707" s="110">
        <f t="shared" ca="1" si="120"/>
        <v>11</v>
      </c>
      <c r="C707" s="110">
        <f t="shared" ca="1" si="121"/>
        <v>1</v>
      </c>
      <c r="D707" s="111">
        <f t="shared" ca="1" si="122"/>
        <v>1</v>
      </c>
      <c r="E707" s="111">
        <f t="shared" ca="1" si="123"/>
        <v>1</v>
      </c>
      <c r="F707" s="25"/>
      <c r="G707" s="7"/>
      <c r="H707" s="7"/>
      <c r="I707" s="7"/>
      <c r="K707" s="7"/>
      <c r="L707" s="7"/>
      <c r="M707" s="7"/>
      <c r="N707" s="7"/>
      <c r="O707" s="7"/>
      <c r="P707" s="7"/>
      <c r="R707" s="7"/>
      <c r="S707" s="7"/>
    </row>
    <row r="708" spans="1:19" ht="14.1" customHeight="1" x14ac:dyDescent="0.2">
      <c r="A708" s="110">
        <f ca="1">IF($H708="UNIDADE CONSTRUTIVA",OFFSET(A708,-1,0)+1,LARGE(A$3:A707,1))</f>
        <v>0</v>
      </c>
      <c r="B708" s="110">
        <f t="shared" ca="1" si="120"/>
        <v>11</v>
      </c>
      <c r="C708" s="110">
        <f t="shared" ca="1" si="121"/>
        <v>1</v>
      </c>
      <c r="D708" s="111">
        <f t="shared" ca="1" si="122"/>
        <v>1</v>
      </c>
      <c r="E708" s="111">
        <f t="shared" ca="1" si="123"/>
        <v>1</v>
      </c>
      <c r="F708" s="25"/>
      <c r="G708" s="7"/>
      <c r="H708" s="7"/>
      <c r="I708" s="7"/>
      <c r="K708" s="7"/>
      <c r="L708" s="7"/>
      <c r="M708" s="7"/>
      <c r="N708" s="7"/>
      <c r="O708" s="7"/>
      <c r="P708" s="7"/>
      <c r="R708" s="7"/>
      <c r="S708" s="7"/>
    </row>
    <row r="709" spans="1:19" ht="14.1" customHeight="1" x14ac:dyDescent="0.2">
      <c r="A709" s="110">
        <f ca="1">IF($H709="UNIDADE CONSTRUTIVA",OFFSET(A709,-1,0)+1,LARGE(A$3:A708,1))</f>
        <v>0</v>
      </c>
      <c r="B709" s="110">
        <f t="shared" ca="1" si="120"/>
        <v>11</v>
      </c>
      <c r="C709" s="110">
        <f t="shared" ca="1" si="121"/>
        <v>1</v>
      </c>
      <c r="D709" s="111">
        <f t="shared" ca="1" si="122"/>
        <v>1</v>
      </c>
      <c r="E709" s="111">
        <f t="shared" ca="1" si="123"/>
        <v>1</v>
      </c>
      <c r="F709" s="25"/>
      <c r="G709" s="7"/>
      <c r="H709" s="7"/>
      <c r="I709" s="7"/>
      <c r="K709" s="7"/>
      <c r="L709" s="7"/>
      <c r="M709" s="7"/>
      <c r="N709" s="7"/>
      <c r="O709" s="7"/>
      <c r="P709" s="7"/>
      <c r="R709" s="7"/>
      <c r="S709" s="7"/>
    </row>
    <row r="710" spans="1:19" ht="14.1" customHeight="1" x14ac:dyDescent="0.2">
      <c r="A710" s="110">
        <f ca="1">IF($H710="UNIDADE CONSTRUTIVA",OFFSET(A710,-1,0)+1,LARGE(A$3:A709,1))</f>
        <v>0</v>
      </c>
      <c r="B710" s="110">
        <f t="shared" ca="1" si="120"/>
        <v>11</v>
      </c>
      <c r="C710" s="110">
        <f t="shared" ca="1" si="121"/>
        <v>1</v>
      </c>
      <c r="D710" s="111">
        <f t="shared" ca="1" si="122"/>
        <v>1</v>
      </c>
      <c r="E710" s="111">
        <f t="shared" ca="1" si="123"/>
        <v>1</v>
      </c>
      <c r="F710" s="25"/>
      <c r="G710" s="7"/>
      <c r="H710" s="7"/>
      <c r="I710" s="7"/>
      <c r="K710" s="7"/>
      <c r="L710" s="7"/>
      <c r="M710" s="7"/>
      <c r="N710" s="7"/>
      <c r="O710" s="7"/>
      <c r="P710" s="7"/>
      <c r="R710" s="7"/>
      <c r="S710" s="7"/>
    </row>
    <row r="711" spans="1:19" ht="14.1" customHeight="1" x14ac:dyDescent="0.2">
      <c r="A711" s="110">
        <f ca="1">IF($H711="UNIDADE CONSTRUTIVA",OFFSET(A711,-1,0)+1,LARGE(A$3:A710,1))</f>
        <v>0</v>
      </c>
      <c r="B711" s="110">
        <f t="shared" ca="1" si="120"/>
        <v>11</v>
      </c>
      <c r="C711" s="110">
        <f t="shared" ca="1" si="121"/>
        <v>1</v>
      </c>
      <c r="D711" s="111">
        <f t="shared" ca="1" si="122"/>
        <v>1</v>
      </c>
      <c r="E711" s="111">
        <f t="shared" ca="1" si="123"/>
        <v>1</v>
      </c>
      <c r="F711" s="25"/>
      <c r="G711" s="7"/>
      <c r="H711" s="7"/>
      <c r="I711" s="7"/>
      <c r="K711" s="7"/>
      <c r="L711" s="7"/>
      <c r="M711" s="7"/>
      <c r="N711" s="7"/>
      <c r="O711" s="7"/>
      <c r="P711" s="7"/>
      <c r="R711" s="7"/>
      <c r="S711" s="7"/>
    </row>
    <row r="712" spans="1:19" ht="14.1" customHeight="1" x14ac:dyDescent="0.2">
      <c r="A712" s="110">
        <f ca="1">IF($H712="UNIDADE CONSTRUTIVA",OFFSET(A712,-1,0)+1,LARGE(A$3:A711,1))</f>
        <v>0</v>
      </c>
      <c r="B712" s="110">
        <f t="shared" ca="1" si="120"/>
        <v>11</v>
      </c>
      <c r="C712" s="110">
        <f t="shared" ca="1" si="121"/>
        <v>1</v>
      </c>
      <c r="D712" s="111">
        <f t="shared" ca="1" si="122"/>
        <v>1</v>
      </c>
      <c r="E712" s="111">
        <f t="shared" ca="1" si="123"/>
        <v>1</v>
      </c>
      <c r="F712" s="25"/>
      <c r="G712" s="7"/>
      <c r="H712" s="7"/>
      <c r="I712" s="7"/>
      <c r="K712" s="7"/>
      <c r="L712" s="7"/>
      <c r="M712" s="7"/>
      <c r="N712" s="7"/>
      <c r="O712" s="7"/>
      <c r="P712" s="7"/>
      <c r="R712" s="7"/>
      <c r="S712" s="7"/>
    </row>
    <row r="713" spans="1:19" ht="14.1" customHeight="1" x14ac:dyDescent="0.2">
      <c r="A713" s="110">
        <f ca="1">IF($H713="UNIDADE CONSTRUTIVA",OFFSET(A713,-1,0)+1,LARGE(A$3:A712,1))</f>
        <v>0</v>
      </c>
      <c r="B713" s="110">
        <f t="shared" ca="1" si="120"/>
        <v>11</v>
      </c>
      <c r="C713" s="110">
        <f t="shared" ca="1" si="121"/>
        <v>1</v>
      </c>
      <c r="D713" s="111">
        <f t="shared" ca="1" si="122"/>
        <v>1</v>
      </c>
      <c r="E713" s="111">
        <f t="shared" ca="1" si="123"/>
        <v>1</v>
      </c>
      <c r="F713" s="25"/>
      <c r="G713" s="7"/>
      <c r="H713" s="7"/>
      <c r="I713" s="7"/>
      <c r="K713" s="7"/>
      <c r="L713" s="7"/>
      <c r="M713" s="7"/>
      <c r="N713" s="7"/>
      <c r="O713" s="7"/>
      <c r="P713" s="7"/>
      <c r="R713" s="7"/>
      <c r="S713" s="7"/>
    </row>
    <row r="714" spans="1:19" ht="14.1" customHeight="1" x14ac:dyDescent="0.2">
      <c r="A714" s="110">
        <f ca="1">IF($H714="UNIDADE CONSTRUTIVA",OFFSET(A714,-1,0)+1,LARGE(A$3:A713,1))</f>
        <v>0</v>
      </c>
      <c r="B714" s="110">
        <f t="shared" ca="1" si="120"/>
        <v>11</v>
      </c>
      <c r="C714" s="110">
        <f t="shared" ca="1" si="121"/>
        <v>1</v>
      </c>
      <c r="D714" s="111">
        <f t="shared" ca="1" si="122"/>
        <v>1</v>
      </c>
      <c r="E714" s="111">
        <f t="shared" ca="1" si="123"/>
        <v>1</v>
      </c>
      <c r="F714" s="25"/>
      <c r="G714" s="7"/>
      <c r="H714" s="7"/>
      <c r="I714" s="7"/>
      <c r="K714" s="7"/>
      <c r="L714" s="7"/>
      <c r="M714" s="7"/>
      <c r="N714" s="7"/>
      <c r="O714" s="7"/>
      <c r="P714" s="7"/>
      <c r="R714" s="7"/>
      <c r="S714" s="7"/>
    </row>
    <row r="715" spans="1:19" ht="14.1" customHeight="1" x14ac:dyDescent="0.2">
      <c r="A715" s="110">
        <f ca="1">IF($H715="UNIDADE CONSTRUTIVA",OFFSET(A715,-1,0)+1,LARGE(A$3:A714,1))</f>
        <v>0</v>
      </c>
      <c r="B715" s="110">
        <f t="shared" ca="1" si="120"/>
        <v>11</v>
      </c>
      <c r="C715" s="110">
        <f t="shared" ca="1" si="121"/>
        <v>1</v>
      </c>
      <c r="D715" s="111">
        <f t="shared" ca="1" si="122"/>
        <v>1</v>
      </c>
      <c r="E715" s="111">
        <f t="shared" ca="1" si="123"/>
        <v>1</v>
      </c>
      <c r="F715" s="25"/>
      <c r="G715" s="7"/>
      <c r="H715" s="7"/>
      <c r="I715" s="7"/>
      <c r="K715" s="7"/>
      <c r="L715" s="7"/>
      <c r="M715" s="7"/>
      <c r="N715" s="7"/>
      <c r="O715" s="7"/>
      <c r="P715" s="7"/>
      <c r="R715" s="7"/>
      <c r="S715" s="7"/>
    </row>
    <row r="716" spans="1:19" ht="14.1" customHeight="1" x14ac:dyDescent="0.2">
      <c r="A716" s="110">
        <f ca="1">IF($H716="UNIDADE CONSTRUTIVA",OFFSET(A716,-1,0)+1,LARGE(A$3:A715,1))</f>
        <v>0</v>
      </c>
      <c r="B716" s="110">
        <f t="shared" ca="1" si="120"/>
        <v>11</v>
      </c>
      <c r="C716" s="110">
        <f t="shared" ca="1" si="121"/>
        <v>1</v>
      </c>
      <c r="D716" s="111">
        <f t="shared" ca="1" si="122"/>
        <v>1</v>
      </c>
      <c r="E716" s="111">
        <f t="shared" ca="1" si="123"/>
        <v>1</v>
      </c>
      <c r="F716" s="25"/>
      <c r="G716" s="7"/>
      <c r="H716" s="7"/>
      <c r="I716" s="7"/>
      <c r="K716" s="7"/>
      <c r="L716" s="7"/>
      <c r="M716" s="7"/>
      <c r="N716" s="7"/>
      <c r="O716" s="7"/>
      <c r="P716" s="7"/>
      <c r="R716" s="7"/>
      <c r="S716" s="7"/>
    </row>
    <row r="717" spans="1:19" ht="14.1" customHeight="1" x14ac:dyDescent="0.2">
      <c r="A717" s="110">
        <f ca="1">IF($H717="UNIDADE CONSTRUTIVA",OFFSET(A717,-1,0)+1,LARGE(A$3:A716,1))</f>
        <v>0</v>
      </c>
      <c r="B717" s="110">
        <f t="shared" ca="1" si="120"/>
        <v>11</v>
      </c>
      <c r="C717" s="110">
        <f t="shared" ca="1" si="121"/>
        <v>1</v>
      </c>
      <c r="D717" s="111">
        <f t="shared" ca="1" si="122"/>
        <v>1</v>
      </c>
      <c r="E717" s="111">
        <f t="shared" ca="1" si="123"/>
        <v>1</v>
      </c>
      <c r="F717" s="25"/>
      <c r="G717" s="7"/>
      <c r="H717" s="7"/>
      <c r="I717" s="7"/>
      <c r="K717" s="7"/>
      <c r="L717" s="7"/>
      <c r="M717" s="7"/>
      <c r="N717" s="7"/>
      <c r="O717" s="7"/>
      <c r="P717" s="7"/>
      <c r="R717" s="7"/>
      <c r="S717" s="7"/>
    </row>
    <row r="718" spans="1:19" ht="14.1" customHeight="1" x14ac:dyDescent="0.2">
      <c r="A718" s="110">
        <f ca="1">IF($H718="UNIDADE CONSTRUTIVA",OFFSET(A718,-1,0)+1,LARGE(A$3:A717,1))</f>
        <v>0</v>
      </c>
      <c r="B718" s="110">
        <f t="shared" ca="1" si="120"/>
        <v>11</v>
      </c>
      <c r="C718" s="110">
        <f t="shared" ca="1" si="121"/>
        <v>1</v>
      </c>
      <c r="D718" s="111">
        <f t="shared" ca="1" si="122"/>
        <v>1</v>
      </c>
      <c r="E718" s="111">
        <f t="shared" ca="1" si="123"/>
        <v>1</v>
      </c>
      <c r="F718" s="25"/>
      <c r="G718" s="7"/>
      <c r="H718" s="7"/>
      <c r="I718" s="7"/>
      <c r="K718" s="7"/>
      <c r="L718" s="7"/>
      <c r="M718" s="7"/>
      <c r="N718" s="7"/>
      <c r="O718" s="7"/>
      <c r="P718" s="7"/>
      <c r="R718" s="7"/>
      <c r="S718" s="7"/>
    </row>
    <row r="719" spans="1:19" ht="14.1" customHeight="1" x14ac:dyDescent="0.2">
      <c r="A719" s="110">
        <f ca="1">IF($H719="UNIDADE CONSTRUTIVA",OFFSET(A719,-1,0)+1,LARGE(A$3:A718,1))</f>
        <v>0</v>
      </c>
      <c r="B719" s="110">
        <f t="shared" ca="1" si="120"/>
        <v>11</v>
      </c>
      <c r="C719" s="110">
        <f t="shared" ca="1" si="121"/>
        <v>1</v>
      </c>
      <c r="D719" s="111">
        <f t="shared" ca="1" si="122"/>
        <v>1</v>
      </c>
      <c r="E719" s="111">
        <f t="shared" ca="1" si="123"/>
        <v>1</v>
      </c>
      <c r="F719" s="25"/>
      <c r="G719" s="7"/>
      <c r="H719" s="7"/>
      <c r="I719" s="7"/>
      <c r="K719" s="7"/>
      <c r="L719" s="7"/>
      <c r="M719" s="7"/>
      <c r="N719" s="7"/>
      <c r="O719" s="7"/>
      <c r="P719" s="7"/>
      <c r="R719" s="7"/>
      <c r="S719" s="7"/>
    </row>
    <row r="720" spans="1:19" ht="14.1" customHeight="1" x14ac:dyDescent="0.2">
      <c r="A720" s="110">
        <f ca="1">IF($H720="UNIDADE CONSTRUTIVA",OFFSET(A720,-1,0)+1,LARGE(A$3:A719,1))</f>
        <v>0</v>
      </c>
      <c r="B720" s="110">
        <f t="shared" ca="1" si="120"/>
        <v>11</v>
      </c>
      <c r="C720" s="110">
        <f t="shared" ca="1" si="121"/>
        <v>1</v>
      </c>
      <c r="D720" s="111">
        <f t="shared" ca="1" si="122"/>
        <v>1</v>
      </c>
      <c r="E720" s="111">
        <f t="shared" ca="1" si="123"/>
        <v>1</v>
      </c>
      <c r="F720" s="25"/>
      <c r="G720" s="7"/>
      <c r="H720" s="7"/>
      <c r="I720" s="7"/>
      <c r="K720" s="7"/>
      <c r="L720" s="7"/>
      <c r="M720" s="7"/>
      <c r="N720" s="7"/>
      <c r="O720" s="7"/>
      <c r="P720" s="7"/>
      <c r="R720" s="7"/>
      <c r="S720" s="7"/>
    </row>
    <row r="721" spans="1:19" ht="14.1" customHeight="1" x14ac:dyDescent="0.2">
      <c r="A721" s="110">
        <f ca="1">IF($H721="UNIDADE CONSTRUTIVA",OFFSET(A721,-1,0)+1,LARGE(A$3:A720,1))</f>
        <v>0</v>
      </c>
      <c r="B721" s="110">
        <f t="shared" ca="1" si="120"/>
        <v>11</v>
      </c>
      <c r="C721" s="110">
        <f t="shared" ca="1" si="121"/>
        <v>1</v>
      </c>
      <c r="D721" s="111">
        <f t="shared" ca="1" si="122"/>
        <v>1</v>
      </c>
      <c r="E721" s="111">
        <f t="shared" ca="1" si="123"/>
        <v>1</v>
      </c>
      <c r="F721" s="25"/>
      <c r="G721" s="7"/>
      <c r="H721" s="7"/>
      <c r="I721" s="7"/>
      <c r="K721" s="7"/>
      <c r="L721" s="7"/>
      <c r="M721" s="7"/>
      <c r="N721" s="7"/>
      <c r="O721" s="7"/>
      <c r="P721" s="7"/>
      <c r="R721" s="7"/>
      <c r="S721" s="7"/>
    </row>
    <row r="722" spans="1:19" ht="14.1" customHeight="1" x14ac:dyDescent="0.2">
      <c r="A722" s="110">
        <f ca="1">IF($H722="UNIDADE CONSTRUTIVA",OFFSET(A722,-1,0)+1,LARGE(A$3:A721,1))</f>
        <v>0</v>
      </c>
      <c r="B722" s="110">
        <f t="shared" ca="1" si="120"/>
        <v>11</v>
      </c>
      <c r="C722" s="110">
        <f t="shared" ca="1" si="121"/>
        <v>1</v>
      </c>
      <c r="D722" s="111">
        <f t="shared" ca="1" si="122"/>
        <v>1</v>
      </c>
      <c r="E722" s="111">
        <f t="shared" ca="1" si="123"/>
        <v>1</v>
      </c>
      <c r="F722" s="25"/>
      <c r="G722" s="7"/>
      <c r="H722" s="7"/>
      <c r="I722" s="7"/>
      <c r="K722" s="7"/>
      <c r="L722" s="7"/>
      <c r="M722" s="7"/>
      <c r="N722" s="7"/>
      <c r="O722" s="7"/>
      <c r="P722" s="7"/>
      <c r="R722" s="7"/>
      <c r="S722" s="7"/>
    </row>
    <row r="723" spans="1:19" ht="14.1" customHeight="1" x14ac:dyDescent="0.2">
      <c r="A723" s="110">
        <f ca="1">IF($H723="UNIDADE CONSTRUTIVA",OFFSET(A723,-1,0)+1,LARGE(A$3:A722,1))</f>
        <v>0</v>
      </c>
      <c r="B723" s="110">
        <f t="shared" ca="1" si="120"/>
        <v>11</v>
      </c>
      <c r="C723" s="110">
        <f t="shared" ca="1" si="121"/>
        <v>1</v>
      </c>
      <c r="D723" s="111">
        <f t="shared" ca="1" si="122"/>
        <v>1</v>
      </c>
      <c r="E723" s="111">
        <f t="shared" ca="1" si="123"/>
        <v>1</v>
      </c>
      <c r="F723" s="25"/>
      <c r="G723" s="7"/>
      <c r="H723" s="7"/>
      <c r="I723" s="7"/>
      <c r="K723" s="7"/>
      <c r="L723" s="7"/>
      <c r="M723" s="7"/>
      <c r="N723" s="7"/>
      <c r="O723" s="7"/>
      <c r="P723" s="7"/>
      <c r="R723" s="7"/>
      <c r="S723" s="7"/>
    </row>
    <row r="724" spans="1:19" ht="14.1" customHeight="1" x14ac:dyDescent="0.2">
      <c r="A724" s="110">
        <f ca="1">IF($H724="UNIDADE CONSTRUTIVA",OFFSET(A724,-1,0)+1,LARGE(A$3:A723,1))</f>
        <v>0</v>
      </c>
      <c r="B724" s="110">
        <f t="shared" ca="1" si="120"/>
        <v>11</v>
      </c>
      <c r="C724" s="110">
        <f t="shared" ca="1" si="121"/>
        <v>1</v>
      </c>
      <c r="D724" s="111">
        <f t="shared" ca="1" si="122"/>
        <v>1</v>
      </c>
      <c r="E724" s="111">
        <f t="shared" ca="1" si="123"/>
        <v>1</v>
      </c>
      <c r="F724" s="25"/>
      <c r="G724" s="7"/>
      <c r="H724" s="7"/>
      <c r="I724" s="7"/>
      <c r="K724" s="7"/>
      <c r="L724" s="7"/>
      <c r="M724" s="7"/>
      <c r="N724" s="7"/>
      <c r="O724" s="7"/>
      <c r="P724" s="7"/>
      <c r="R724" s="7"/>
      <c r="S724" s="7"/>
    </row>
    <row r="725" spans="1:19" ht="14.1" customHeight="1" x14ac:dyDescent="0.2">
      <c r="A725" s="110">
        <f ca="1">IF($H725="UNIDADE CONSTRUTIVA",OFFSET(A725,-1,0)+1,LARGE(A$3:A724,1))</f>
        <v>0</v>
      </c>
      <c r="B725" s="110">
        <f t="shared" ca="1" si="120"/>
        <v>11</v>
      </c>
      <c r="C725" s="110">
        <f t="shared" ca="1" si="121"/>
        <v>1</v>
      </c>
      <c r="D725" s="111">
        <f t="shared" ca="1" si="122"/>
        <v>1</v>
      </c>
      <c r="E725" s="111">
        <f t="shared" ca="1" si="123"/>
        <v>1</v>
      </c>
      <c r="F725" s="25"/>
      <c r="G725" s="7"/>
      <c r="H725" s="7"/>
      <c r="I725" s="7"/>
      <c r="K725" s="7"/>
      <c r="L725" s="7"/>
      <c r="M725" s="7"/>
      <c r="N725" s="7"/>
      <c r="O725" s="7"/>
      <c r="P725" s="7"/>
      <c r="R725" s="7"/>
      <c r="S725" s="7"/>
    </row>
    <row r="726" spans="1:19" ht="14.1" customHeight="1" x14ac:dyDescent="0.2">
      <c r="A726" s="110">
        <f ca="1">IF($H726="UNIDADE CONSTRUTIVA",OFFSET(A726,-1,0)+1,LARGE(A$3:A725,1))</f>
        <v>0</v>
      </c>
      <c r="B726" s="110">
        <f t="shared" ca="1" si="120"/>
        <v>11</v>
      </c>
      <c r="C726" s="110">
        <f t="shared" ca="1" si="121"/>
        <v>1</v>
      </c>
      <c r="D726" s="111">
        <f t="shared" ca="1" si="122"/>
        <v>1</v>
      </c>
      <c r="E726" s="111">
        <f t="shared" ca="1" si="123"/>
        <v>1</v>
      </c>
      <c r="F726" s="25"/>
      <c r="G726" s="7"/>
      <c r="H726" s="7"/>
      <c r="I726" s="7"/>
      <c r="K726" s="7"/>
      <c r="L726" s="7"/>
      <c r="M726" s="7"/>
      <c r="N726" s="7"/>
      <c r="O726" s="7"/>
      <c r="P726" s="7"/>
      <c r="R726" s="7"/>
      <c r="S726" s="7"/>
    </row>
    <row r="727" spans="1:19" ht="14.1" customHeight="1" x14ac:dyDescent="0.2">
      <c r="A727" s="110">
        <f ca="1">IF($H727="UNIDADE CONSTRUTIVA",OFFSET(A727,-1,0)+1,LARGE(A$3:A726,1))</f>
        <v>0</v>
      </c>
      <c r="B727" s="110">
        <f t="shared" ca="1" si="120"/>
        <v>11</v>
      </c>
      <c r="C727" s="110">
        <f t="shared" ca="1" si="121"/>
        <v>1</v>
      </c>
      <c r="D727" s="111">
        <f t="shared" ca="1" si="122"/>
        <v>1</v>
      </c>
      <c r="E727" s="111">
        <f t="shared" ca="1" si="123"/>
        <v>1</v>
      </c>
      <c r="F727" s="25"/>
      <c r="G727" s="7"/>
      <c r="H727" s="7"/>
      <c r="I727" s="7"/>
      <c r="K727" s="7"/>
      <c r="L727" s="7"/>
      <c r="M727" s="7"/>
      <c r="N727" s="7"/>
      <c r="O727" s="7"/>
      <c r="P727" s="7"/>
      <c r="R727" s="7"/>
      <c r="S727" s="7"/>
    </row>
    <row r="728" spans="1:19" ht="14.1" customHeight="1" x14ac:dyDescent="0.2">
      <c r="A728" s="110">
        <f ca="1">IF($H728="UNIDADE CONSTRUTIVA",OFFSET(A728,-1,0)+1,LARGE(A$3:A727,1))</f>
        <v>0</v>
      </c>
      <c r="B728" s="110">
        <f t="shared" ca="1" si="120"/>
        <v>11</v>
      </c>
      <c r="C728" s="110">
        <f t="shared" ca="1" si="121"/>
        <v>1</v>
      </c>
      <c r="D728" s="111">
        <f t="shared" ca="1" si="122"/>
        <v>1</v>
      </c>
      <c r="E728" s="111">
        <f t="shared" ca="1" si="123"/>
        <v>1</v>
      </c>
      <c r="F728" s="25"/>
      <c r="G728" s="7"/>
      <c r="H728" s="7"/>
      <c r="I728" s="7"/>
      <c r="K728" s="7"/>
      <c r="L728" s="7"/>
      <c r="M728" s="7"/>
      <c r="N728" s="7"/>
      <c r="O728" s="7"/>
      <c r="P728" s="7"/>
      <c r="R728" s="7"/>
      <c r="S728" s="7"/>
    </row>
    <row r="729" spans="1:19" ht="14.1" customHeight="1" x14ac:dyDescent="0.2">
      <c r="A729" s="110">
        <f ca="1">IF($H729="UNIDADE CONSTRUTIVA",OFFSET(A729,-1,0)+1,LARGE(A$3:A728,1))</f>
        <v>0</v>
      </c>
      <c r="B729" s="110">
        <f t="shared" ca="1" si="120"/>
        <v>11</v>
      </c>
      <c r="C729" s="110">
        <f t="shared" ca="1" si="121"/>
        <v>1</v>
      </c>
      <c r="D729" s="111">
        <f t="shared" ca="1" si="122"/>
        <v>1</v>
      </c>
      <c r="E729" s="111">
        <f t="shared" ca="1" si="123"/>
        <v>1</v>
      </c>
      <c r="F729" s="25"/>
      <c r="G729" s="7"/>
      <c r="H729" s="7"/>
      <c r="I729" s="7"/>
      <c r="K729" s="7"/>
      <c r="L729" s="7"/>
      <c r="M729" s="7"/>
      <c r="N729" s="7"/>
      <c r="O729" s="7"/>
      <c r="P729" s="7"/>
      <c r="R729" s="7"/>
      <c r="S729" s="7"/>
    </row>
    <row r="730" spans="1:19" ht="14.1" customHeight="1" x14ac:dyDescent="0.2">
      <c r="A730" s="110">
        <f ca="1">IF($H730="UNIDADE CONSTRUTIVA",OFFSET(A730,-1,0)+1,LARGE(A$3:A729,1))</f>
        <v>0</v>
      </c>
      <c r="B730" s="110">
        <f t="shared" ca="1" si="120"/>
        <v>11</v>
      </c>
      <c r="C730" s="110">
        <f t="shared" ca="1" si="121"/>
        <v>1</v>
      </c>
      <c r="D730" s="111">
        <f t="shared" ca="1" si="122"/>
        <v>1</v>
      </c>
      <c r="E730" s="111">
        <f t="shared" ca="1" si="123"/>
        <v>1</v>
      </c>
      <c r="F730" s="25"/>
      <c r="G730" s="7"/>
      <c r="H730" s="7"/>
      <c r="I730" s="7"/>
      <c r="K730" s="7"/>
      <c r="L730" s="7"/>
      <c r="M730" s="7"/>
      <c r="N730" s="7"/>
      <c r="O730" s="7"/>
      <c r="P730" s="7"/>
      <c r="R730" s="7"/>
      <c r="S730" s="7"/>
    </row>
    <row r="731" spans="1:19" ht="14.1" customHeight="1" x14ac:dyDescent="0.2">
      <c r="A731" s="110">
        <f ca="1">IF($H731="UNIDADE CONSTRUTIVA",OFFSET(A731,-1,0)+1,LARGE(A$3:A730,1))</f>
        <v>0</v>
      </c>
      <c r="B731" s="110">
        <f t="shared" ca="1" si="120"/>
        <v>11</v>
      </c>
      <c r="C731" s="110">
        <f t="shared" ca="1" si="121"/>
        <v>1</v>
      </c>
      <c r="D731" s="111">
        <f t="shared" ca="1" si="122"/>
        <v>1</v>
      </c>
      <c r="E731" s="111">
        <f t="shared" ca="1" si="123"/>
        <v>1</v>
      </c>
      <c r="F731" s="25"/>
      <c r="G731" s="7"/>
      <c r="H731" s="7"/>
      <c r="I731" s="7"/>
      <c r="K731" s="7"/>
      <c r="L731" s="7"/>
      <c r="M731" s="7"/>
      <c r="N731" s="7"/>
      <c r="O731" s="7"/>
      <c r="P731" s="7"/>
      <c r="R731" s="7"/>
      <c r="S731" s="7"/>
    </row>
    <row r="732" spans="1:19" ht="14.1" customHeight="1" x14ac:dyDescent="0.2">
      <c r="A732" s="110">
        <f ca="1">IF($H732="UNIDADE CONSTRUTIVA",OFFSET(A732,-1,0)+1,LARGE(A$3:A731,1))</f>
        <v>0</v>
      </c>
      <c r="B732" s="110">
        <f t="shared" ca="1" si="120"/>
        <v>11</v>
      </c>
      <c r="C732" s="110">
        <f t="shared" ca="1" si="121"/>
        <v>1</v>
      </c>
      <c r="D732" s="111">
        <f t="shared" ca="1" si="122"/>
        <v>1</v>
      </c>
      <c r="E732" s="111">
        <f t="shared" ca="1" si="123"/>
        <v>1</v>
      </c>
      <c r="F732" s="25"/>
      <c r="G732" s="7"/>
      <c r="H732" s="7"/>
      <c r="I732" s="7"/>
      <c r="K732" s="7"/>
      <c r="L732" s="7"/>
      <c r="M732" s="7"/>
      <c r="N732" s="7"/>
      <c r="O732" s="7"/>
      <c r="P732" s="7"/>
      <c r="R732" s="7"/>
      <c r="S732" s="7"/>
    </row>
    <row r="733" spans="1:19" ht="14.1" customHeight="1" x14ac:dyDescent="0.2">
      <c r="A733" s="110">
        <f ca="1">IF($H733="UNIDADE CONSTRUTIVA",OFFSET(A733,-1,0)+1,LARGE(A$3:A732,1))</f>
        <v>0</v>
      </c>
      <c r="B733" s="110">
        <f t="shared" ca="1" si="120"/>
        <v>11</v>
      </c>
      <c r="C733" s="110">
        <f t="shared" ca="1" si="121"/>
        <v>1</v>
      </c>
      <c r="D733" s="111">
        <f t="shared" ca="1" si="122"/>
        <v>1</v>
      </c>
      <c r="E733" s="111">
        <f t="shared" ca="1" si="123"/>
        <v>1</v>
      </c>
      <c r="F733" s="25"/>
      <c r="G733" s="7"/>
      <c r="H733" s="7"/>
      <c r="I733" s="7"/>
      <c r="K733" s="7"/>
      <c r="L733" s="7"/>
      <c r="M733" s="7"/>
      <c r="N733" s="7"/>
      <c r="O733" s="7"/>
      <c r="P733" s="7"/>
      <c r="R733" s="7"/>
      <c r="S733" s="7"/>
    </row>
    <row r="734" spans="1:19" ht="14.1" customHeight="1" x14ac:dyDescent="0.2">
      <c r="A734" s="110">
        <f ca="1">IF($H734="UNIDADE CONSTRUTIVA",OFFSET(A734,-1,0)+1,LARGE(A$3:A733,1))</f>
        <v>0</v>
      </c>
      <c r="B734" s="110">
        <f t="shared" ca="1" si="120"/>
        <v>11</v>
      </c>
      <c r="C734" s="110">
        <f t="shared" ca="1" si="121"/>
        <v>1</v>
      </c>
      <c r="D734" s="111">
        <f t="shared" ca="1" si="122"/>
        <v>1</v>
      </c>
      <c r="E734" s="111">
        <f t="shared" ca="1" si="123"/>
        <v>1</v>
      </c>
      <c r="F734" s="25"/>
      <c r="G734" s="7"/>
      <c r="H734" s="7"/>
      <c r="I734" s="7"/>
      <c r="K734" s="7"/>
      <c r="L734" s="7"/>
      <c r="M734" s="7"/>
      <c r="N734" s="7"/>
      <c r="O734" s="7"/>
      <c r="P734" s="7"/>
      <c r="R734" s="7"/>
      <c r="S734" s="7"/>
    </row>
    <row r="735" spans="1:19" ht="14.1" customHeight="1" x14ac:dyDescent="0.2">
      <c r="A735" s="110">
        <f ca="1">IF($H735="UNIDADE CONSTRUTIVA",OFFSET(A735,-1,0)+1,LARGE(A$3:A734,1))</f>
        <v>0</v>
      </c>
      <c r="B735" s="110">
        <f t="shared" ca="1" si="120"/>
        <v>11</v>
      </c>
      <c r="C735" s="110">
        <f t="shared" ca="1" si="121"/>
        <v>1</v>
      </c>
      <c r="D735" s="111">
        <f t="shared" ca="1" si="122"/>
        <v>1</v>
      </c>
      <c r="E735" s="111">
        <f t="shared" ca="1" si="123"/>
        <v>1</v>
      </c>
      <c r="F735" s="25"/>
      <c r="G735" s="7"/>
      <c r="H735" s="7"/>
      <c r="I735" s="7"/>
      <c r="K735" s="7"/>
      <c r="L735" s="7"/>
      <c r="M735" s="7"/>
      <c r="N735" s="7"/>
      <c r="O735" s="7"/>
      <c r="P735" s="7"/>
      <c r="R735" s="7"/>
      <c r="S735" s="7"/>
    </row>
    <row r="736" spans="1:19" ht="14.1" customHeight="1" x14ac:dyDescent="0.2">
      <c r="A736" s="110">
        <f ca="1">IF($H736="UNIDADE CONSTRUTIVA",OFFSET(A736,-1,0)+1,LARGE(A$3:A735,1))</f>
        <v>0</v>
      </c>
      <c r="B736" s="110">
        <f t="shared" ca="1" si="120"/>
        <v>11</v>
      </c>
      <c r="C736" s="110">
        <f t="shared" ca="1" si="121"/>
        <v>1</v>
      </c>
      <c r="D736" s="111">
        <f t="shared" ca="1" si="122"/>
        <v>1</v>
      </c>
      <c r="E736" s="111">
        <f t="shared" ca="1" si="123"/>
        <v>1</v>
      </c>
      <c r="F736" s="25"/>
      <c r="G736" s="7"/>
      <c r="H736" s="7"/>
      <c r="I736" s="7"/>
      <c r="K736" s="7"/>
      <c r="L736" s="7"/>
      <c r="M736" s="7"/>
      <c r="N736" s="7"/>
      <c r="O736" s="7"/>
      <c r="P736" s="7"/>
      <c r="R736" s="7"/>
      <c r="S736" s="7"/>
    </row>
    <row r="737" spans="1:19" ht="14.1" customHeight="1" x14ac:dyDescent="0.2">
      <c r="A737" s="110">
        <f ca="1">IF($H737="UNIDADE CONSTRUTIVA",OFFSET(A737,-1,0)+1,LARGE(A$3:A736,1))</f>
        <v>0</v>
      </c>
      <c r="B737" s="110">
        <f t="shared" ca="1" si="120"/>
        <v>11</v>
      </c>
      <c r="C737" s="110">
        <f t="shared" ca="1" si="121"/>
        <v>1</v>
      </c>
      <c r="D737" s="111">
        <f t="shared" ca="1" si="122"/>
        <v>1</v>
      </c>
      <c r="E737" s="111">
        <f t="shared" ca="1" si="123"/>
        <v>1</v>
      </c>
      <c r="F737" s="25"/>
      <c r="G737" s="7"/>
      <c r="H737" s="7"/>
      <c r="I737" s="7"/>
      <c r="K737" s="7"/>
      <c r="L737" s="7"/>
      <c r="M737" s="7"/>
      <c r="N737" s="7"/>
      <c r="O737" s="7"/>
      <c r="P737" s="7"/>
      <c r="R737" s="7"/>
      <c r="S737" s="7"/>
    </row>
    <row r="738" spans="1:19" ht="14.1" customHeight="1" x14ac:dyDescent="0.2">
      <c r="A738" s="110">
        <f ca="1">IF($H738="UNIDADE CONSTRUTIVA",OFFSET(A738,-1,0)+1,LARGE(A$3:A737,1))</f>
        <v>0</v>
      </c>
      <c r="B738" s="110">
        <f t="shared" ca="1" si="120"/>
        <v>11</v>
      </c>
      <c r="C738" s="110">
        <f t="shared" ca="1" si="121"/>
        <v>1</v>
      </c>
      <c r="D738" s="111">
        <f t="shared" ca="1" si="122"/>
        <v>1</v>
      </c>
      <c r="E738" s="111">
        <f t="shared" ca="1" si="123"/>
        <v>1</v>
      </c>
      <c r="F738" s="25"/>
      <c r="G738" s="7"/>
      <c r="H738" s="7"/>
      <c r="I738" s="7"/>
      <c r="K738" s="7"/>
      <c r="L738" s="7"/>
      <c r="M738" s="7"/>
      <c r="N738" s="7"/>
      <c r="O738" s="7"/>
      <c r="P738" s="7"/>
      <c r="R738" s="7"/>
      <c r="S738" s="7"/>
    </row>
    <row r="739" spans="1:19" ht="14.1" customHeight="1" x14ac:dyDescent="0.2">
      <c r="A739" s="110">
        <f ca="1">IF($H739="UNIDADE CONSTRUTIVA",OFFSET(A739,-1,0)+1,LARGE(A$3:A738,1))</f>
        <v>0</v>
      </c>
      <c r="B739" s="110">
        <f t="shared" ca="1" si="120"/>
        <v>11</v>
      </c>
      <c r="C739" s="110">
        <f t="shared" ca="1" si="121"/>
        <v>1</v>
      </c>
      <c r="D739" s="111">
        <f t="shared" ca="1" si="122"/>
        <v>1</v>
      </c>
      <c r="E739" s="111">
        <f t="shared" ca="1" si="123"/>
        <v>1</v>
      </c>
      <c r="F739" s="25"/>
      <c r="G739" s="7"/>
      <c r="H739" s="7"/>
      <c r="I739" s="7"/>
      <c r="K739" s="7"/>
      <c r="L739" s="7"/>
      <c r="M739" s="7"/>
      <c r="N739" s="7"/>
      <c r="O739" s="7"/>
      <c r="P739" s="7"/>
      <c r="R739" s="7"/>
      <c r="S739" s="7"/>
    </row>
    <row r="740" spans="1:19" ht="14.1" customHeight="1" x14ac:dyDescent="0.2">
      <c r="A740" s="110">
        <f ca="1">IF($H740="UNIDADE CONSTRUTIVA",OFFSET(A740,-1,0)+1,LARGE(A$3:A739,1))</f>
        <v>0</v>
      </c>
      <c r="B740" s="110">
        <f t="shared" ca="1" si="120"/>
        <v>11</v>
      </c>
      <c r="C740" s="110">
        <f t="shared" ca="1" si="121"/>
        <v>1</v>
      </c>
      <c r="D740" s="111">
        <f t="shared" ca="1" si="122"/>
        <v>1</v>
      </c>
      <c r="E740" s="111">
        <f t="shared" ca="1" si="123"/>
        <v>1</v>
      </c>
      <c r="F740" s="25"/>
      <c r="G740" s="7"/>
      <c r="H740" s="7"/>
      <c r="I740" s="7"/>
      <c r="K740" s="7"/>
      <c r="L740" s="7"/>
      <c r="M740" s="7"/>
      <c r="N740" s="7"/>
      <c r="O740" s="7"/>
      <c r="P740" s="7"/>
      <c r="R740" s="7"/>
      <c r="S740" s="7"/>
    </row>
    <row r="741" spans="1:19" ht="14.1" customHeight="1" x14ac:dyDescent="0.2">
      <c r="A741" s="110">
        <f ca="1">IF($H741="UNIDADE CONSTRUTIVA",OFFSET(A741,-1,0)+1,LARGE(A$3:A740,1))</f>
        <v>0</v>
      </c>
      <c r="B741" s="110">
        <f t="shared" ca="1" si="120"/>
        <v>11</v>
      </c>
      <c r="C741" s="110">
        <f t="shared" ca="1" si="121"/>
        <v>1</v>
      </c>
      <c r="D741" s="111">
        <f t="shared" ca="1" si="122"/>
        <v>1</v>
      </c>
      <c r="E741" s="111">
        <f t="shared" ca="1" si="123"/>
        <v>1</v>
      </c>
      <c r="F741" s="25"/>
      <c r="G741" s="7"/>
      <c r="H741" s="7"/>
      <c r="I741" s="7"/>
      <c r="K741" s="7"/>
      <c r="L741" s="7"/>
      <c r="M741" s="7"/>
      <c r="N741" s="7"/>
      <c r="O741" s="7"/>
      <c r="P741" s="7"/>
      <c r="R741" s="7"/>
      <c r="S741" s="7"/>
    </row>
    <row r="742" spans="1:19" ht="14.1" customHeight="1" x14ac:dyDescent="0.2">
      <c r="A742" s="110">
        <f ca="1">IF($H742="UNIDADE CONSTRUTIVA",OFFSET(A742,-1,0)+1,LARGE(A$3:A741,1))</f>
        <v>0</v>
      </c>
      <c r="B742" s="110">
        <f t="shared" ca="1" si="120"/>
        <v>11</v>
      </c>
      <c r="C742" s="110">
        <f t="shared" ca="1" si="121"/>
        <v>1</v>
      </c>
      <c r="D742" s="111">
        <f t="shared" ca="1" si="122"/>
        <v>1</v>
      </c>
      <c r="E742" s="111">
        <f t="shared" ca="1" si="123"/>
        <v>1</v>
      </c>
      <c r="F742" s="25"/>
      <c r="G742" s="7"/>
      <c r="H742" s="7"/>
      <c r="I742" s="7"/>
      <c r="K742" s="7"/>
      <c r="L742" s="7"/>
      <c r="M742" s="7"/>
      <c r="N742" s="7"/>
      <c r="O742" s="7"/>
      <c r="P742" s="7"/>
      <c r="R742" s="7"/>
      <c r="S742" s="7"/>
    </row>
    <row r="743" spans="1:19" ht="14.1" customHeight="1" x14ac:dyDescent="0.2">
      <c r="A743" s="110">
        <f ca="1">IF($H743="UNIDADE CONSTRUTIVA",OFFSET(A743,-1,0)+1,LARGE(A$3:A742,1))</f>
        <v>0</v>
      </c>
      <c r="B743" s="110">
        <f t="shared" ca="1" si="120"/>
        <v>11</v>
      </c>
      <c r="C743" s="110">
        <f t="shared" ca="1" si="121"/>
        <v>1</v>
      </c>
      <c r="D743" s="111">
        <f t="shared" ca="1" si="122"/>
        <v>1</v>
      </c>
      <c r="E743" s="111">
        <f t="shared" ca="1" si="123"/>
        <v>1</v>
      </c>
      <c r="F743" s="25"/>
      <c r="G743" s="7"/>
      <c r="H743" s="7"/>
      <c r="I743" s="7"/>
      <c r="K743" s="7"/>
      <c r="L743" s="7"/>
      <c r="M743" s="7"/>
      <c r="N743" s="7"/>
      <c r="O743" s="7"/>
      <c r="P743" s="7"/>
      <c r="R743" s="7"/>
      <c r="S743" s="7"/>
    </row>
    <row r="744" spans="1:19" ht="14.1" customHeight="1" x14ac:dyDescent="0.2">
      <c r="A744" s="110">
        <f ca="1">IF($H744="UNIDADE CONSTRUTIVA",OFFSET(A744,-1,0)+1,LARGE(A$3:A743,1))</f>
        <v>0</v>
      </c>
      <c r="B744" s="110">
        <f t="shared" ca="1" si="120"/>
        <v>11</v>
      </c>
      <c r="C744" s="110">
        <f t="shared" ca="1" si="121"/>
        <v>1</v>
      </c>
      <c r="D744" s="111">
        <f t="shared" ca="1" si="122"/>
        <v>1</v>
      </c>
      <c r="E744" s="111">
        <f t="shared" ca="1" si="123"/>
        <v>1</v>
      </c>
      <c r="F744" s="25"/>
      <c r="G744" s="7"/>
      <c r="H744" s="7"/>
      <c r="I744" s="7"/>
      <c r="K744" s="7"/>
      <c r="L744" s="7"/>
      <c r="M744" s="7"/>
      <c r="N744" s="7"/>
      <c r="O744" s="7"/>
      <c r="P744" s="7"/>
      <c r="R744" s="7"/>
      <c r="S744" s="7"/>
    </row>
    <row r="745" spans="1:19" ht="14.1" customHeight="1" x14ac:dyDescent="0.2">
      <c r="A745" s="110">
        <f ca="1">IF($H745="UNIDADE CONSTRUTIVA",OFFSET(A745,-1,0)+1,LARGE(A$3:A744,1))</f>
        <v>0</v>
      </c>
      <c r="B745" s="110">
        <f t="shared" ca="1" si="120"/>
        <v>11</v>
      </c>
      <c r="C745" s="110">
        <f t="shared" ca="1" si="121"/>
        <v>1</v>
      </c>
      <c r="D745" s="111">
        <f t="shared" ca="1" si="122"/>
        <v>1</v>
      </c>
      <c r="E745" s="111">
        <f t="shared" ca="1" si="123"/>
        <v>1</v>
      </c>
      <c r="F745" s="25"/>
      <c r="G745" s="7"/>
      <c r="H745" s="7"/>
      <c r="I745" s="7"/>
      <c r="K745" s="7"/>
      <c r="L745" s="7"/>
      <c r="M745" s="7"/>
      <c r="N745" s="7"/>
      <c r="O745" s="7"/>
      <c r="P745" s="7"/>
      <c r="R745" s="7"/>
      <c r="S745" s="7"/>
    </row>
    <row r="746" spans="1:19" ht="14.1" customHeight="1" x14ac:dyDescent="0.2">
      <c r="A746" s="110">
        <f ca="1">IF($H746="UNIDADE CONSTRUTIVA",OFFSET(A746,-1,0)+1,LARGE(A$3:A745,1))</f>
        <v>0</v>
      </c>
      <c r="B746" s="110">
        <f t="shared" ca="1" si="120"/>
        <v>11</v>
      </c>
      <c r="C746" s="110">
        <f t="shared" ca="1" si="121"/>
        <v>1</v>
      </c>
      <c r="D746" s="111">
        <f t="shared" ca="1" si="122"/>
        <v>1</v>
      </c>
      <c r="E746" s="111">
        <f t="shared" ca="1" si="123"/>
        <v>1</v>
      </c>
      <c r="F746" s="25"/>
      <c r="G746" s="7"/>
      <c r="H746" s="7"/>
      <c r="I746" s="7"/>
      <c r="K746" s="7"/>
      <c r="L746" s="7"/>
      <c r="M746" s="7"/>
      <c r="N746" s="7"/>
      <c r="O746" s="7"/>
      <c r="P746" s="7"/>
      <c r="R746" s="7"/>
      <c r="S746" s="7"/>
    </row>
    <row r="747" spans="1:19" ht="14.1" customHeight="1" x14ac:dyDescent="0.2">
      <c r="A747" s="110">
        <f ca="1">IF($H747="UNIDADE CONSTRUTIVA",OFFSET(A747,-1,0)+1,LARGE(A$3:A746,1))</f>
        <v>0</v>
      </c>
      <c r="B747" s="110">
        <f t="shared" ca="1" si="120"/>
        <v>11</v>
      </c>
      <c r="C747" s="110">
        <f t="shared" ca="1" si="121"/>
        <v>1</v>
      </c>
      <c r="D747" s="111">
        <f t="shared" ca="1" si="122"/>
        <v>1</v>
      </c>
      <c r="E747" s="111">
        <f t="shared" ca="1" si="123"/>
        <v>1</v>
      </c>
      <c r="F747" s="25"/>
      <c r="G747" s="7"/>
      <c r="H747" s="7"/>
      <c r="I747" s="7"/>
      <c r="K747" s="7"/>
      <c r="L747" s="7"/>
      <c r="M747" s="7"/>
      <c r="N747" s="7"/>
      <c r="O747" s="7"/>
      <c r="P747" s="7"/>
      <c r="R747" s="7"/>
      <c r="S747" s="7"/>
    </row>
    <row r="748" spans="1:19" ht="14.1" customHeight="1" x14ac:dyDescent="0.2">
      <c r="A748" s="110">
        <f ca="1">IF($H748="UNIDADE CONSTRUTIVA",OFFSET(A748,-1,0)+1,LARGE(A$3:A747,1))</f>
        <v>0</v>
      </c>
      <c r="B748" s="110">
        <f t="shared" ca="1" si="120"/>
        <v>11</v>
      </c>
      <c r="C748" s="110">
        <f t="shared" ca="1" si="121"/>
        <v>1</v>
      </c>
      <c r="D748" s="111">
        <f t="shared" ca="1" si="122"/>
        <v>1</v>
      </c>
      <c r="E748" s="111">
        <f t="shared" ca="1" si="123"/>
        <v>1</v>
      </c>
      <c r="F748" s="25"/>
      <c r="G748" s="7"/>
      <c r="H748" s="7"/>
      <c r="I748" s="7"/>
      <c r="K748" s="7"/>
      <c r="L748" s="7"/>
      <c r="M748" s="7"/>
      <c r="N748" s="7"/>
      <c r="O748" s="7"/>
      <c r="P748" s="7"/>
      <c r="R748" s="7"/>
      <c r="S748" s="7"/>
    </row>
    <row r="749" spans="1:19" ht="14.1" customHeight="1" x14ac:dyDescent="0.2">
      <c r="A749" s="110">
        <f ca="1">IF($H749="UNIDADE CONSTRUTIVA",OFFSET(A749,-1,0)+1,LARGE(A$3:A748,1))</f>
        <v>0</v>
      </c>
      <c r="B749" s="110">
        <f t="shared" ca="1" si="120"/>
        <v>11</v>
      </c>
      <c r="C749" s="110">
        <f t="shared" ca="1" si="121"/>
        <v>1</v>
      </c>
      <c r="D749" s="111">
        <f t="shared" ca="1" si="122"/>
        <v>1</v>
      </c>
      <c r="E749" s="111">
        <f t="shared" ca="1" si="123"/>
        <v>1</v>
      </c>
      <c r="F749" s="25"/>
      <c r="G749" s="7"/>
      <c r="H749" s="7"/>
      <c r="I749" s="7"/>
      <c r="K749" s="7"/>
      <c r="L749" s="7"/>
      <c r="M749" s="7"/>
      <c r="N749" s="7"/>
      <c r="O749" s="7"/>
      <c r="P749" s="7"/>
      <c r="R749" s="7"/>
      <c r="S749" s="7"/>
    </row>
    <row r="750" spans="1:19" ht="14.1" customHeight="1" x14ac:dyDescent="0.2">
      <c r="A750" s="110">
        <f ca="1">IF($H750="UNIDADE CONSTRUTIVA",OFFSET(A750,-1,0)+1,LARGE(A$3:A749,1))</f>
        <v>0</v>
      </c>
      <c r="B750" s="110">
        <f t="shared" ca="1" si="120"/>
        <v>11</v>
      </c>
      <c r="C750" s="110">
        <f t="shared" ca="1" si="121"/>
        <v>1</v>
      </c>
      <c r="D750" s="111">
        <f t="shared" ca="1" si="122"/>
        <v>1</v>
      </c>
      <c r="E750" s="111">
        <f t="shared" ca="1" si="123"/>
        <v>1</v>
      </c>
      <c r="F750" s="25"/>
      <c r="G750" s="7"/>
      <c r="H750" s="7"/>
      <c r="I750" s="7"/>
      <c r="K750" s="7"/>
      <c r="L750" s="7"/>
      <c r="M750" s="7"/>
      <c r="N750" s="7"/>
      <c r="O750" s="7"/>
      <c r="P750" s="7"/>
      <c r="R750" s="7"/>
      <c r="S750" s="7"/>
    </row>
    <row r="751" spans="1:19" ht="14.1" customHeight="1" x14ac:dyDescent="0.2">
      <c r="A751" s="110">
        <f ca="1">IF($H751="UNIDADE CONSTRUTIVA",OFFSET(A751,-1,0)+1,LARGE(A$3:A750,1))</f>
        <v>0</v>
      </c>
      <c r="B751" s="110">
        <f t="shared" ca="1" si="120"/>
        <v>11</v>
      </c>
      <c r="C751" s="110">
        <f t="shared" ca="1" si="121"/>
        <v>1</v>
      </c>
      <c r="D751" s="111">
        <f t="shared" ca="1" si="122"/>
        <v>1</v>
      </c>
      <c r="E751" s="111">
        <f t="shared" ca="1" si="123"/>
        <v>1</v>
      </c>
      <c r="F751" s="25"/>
      <c r="G751" s="7"/>
      <c r="H751" s="7"/>
      <c r="I751" s="7"/>
      <c r="K751" s="7"/>
      <c r="L751" s="7"/>
      <c r="M751" s="7"/>
      <c r="N751" s="7"/>
      <c r="O751" s="7"/>
      <c r="P751" s="7"/>
      <c r="R751" s="7"/>
      <c r="S751" s="7"/>
    </row>
    <row r="752" spans="1:19" ht="14.1" customHeight="1" x14ac:dyDescent="0.2">
      <c r="A752" s="110">
        <f ca="1">IF($H752="UNIDADE CONSTRUTIVA",OFFSET(A752,-1,0)+1,LARGE(A$3:A751,1))</f>
        <v>0</v>
      </c>
      <c r="B752" s="110">
        <f t="shared" ref="B752:B815" ca="1" si="124">IF(H752="UNIDADE CONSTRUTIVA",0,IF(H752="CÉLULA CONSTRUTIVA",OFFSET(B752,-1,0)+1,OFFSET(B752,-1,0)))</f>
        <v>11</v>
      </c>
      <c r="C752" s="110">
        <f t="shared" ref="C752:C815" ca="1" si="125">IF(H752="CÉLULA CONSTRUTIVA",0,IF(H752="ETAPA",OFFSET(C752,-1,0)+1,OFFSET(C752,-1,0)))</f>
        <v>1</v>
      </c>
      <c r="D752" s="111">
        <f t="shared" ref="D752:D815" ca="1" si="126">IF(H752="ETAPA",0,IF(H752="SUBETAPA",OFFSET(D752,-1,0)+1,OFFSET(D752,-1,0)))</f>
        <v>1</v>
      </c>
      <c r="E752" s="111">
        <f t="shared" ref="E752:E815" ca="1" si="127">IF(H752="Subetapa",0,IF(H752="serviço",OFFSET(E752,-1,0)+1,OFFSET(E752,-1,0)))</f>
        <v>1</v>
      </c>
      <c r="F752" s="25"/>
      <c r="G752" s="7"/>
      <c r="H752" s="7"/>
      <c r="I752" s="7"/>
      <c r="K752" s="7"/>
      <c r="L752" s="7"/>
      <c r="M752" s="7"/>
      <c r="N752" s="7"/>
      <c r="O752" s="7"/>
      <c r="P752" s="7"/>
      <c r="R752" s="7"/>
      <c r="S752" s="7"/>
    </row>
    <row r="753" spans="1:19" ht="14.1" customHeight="1" x14ac:dyDescent="0.2">
      <c r="A753" s="110">
        <f ca="1">IF($H753="UNIDADE CONSTRUTIVA",OFFSET(A753,-1,0)+1,LARGE(A$3:A752,1))</f>
        <v>0</v>
      </c>
      <c r="B753" s="110">
        <f t="shared" ca="1" si="124"/>
        <v>11</v>
      </c>
      <c r="C753" s="110">
        <f t="shared" ca="1" si="125"/>
        <v>1</v>
      </c>
      <c r="D753" s="111">
        <f t="shared" ca="1" si="126"/>
        <v>1</v>
      </c>
      <c r="E753" s="111">
        <f t="shared" ca="1" si="127"/>
        <v>1</v>
      </c>
      <c r="F753" s="25"/>
      <c r="G753" s="7"/>
      <c r="H753" s="7"/>
      <c r="I753" s="7"/>
      <c r="K753" s="7"/>
      <c r="L753" s="7"/>
      <c r="M753" s="7"/>
      <c r="N753" s="7"/>
      <c r="O753" s="7"/>
      <c r="P753" s="7"/>
      <c r="R753" s="7"/>
      <c r="S753" s="7"/>
    </row>
    <row r="754" spans="1:19" ht="14.1" customHeight="1" x14ac:dyDescent="0.2">
      <c r="A754" s="110">
        <f ca="1">IF($H754="UNIDADE CONSTRUTIVA",OFFSET(A754,-1,0)+1,LARGE(A$3:A753,1))</f>
        <v>0</v>
      </c>
      <c r="B754" s="110">
        <f t="shared" ca="1" si="124"/>
        <v>11</v>
      </c>
      <c r="C754" s="110">
        <f t="shared" ca="1" si="125"/>
        <v>1</v>
      </c>
      <c r="D754" s="111">
        <f t="shared" ca="1" si="126"/>
        <v>1</v>
      </c>
      <c r="E754" s="111">
        <f t="shared" ca="1" si="127"/>
        <v>1</v>
      </c>
      <c r="F754" s="25"/>
      <c r="G754" s="7"/>
      <c r="H754" s="7"/>
      <c r="I754" s="7"/>
      <c r="K754" s="7"/>
      <c r="L754" s="7"/>
      <c r="M754" s="7"/>
      <c r="N754" s="7"/>
      <c r="O754" s="7"/>
      <c r="P754" s="7"/>
      <c r="R754" s="7"/>
      <c r="S754" s="7"/>
    </row>
    <row r="755" spans="1:19" ht="14.1" customHeight="1" x14ac:dyDescent="0.2">
      <c r="A755" s="110">
        <f ca="1">IF($H755="UNIDADE CONSTRUTIVA",OFFSET(A755,-1,0)+1,LARGE(A$3:A754,1))</f>
        <v>0</v>
      </c>
      <c r="B755" s="110">
        <f t="shared" ca="1" si="124"/>
        <v>11</v>
      </c>
      <c r="C755" s="110">
        <f t="shared" ca="1" si="125"/>
        <v>1</v>
      </c>
      <c r="D755" s="111">
        <f t="shared" ca="1" si="126"/>
        <v>1</v>
      </c>
      <c r="E755" s="111">
        <f t="shared" ca="1" si="127"/>
        <v>1</v>
      </c>
      <c r="F755" s="25"/>
      <c r="G755" s="7"/>
      <c r="H755" s="7"/>
      <c r="I755" s="7"/>
      <c r="K755" s="7"/>
      <c r="L755" s="7"/>
      <c r="M755" s="7"/>
      <c r="N755" s="7"/>
      <c r="O755" s="7"/>
      <c r="P755" s="7"/>
      <c r="R755" s="7"/>
      <c r="S755" s="7"/>
    </row>
    <row r="756" spans="1:19" ht="14.1" customHeight="1" x14ac:dyDescent="0.2">
      <c r="A756" s="110">
        <f ca="1">IF($H756="UNIDADE CONSTRUTIVA",OFFSET(A756,-1,0)+1,LARGE(A$3:A755,1))</f>
        <v>0</v>
      </c>
      <c r="B756" s="110">
        <f t="shared" ca="1" si="124"/>
        <v>11</v>
      </c>
      <c r="C756" s="110">
        <f t="shared" ca="1" si="125"/>
        <v>1</v>
      </c>
      <c r="D756" s="111">
        <f t="shared" ca="1" si="126"/>
        <v>1</v>
      </c>
      <c r="E756" s="111">
        <f t="shared" ca="1" si="127"/>
        <v>1</v>
      </c>
      <c r="F756" s="25"/>
      <c r="G756" s="7"/>
      <c r="H756" s="7"/>
      <c r="I756" s="7"/>
      <c r="K756" s="7"/>
      <c r="L756" s="7"/>
      <c r="M756" s="7"/>
      <c r="N756" s="7"/>
      <c r="O756" s="7"/>
      <c r="P756" s="7"/>
      <c r="R756" s="7"/>
      <c r="S756" s="7"/>
    </row>
    <row r="757" spans="1:19" ht="14.1" customHeight="1" x14ac:dyDescent="0.2">
      <c r="A757" s="110">
        <f ca="1">IF($H757="UNIDADE CONSTRUTIVA",OFFSET(A757,-1,0)+1,LARGE(A$3:A756,1))</f>
        <v>0</v>
      </c>
      <c r="B757" s="110">
        <f t="shared" ca="1" si="124"/>
        <v>11</v>
      </c>
      <c r="C757" s="110">
        <f t="shared" ca="1" si="125"/>
        <v>1</v>
      </c>
      <c r="D757" s="111">
        <f t="shared" ca="1" si="126"/>
        <v>1</v>
      </c>
      <c r="E757" s="111">
        <f t="shared" ca="1" si="127"/>
        <v>1</v>
      </c>
      <c r="F757" s="25"/>
      <c r="G757" s="7"/>
      <c r="H757" s="7"/>
      <c r="I757" s="7"/>
      <c r="K757" s="7"/>
      <c r="L757" s="7"/>
      <c r="M757" s="7"/>
      <c r="N757" s="7"/>
      <c r="O757" s="7"/>
      <c r="P757" s="7"/>
      <c r="R757" s="7"/>
      <c r="S757" s="7"/>
    </row>
    <row r="758" spans="1:19" ht="14.1" customHeight="1" x14ac:dyDescent="0.2">
      <c r="A758" s="110">
        <f ca="1">IF($H758="UNIDADE CONSTRUTIVA",OFFSET(A758,-1,0)+1,LARGE(A$3:A757,1))</f>
        <v>0</v>
      </c>
      <c r="B758" s="110">
        <f t="shared" ca="1" si="124"/>
        <v>11</v>
      </c>
      <c r="C758" s="110">
        <f t="shared" ca="1" si="125"/>
        <v>1</v>
      </c>
      <c r="D758" s="111">
        <f t="shared" ca="1" si="126"/>
        <v>1</v>
      </c>
      <c r="E758" s="111">
        <f t="shared" ca="1" si="127"/>
        <v>1</v>
      </c>
      <c r="F758" s="25"/>
      <c r="G758" s="7"/>
      <c r="H758" s="7"/>
      <c r="I758" s="7"/>
      <c r="K758" s="7"/>
      <c r="L758" s="7"/>
      <c r="M758" s="7"/>
      <c r="N758" s="7"/>
      <c r="O758" s="7"/>
      <c r="P758" s="7"/>
      <c r="R758" s="7"/>
      <c r="S758" s="7"/>
    </row>
    <row r="759" spans="1:19" ht="14.1" customHeight="1" x14ac:dyDescent="0.2">
      <c r="A759" s="110">
        <f ca="1">IF($H759="UNIDADE CONSTRUTIVA",OFFSET(A759,-1,0)+1,LARGE(A$3:A758,1))</f>
        <v>0</v>
      </c>
      <c r="B759" s="110">
        <f t="shared" ca="1" si="124"/>
        <v>11</v>
      </c>
      <c r="C759" s="110">
        <f t="shared" ca="1" si="125"/>
        <v>1</v>
      </c>
      <c r="D759" s="111">
        <f t="shared" ca="1" si="126"/>
        <v>1</v>
      </c>
      <c r="E759" s="111">
        <f t="shared" ca="1" si="127"/>
        <v>1</v>
      </c>
      <c r="F759" s="25"/>
      <c r="G759" s="7"/>
      <c r="H759" s="7"/>
      <c r="I759" s="7"/>
      <c r="K759" s="7"/>
      <c r="L759" s="7"/>
      <c r="M759" s="7"/>
      <c r="N759" s="7"/>
      <c r="O759" s="7"/>
      <c r="P759" s="7"/>
      <c r="R759" s="7"/>
      <c r="S759" s="7"/>
    </row>
    <row r="760" spans="1:19" ht="14.1" customHeight="1" x14ac:dyDescent="0.2">
      <c r="A760" s="110">
        <f ca="1">IF($H760="UNIDADE CONSTRUTIVA",OFFSET(A760,-1,0)+1,LARGE(A$3:A759,1))</f>
        <v>0</v>
      </c>
      <c r="B760" s="110">
        <f t="shared" ca="1" si="124"/>
        <v>11</v>
      </c>
      <c r="C760" s="110">
        <f t="shared" ca="1" si="125"/>
        <v>1</v>
      </c>
      <c r="D760" s="111">
        <f t="shared" ca="1" si="126"/>
        <v>1</v>
      </c>
      <c r="E760" s="111">
        <f t="shared" ca="1" si="127"/>
        <v>1</v>
      </c>
      <c r="F760" s="25"/>
      <c r="G760" s="7"/>
      <c r="H760" s="7"/>
      <c r="I760" s="7"/>
      <c r="K760" s="7"/>
      <c r="L760" s="7"/>
      <c r="M760" s="7"/>
      <c r="N760" s="7"/>
      <c r="O760" s="7"/>
      <c r="P760" s="7"/>
      <c r="R760" s="7"/>
      <c r="S760" s="7"/>
    </row>
    <row r="761" spans="1:19" ht="14.1" customHeight="1" x14ac:dyDescent="0.2">
      <c r="A761" s="110">
        <f ca="1">IF($H761="UNIDADE CONSTRUTIVA",OFFSET(A761,-1,0)+1,LARGE(A$3:A760,1))</f>
        <v>0</v>
      </c>
      <c r="B761" s="110">
        <f t="shared" ca="1" si="124"/>
        <v>11</v>
      </c>
      <c r="C761" s="110">
        <f t="shared" ca="1" si="125"/>
        <v>1</v>
      </c>
      <c r="D761" s="111">
        <f t="shared" ca="1" si="126"/>
        <v>1</v>
      </c>
      <c r="E761" s="111">
        <f t="shared" ca="1" si="127"/>
        <v>1</v>
      </c>
      <c r="F761" s="25"/>
      <c r="G761" s="7"/>
      <c r="H761" s="7"/>
      <c r="I761" s="7"/>
      <c r="K761" s="7"/>
      <c r="L761" s="7"/>
      <c r="M761" s="7"/>
      <c r="N761" s="7"/>
      <c r="O761" s="7"/>
      <c r="P761" s="7"/>
      <c r="R761" s="7"/>
      <c r="S761" s="7"/>
    </row>
    <row r="762" spans="1:19" ht="14.1" customHeight="1" x14ac:dyDescent="0.2">
      <c r="A762" s="110">
        <f ca="1">IF($H762="UNIDADE CONSTRUTIVA",OFFSET(A762,-1,0)+1,LARGE(A$3:A761,1))</f>
        <v>0</v>
      </c>
      <c r="B762" s="110">
        <f t="shared" ca="1" si="124"/>
        <v>11</v>
      </c>
      <c r="C762" s="110">
        <f t="shared" ca="1" si="125"/>
        <v>1</v>
      </c>
      <c r="D762" s="111">
        <f t="shared" ca="1" si="126"/>
        <v>1</v>
      </c>
      <c r="E762" s="111">
        <f t="shared" ca="1" si="127"/>
        <v>1</v>
      </c>
      <c r="F762" s="25"/>
      <c r="G762" s="7"/>
      <c r="H762" s="7"/>
      <c r="I762" s="7"/>
      <c r="K762" s="7"/>
      <c r="L762" s="7"/>
      <c r="M762" s="7"/>
      <c r="N762" s="7"/>
      <c r="O762" s="7"/>
      <c r="P762" s="7"/>
      <c r="R762" s="7"/>
      <c r="S762" s="7"/>
    </row>
    <row r="763" spans="1:19" ht="14.1" customHeight="1" x14ac:dyDescent="0.2">
      <c r="A763" s="110">
        <f ca="1">IF($H763="UNIDADE CONSTRUTIVA",OFFSET(A763,-1,0)+1,LARGE(A$3:A762,1))</f>
        <v>0</v>
      </c>
      <c r="B763" s="110">
        <f t="shared" ca="1" si="124"/>
        <v>11</v>
      </c>
      <c r="C763" s="110">
        <f t="shared" ca="1" si="125"/>
        <v>1</v>
      </c>
      <c r="D763" s="111">
        <f t="shared" ca="1" si="126"/>
        <v>1</v>
      </c>
      <c r="E763" s="111">
        <f t="shared" ca="1" si="127"/>
        <v>1</v>
      </c>
      <c r="F763" s="25"/>
      <c r="G763" s="7"/>
      <c r="H763" s="7"/>
      <c r="I763" s="7"/>
      <c r="K763" s="7"/>
      <c r="L763" s="7"/>
      <c r="M763" s="7"/>
      <c r="N763" s="7"/>
      <c r="O763" s="7"/>
      <c r="P763" s="7"/>
      <c r="R763" s="7"/>
      <c r="S763" s="7"/>
    </row>
    <row r="764" spans="1:19" ht="14.1" customHeight="1" x14ac:dyDescent="0.2">
      <c r="A764" s="110">
        <f ca="1">IF($H764="UNIDADE CONSTRUTIVA",OFFSET(A764,-1,0)+1,LARGE(A$3:A763,1))</f>
        <v>0</v>
      </c>
      <c r="B764" s="110">
        <f t="shared" ca="1" si="124"/>
        <v>11</v>
      </c>
      <c r="C764" s="110">
        <f t="shared" ca="1" si="125"/>
        <v>1</v>
      </c>
      <c r="D764" s="111">
        <f t="shared" ca="1" si="126"/>
        <v>1</v>
      </c>
      <c r="E764" s="111">
        <f t="shared" ca="1" si="127"/>
        <v>1</v>
      </c>
      <c r="F764" s="25"/>
      <c r="G764" s="7"/>
      <c r="H764" s="7"/>
      <c r="I764" s="7"/>
      <c r="K764" s="7"/>
      <c r="L764" s="7"/>
      <c r="M764" s="7"/>
      <c r="N764" s="7"/>
      <c r="O764" s="7"/>
      <c r="P764" s="7"/>
      <c r="R764" s="7"/>
      <c r="S764" s="7"/>
    </row>
    <row r="765" spans="1:19" ht="14.1" customHeight="1" x14ac:dyDescent="0.2">
      <c r="A765" s="110">
        <f ca="1">IF($H765="UNIDADE CONSTRUTIVA",OFFSET(A765,-1,0)+1,LARGE(A$3:A764,1))</f>
        <v>0</v>
      </c>
      <c r="B765" s="110">
        <f t="shared" ca="1" si="124"/>
        <v>11</v>
      </c>
      <c r="C765" s="110">
        <f t="shared" ca="1" si="125"/>
        <v>1</v>
      </c>
      <c r="D765" s="111">
        <f t="shared" ca="1" si="126"/>
        <v>1</v>
      </c>
      <c r="E765" s="111">
        <f t="shared" ca="1" si="127"/>
        <v>1</v>
      </c>
      <c r="F765" s="25"/>
      <c r="G765" s="7"/>
      <c r="H765" s="7"/>
      <c r="I765" s="7"/>
      <c r="K765" s="7"/>
      <c r="L765" s="7"/>
      <c r="M765" s="7"/>
      <c r="N765" s="7"/>
      <c r="O765" s="7"/>
      <c r="P765" s="7"/>
      <c r="R765" s="7"/>
      <c r="S765" s="7"/>
    </row>
    <row r="766" spans="1:19" ht="14.1" customHeight="1" x14ac:dyDescent="0.2">
      <c r="A766" s="110">
        <f ca="1">IF($H766="UNIDADE CONSTRUTIVA",OFFSET(A766,-1,0)+1,LARGE(A$3:A765,1))</f>
        <v>0</v>
      </c>
      <c r="B766" s="110">
        <f t="shared" ca="1" si="124"/>
        <v>11</v>
      </c>
      <c r="C766" s="110">
        <f t="shared" ca="1" si="125"/>
        <v>1</v>
      </c>
      <c r="D766" s="111">
        <f t="shared" ca="1" si="126"/>
        <v>1</v>
      </c>
      <c r="E766" s="111">
        <f t="shared" ca="1" si="127"/>
        <v>1</v>
      </c>
      <c r="F766" s="25"/>
      <c r="G766" s="7"/>
      <c r="H766" s="7"/>
      <c r="I766" s="7"/>
      <c r="K766" s="7"/>
      <c r="L766" s="7"/>
      <c r="M766" s="7"/>
      <c r="N766" s="7"/>
      <c r="O766" s="7"/>
      <c r="P766" s="7"/>
      <c r="R766" s="7"/>
      <c r="S766" s="7"/>
    </row>
    <row r="767" spans="1:19" ht="14.1" customHeight="1" x14ac:dyDescent="0.2">
      <c r="A767" s="110">
        <f ca="1">IF($H767="UNIDADE CONSTRUTIVA",OFFSET(A767,-1,0)+1,LARGE(A$3:A766,1))</f>
        <v>0</v>
      </c>
      <c r="B767" s="110">
        <f t="shared" ca="1" si="124"/>
        <v>11</v>
      </c>
      <c r="C767" s="110">
        <f t="shared" ca="1" si="125"/>
        <v>1</v>
      </c>
      <c r="D767" s="111">
        <f t="shared" ca="1" si="126"/>
        <v>1</v>
      </c>
      <c r="E767" s="111">
        <f t="shared" ca="1" si="127"/>
        <v>1</v>
      </c>
      <c r="F767" s="25"/>
      <c r="G767" s="7"/>
      <c r="H767" s="7"/>
      <c r="I767" s="7"/>
      <c r="K767" s="7"/>
      <c r="L767" s="7"/>
      <c r="M767" s="7"/>
      <c r="N767" s="7"/>
      <c r="O767" s="7"/>
      <c r="P767" s="7"/>
      <c r="R767" s="7"/>
      <c r="S767" s="7"/>
    </row>
    <row r="768" spans="1:19" ht="14.1" customHeight="1" x14ac:dyDescent="0.2">
      <c r="A768" s="110">
        <f ca="1">IF($H768="UNIDADE CONSTRUTIVA",OFFSET(A768,-1,0)+1,LARGE(A$3:A767,1))</f>
        <v>0</v>
      </c>
      <c r="B768" s="110">
        <f t="shared" ca="1" si="124"/>
        <v>11</v>
      </c>
      <c r="C768" s="110">
        <f t="shared" ca="1" si="125"/>
        <v>1</v>
      </c>
      <c r="D768" s="111">
        <f t="shared" ca="1" si="126"/>
        <v>1</v>
      </c>
      <c r="E768" s="111">
        <f t="shared" ca="1" si="127"/>
        <v>1</v>
      </c>
      <c r="F768" s="25"/>
      <c r="G768" s="7"/>
      <c r="H768" s="7"/>
      <c r="I768" s="7"/>
      <c r="K768" s="7"/>
      <c r="L768" s="7"/>
      <c r="M768" s="7"/>
      <c r="N768" s="7"/>
      <c r="O768" s="7"/>
      <c r="P768" s="7"/>
      <c r="R768" s="7"/>
      <c r="S768" s="7"/>
    </row>
    <row r="769" spans="1:19" ht="14.1" customHeight="1" x14ac:dyDescent="0.2">
      <c r="A769" s="110">
        <f ca="1">IF($H769="UNIDADE CONSTRUTIVA",OFFSET(A769,-1,0)+1,LARGE(A$3:A768,1))</f>
        <v>0</v>
      </c>
      <c r="B769" s="110">
        <f t="shared" ca="1" si="124"/>
        <v>11</v>
      </c>
      <c r="C769" s="110">
        <f t="shared" ca="1" si="125"/>
        <v>1</v>
      </c>
      <c r="D769" s="111">
        <f t="shared" ca="1" si="126"/>
        <v>1</v>
      </c>
      <c r="E769" s="111">
        <f t="shared" ca="1" si="127"/>
        <v>1</v>
      </c>
      <c r="F769" s="25"/>
      <c r="G769" s="7"/>
      <c r="H769" s="7"/>
      <c r="I769" s="7"/>
      <c r="K769" s="7"/>
      <c r="L769" s="7"/>
      <c r="M769" s="7"/>
      <c r="N769" s="7"/>
      <c r="O769" s="7"/>
      <c r="P769" s="7"/>
      <c r="R769" s="7"/>
      <c r="S769" s="7"/>
    </row>
    <row r="770" spans="1:19" ht="14.1" customHeight="1" x14ac:dyDescent="0.2">
      <c r="A770" s="110">
        <f ca="1">IF($H770="UNIDADE CONSTRUTIVA",OFFSET(A770,-1,0)+1,LARGE(A$3:A769,1))</f>
        <v>0</v>
      </c>
      <c r="B770" s="110">
        <f t="shared" ca="1" si="124"/>
        <v>11</v>
      </c>
      <c r="C770" s="110">
        <f t="shared" ca="1" si="125"/>
        <v>1</v>
      </c>
      <c r="D770" s="111">
        <f t="shared" ca="1" si="126"/>
        <v>1</v>
      </c>
      <c r="E770" s="111">
        <f t="shared" ca="1" si="127"/>
        <v>1</v>
      </c>
      <c r="F770" s="25"/>
      <c r="G770" s="7"/>
      <c r="H770" s="7"/>
      <c r="I770" s="7"/>
      <c r="K770" s="7"/>
      <c r="L770" s="7"/>
      <c r="M770" s="7"/>
      <c r="N770" s="7"/>
      <c r="O770" s="7"/>
      <c r="P770" s="7"/>
      <c r="R770" s="7"/>
      <c r="S770" s="7"/>
    </row>
    <row r="771" spans="1:19" ht="14.1" customHeight="1" x14ac:dyDescent="0.2">
      <c r="A771" s="110">
        <f ca="1">IF($H771="UNIDADE CONSTRUTIVA",OFFSET(A771,-1,0)+1,LARGE(A$3:A770,1))</f>
        <v>0</v>
      </c>
      <c r="B771" s="110">
        <f t="shared" ca="1" si="124"/>
        <v>11</v>
      </c>
      <c r="C771" s="110">
        <f t="shared" ca="1" si="125"/>
        <v>1</v>
      </c>
      <c r="D771" s="111">
        <f t="shared" ca="1" si="126"/>
        <v>1</v>
      </c>
      <c r="E771" s="111">
        <f t="shared" ca="1" si="127"/>
        <v>1</v>
      </c>
      <c r="F771" s="25"/>
      <c r="G771" s="7"/>
      <c r="H771" s="7"/>
      <c r="I771" s="7"/>
      <c r="K771" s="7"/>
      <c r="L771" s="7"/>
      <c r="M771" s="7"/>
      <c r="N771" s="7"/>
      <c r="O771" s="7"/>
      <c r="P771" s="7"/>
      <c r="R771" s="7"/>
      <c r="S771" s="7"/>
    </row>
    <row r="772" spans="1:19" ht="14.1" customHeight="1" x14ac:dyDescent="0.2">
      <c r="A772" s="110">
        <f ca="1">IF($H772="UNIDADE CONSTRUTIVA",OFFSET(A772,-1,0)+1,LARGE(A$3:A771,1))</f>
        <v>0</v>
      </c>
      <c r="B772" s="110">
        <f t="shared" ca="1" si="124"/>
        <v>11</v>
      </c>
      <c r="C772" s="110">
        <f t="shared" ca="1" si="125"/>
        <v>1</v>
      </c>
      <c r="D772" s="111">
        <f t="shared" ca="1" si="126"/>
        <v>1</v>
      </c>
      <c r="E772" s="111">
        <f t="shared" ca="1" si="127"/>
        <v>1</v>
      </c>
      <c r="F772" s="25"/>
      <c r="G772" s="7"/>
      <c r="H772" s="7"/>
      <c r="I772" s="7"/>
      <c r="K772" s="7"/>
      <c r="L772" s="7"/>
      <c r="M772" s="7"/>
      <c r="N772" s="7"/>
      <c r="O772" s="7"/>
      <c r="P772" s="7"/>
      <c r="R772" s="7"/>
      <c r="S772" s="7"/>
    </row>
    <row r="773" spans="1:19" ht="14.1" customHeight="1" x14ac:dyDescent="0.2">
      <c r="A773" s="110">
        <f ca="1">IF($H773="UNIDADE CONSTRUTIVA",OFFSET(A773,-1,0)+1,LARGE(A$3:A772,1))</f>
        <v>0</v>
      </c>
      <c r="B773" s="110">
        <f t="shared" ca="1" si="124"/>
        <v>11</v>
      </c>
      <c r="C773" s="110">
        <f t="shared" ca="1" si="125"/>
        <v>1</v>
      </c>
      <c r="D773" s="111">
        <f t="shared" ca="1" si="126"/>
        <v>1</v>
      </c>
      <c r="E773" s="111">
        <f t="shared" ca="1" si="127"/>
        <v>1</v>
      </c>
      <c r="F773" s="25"/>
      <c r="G773" s="7"/>
      <c r="H773" s="7"/>
      <c r="I773" s="7"/>
      <c r="K773" s="7"/>
      <c r="L773" s="7"/>
      <c r="M773" s="7"/>
      <c r="N773" s="7"/>
      <c r="O773" s="7"/>
      <c r="P773" s="7"/>
      <c r="R773" s="7"/>
      <c r="S773" s="7"/>
    </row>
    <row r="774" spans="1:19" ht="14.1" customHeight="1" x14ac:dyDescent="0.2">
      <c r="A774" s="110">
        <f ca="1">IF($H774="UNIDADE CONSTRUTIVA",OFFSET(A774,-1,0)+1,LARGE(A$3:A773,1))</f>
        <v>0</v>
      </c>
      <c r="B774" s="110">
        <f t="shared" ca="1" si="124"/>
        <v>11</v>
      </c>
      <c r="C774" s="110">
        <f t="shared" ca="1" si="125"/>
        <v>1</v>
      </c>
      <c r="D774" s="111">
        <f t="shared" ca="1" si="126"/>
        <v>1</v>
      </c>
      <c r="E774" s="111">
        <f t="shared" ca="1" si="127"/>
        <v>1</v>
      </c>
      <c r="F774" s="25"/>
      <c r="G774" s="7"/>
      <c r="H774" s="7"/>
      <c r="I774" s="7"/>
      <c r="K774" s="7"/>
      <c r="L774" s="7"/>
      <c r="M774" s="7"/>
      <c r="N774" s="7"/>
      <c r="O774" s="7"/>
      <c r="P774" s="7"/>
      <c r="R774" s="7"/>
      <c r="S774" s="7"/>
    </row>
    <row r="775" spans="1:19" ht="14.1" customHeight="1" x14ac:dyDescent="0.2">
      <c r="A775" s="110">
        <f ca="1">IF($H775="UNIDADE CONSTRUTIVA",OFFSET(A775,-1,0)+1,LARGE(A$3:A774,1))</f>
        <v>0</v>
      </c>
      <c r="B775" s="110">
        <f t="shared" ca="1" si="124"/>
        <v>11</v>
      </c>
      <c r="C775" s="110">
        <f t="shared" ca="1" si="125"/>
        <v>1</v>
      </c>
      <c r="D775" s="111">
        <f t="shared" ca="1" si="126"/>
        <v>1</v>
      </c>
      <c r="E775" s="111">
        <f t="shared" ca="1" si="127"/>
        <v>1</v>
      </c>
      <c r="F775" s="25"/>
      <c r="G775" s="7"/>
      <c r="H775" s="7"/>
      <c r="I775" s="7"/>
      <c r="K775" s="7"/>
      <c r="L775" s="7"/>
      <c r="M775" s="7"/>
      <c r="N775" s="7"/>
      <c r="O775" s="7"/>
      <c r="P775" s="7"/>
      <c r="R775" s="7"/>
      <c r="S775" s="7"/>
    </row>
    <row r="776" spans="1:19" ht="14.1" customHeight="1" x14ac:dyDescent="0.2">
      <c r="A776" s="110">
        <f ca="1">IF($H776="UNIDADE CONSTRUTIVA",OFFSET(A776,-1,0)+1,LARGE(A$3:A775,1))</f>
        <v>0</v>
      </c>
      <c r="B776" s="110">
        <f t="shared" ca="1" si="124"/>
        <v>11</v>
      </c>
      <c r="C776" s="110">
        <f t="shared" ca="1" si="125"/>
        <v>1</v>
      </c>
      <c r="D776" s="111">
        <f t="shared" ca="1" si="126"/>
        <v>1</v>
      </c>
      <c r="E776" s="111">
        <f t="shared" ca="1" si="127"/>
        <v>1</v>
      </c>
      <c r="F776" s="25"/>
      <c r="G776" s="7"/>
      <c r="H776" s="7"/>
      <c r="I776" s="7"/>
      <c r="K776" s="7"/>
      <c r="L776" s="7"/>
      <c r="M776" s="7"/>
      <c r="N776" s="7"/>
      <c r="O776" s="7"/>
      <c r="P776" s="7"/>
      <c r="R776" s="7"/>
      <c r="S776" s="7"/>
    </row>
    <row r="777" spans="1:19" ht="14.1" customHeight="1" x14ac:dyDescent="0.2">
      <c r="A777" s="110">
        <f ca="1">IF($H777="UNIDADE CONSTRUTIVA",OFFSET(A777,-1,0)+1,LARGE(A$3:A776,1))</f>
        <v>0</v>
      </c>
      <c r="B777" s="110">
        <f t="shared" ca="1" si="124"/>
        <v>11</v>
      </c>
      <c r="C777" s="110">
        <f t="shared" ca="1" si="125"/>
        <v>1</v>
      </c>
      <c r="D777" s="111">
        <f t="shared" ca="1" si="126"/>
        <v>1</v>
      </c>
      <c r="E777" s="111">
        <f t="shared" ca="1" si="127"/>
        <v>1</v>
      </c>
      <c r="F777" s="25"/>
      <c r="G777" s="7"/>
      <c r="H777" s="7"/>
      <c r="I777" s="7"/>
      <c r="K777" s="7"/>
      <c r="L777" s="7"/>
      <c r="M777" s="7"/>
      <c r="N777" s="7"/>
      <c r="O777" s="7"/>
      <c r="P777" s="7"/>
      <c r="R777" s="7"/>
      <c r="S777" s="7"/>
    </row>
    <row r="778" spans="1:19" ht="14.1" customHeight="1" x14ac:dyDescent="0.2">
      <c r="A778" s="110">
        <f ca="1">IF($H778="UNIDADE CONSTRUTIVA",OFFSET(A778,-1,0)+1,LARGE(A$3:A777,1))</f>
        <v>0</v>
      </c>
      <c r="B778" s="110">
        <f t="shared" ca="1" si="124"/>
        <v>11</v>
      </c>
      <c r="C778" s="110">
        <f t="shared" ca="1" si="125"/>
        <v>1</v>
      </c>
      <c r="D778" s="111">
        <f t="shared" ca="1" si="126"/>
        <v>1</v>
      </c>
      <c r="E778" s="111">
        <f t="shared" ca="1" si="127"/>
        <v>1</v>
      </c>
      <c r="F778" s="25"/>
      <c r="G778" s="7"/>
      <c r="H778" s="7"/>
      <c r="I778" s="7"/>
      <c r="K778" s="7"/>
      <c r="L778" s="7"/>
      <c r="M778" s="7"/>
      <c r="N778" s="7"/>
      <c r="O778" s="7"/>
      <c r="P778" s="7"/>
      <c r="R778" s="7"/>
      <c r="S778" s="7"/>
    </row>
    <row r="779" spans="1:19" ht="14.1" customHeight="1" x14ac:dyDescent="0.2">
      <c r="A779" s="110">
        <f ca="1">IF($H779="UNIDADE CONSTRUTIVA",OFFSET(A779,-1,0)+1,LARGE(A$3:A778,1))</f>
        <v>0</v>
      </c>
      <c r="B779" s="110">
        <f t="shared" ca="1" si="124"/>
        <v>11</v>
      </c>
      <c r="C779" s="110">
        <f t="shared" ca="1" si="125"/>
        <v>1</v>
      </c>
      <c r="D779" s="111">
        <f t="shared" ca="1" si="126"/>
        <v>1</v>
      </c>
      <c r="E779" s="111">
        <f t="shared" ca="1" si="127"/>
        <v>1</v>
      </c>
      <c r="F779" s="25"/>
      <c r="G779" s="7"/>
      <c r="H779" s="7"/>
      <c r="I779" s="7"/>
      <c r="K779" s="7"/>
      <c r="L779" s="7"/>
      <c r="M779" s="7"/>
      <c r="N779" s="7"/>
      <c r="O779" s="7"/>
      <c r="P779" s="7"/>
      <c r="R779" s="7"/>
      <c r="S779" s="7"/>
    </row>
    <row r="780" spans="1:19" ht="14.1" customHeight="1" x14ac:dyDescent="0.2">
      <c r="A780" s="110">
        <f ca="1">IF($H780="UNIDADE CONSTRUTIVA",OFFSET(A780,-1,0)+1,LARGE(A$3:A779,1))</f>
        <v>0</v>
      </c>
      <c r="B780" s="110">
        <f t="shared" ca="1" si="124"/>
        <v>11</v>
      </c>
      <c r="C780" s="110">
        <f t="shared" ca="1" si="125"/>
        <v>1</v>
      </c>
      <c r="D780" s="111">
        <f t="shared" ca="1" si="126"/>
        <v>1</v>
      </c>
      <c r="E780" s="111">
        <f t="shared" ca="1" si="127"/>
        <v>1</v>
      </c>
      <c r="F780" s="25"/>
      <c r="G780" s="7"/>
      <c r="H780" s="7"/>
      <c r="I780" s="7"/>
      <c r="K780" s="7"/>
      <c r="L780" s="7"/>
      <c r="M780" s="7"/>
      <c r="N780" s="7"/>
      <c r="O780" s="7"/>
      <c r="P780" s="7"/>
      <c r="R780" s="7"/>
      <c r="S780" s="7"/>
    </row>
    <row r="781" spans="1:19" ht="14.1" customHeight="1" x14ac:dyDescent="0.2">
      <c r="A781" s="110">
        <f ca="1">IF($H781="UNIDADE CONSTRUTIVA",OFFSET(A781,-1,0)+1,LARGE(A$3:A780,1))</f>
        <v>0</v>
      </c>
      <c r="B781" s="110">
        <f t="shared" ca="1" si="124"/>
        <v>11</v>
      </c>
      <c r="C781" s="110">
        <f t="shared" ca="1" si="125"/>
        <v>1</v>
      </c>
      <c r="D781" s="111">
        <f t="shared" ca="1" si="126"/>
        <v>1</v>
      </c>
      <c r="E781" s="111">
        <f t="shared" ca="1" si="127"/>
        <v>1</v>
      </c>
      <c r="F781" s="25"/>
      <c r="G781" s="7"/>
      <c r="H781" s="7"/>
      <c r="I781" s="7"/>
      <c r="K781" s="7"/>
      <c r="L781" s="7"/>
      <c r="M781" s="7"/>
      <c r="N781" s="7"/>
      <c r="O781" s="7"/>
      <c r="P781" s="7"/>
      <c r="R781" s="7"/>
      <c r="S781" s="7"/>
    </row>
    <row r="782" spans="1:19" ht="14.1" customHeight="1" x14ac:dyDescent="0.2">
      <c r="A782" s="110">
        <f ca="1">IF($H782="UNIDADE CONSTRUTIVA",OFFSET(A782,-1,0)+1,LARGE(A$3:A781,1))</f>
        <v>0</v>
      </c>
      <c r="B782" s="110">
        <f t="shared" ca="1" si="124"/>
        <v>11</v>
      </c>
      <c r="C782" s="110">
        <f t="shared" ca="1" si="125"/>
        <v>1</v>
      </c>
      <c r="D782" s="111">
        <f t="shared" ca="1" si="126"/>
        <v>1</v>
      </c>
      <c r="E782" s="111">
        <f t="shared" ca="1" si="127"/>
        <v>1</v>
      </c>
      <c r="F782" s="25"/>
      <c r="G782" s="7"/>
      <c r="H782" s="7"/>
      <c r="I782" s="7"/>
      <c r="K782" s="7"/>
      <c r="L782" s="7"/>
      <c r="M782" s="7"/>
      <c r="N782" s="7"/>
      <c r="O782" s="7"/>
      <c r="P782" s="7"/>
      <c r="R782" s="7"/>
      <c r="S782" s="7"/>
    </row>
    <row r="783" spans="1:19" ht="14.1" customHeight="1" x14ac:dyDescent="0.2">
      <c r="A783" s="110">
        <f ca="1">IF($H783="UNIDADE CONSTRUTIVA",OFFSET(A783,-1,0)+1,LARGE(A$3:A782,1))</f>
        <v>0</v>
      </c>
      <c r="B783" s="110">
        <f t="shared" ca="1" si="124"/>
        <v>11</v>
      </c>
      <c r="C783" s="110">
        <f t="shared" ca="1" si="125"/>
        <v>1</v>
      </c>
      <c r="D783" s="111">
        <f t="shared" ca="1" si="126"/>
        <v>1</v>
      </c>
      <c r="E783" s="111">
        <f t="shared" ca="1" si="127"/>
        <v>1</v>
      </c>
      <c r="F783" s="25"/>
      <c r="G783" s="7"/>
      <c r="H783" s="7"/>
      <c r="I783" s="7"/>
      <c r="K783" s="7"/>
      <c r="L783" s="7"/>
      <c r="M783" s="7"/>
      <c r="N783" s="7"/>
      <c r="O783" s="7"/>
      <c r="P783" s="7"/>
      <c r="R783" s="7"/>
      <c r="S783" s="7"/>
    </row>
    <row r="784" spans="1:19" ht="14.1" customHeight="1" x14ac:dyDescent="0.2">
      <c r="A784" s="110">
        <f ca="1">IF($H784="UNIDADE CONSTRUTIVA",OFFSET(A784,-1,0)+1,LARGE(A$3:A783,1))</f>
        <v>0</v>
      </c>
      <c r="B784" s="110">
        <f t="shared" ca="1" si="124"/>
        <v>11</v>
      </c>
      <c r="C784" s="110">
        <f t="shared" ca="1" si="125"/>
        <v>1</v>
      </c>
      <c r="D784" s="111">
        <f t="shared" ca="1" si="126"/>
        <v>1</v>
      </c>
      <c r="E784" s="111">
        <f t="shared" ca="1" si="127"/>
        <v>1</v>
      </c>
      <c r="F784" s="25"/>
      <c r="G784" s="7"/>
      <c r="H784" s="7"/>
      <c r="I784" s="7"/>
      <c r="K784" s="7"/>
      <c r="L784" s="7"/>
      <c r="M784" s="7"/>
      <c r="N784" s="7"/>
      <c r="O784" s="7"/>
      <c r="P784" s="7"/>
      <c r="R784" s="7"/>
      <c r="S784" s="7"/>
    </row>
    <row r="785" spans="1:19" ht="14.1" customHeight="1" x14ac:dyDescent="0.2">
      <c r="A785" s="110">
        <f ca="1">IF($H785="UNIDADE CONSTRUTIVA",OFFSET(A785,-1,0)+1,LARGE(A$3:A784,1))</f>
        <v>0</v>
      </c>
      <c r="B785" s="110">
        <f t="shared" ca="1" si="124"/>
        <v>11</v>
      </c>
      <c r="C785" s="110">
        <f t="shared" ca="1" si="125"/>
        <v>1</v>
      </c>
      <c r="D785" s="111">
        <f t="shared" ca="1" si="126"/>
        <v>1</v>
      </c>
      <c r="E785" s="111">
        <f t="shared" ca="1" si="127"/>
        <v>1</v>
      </c>
      <c r="F785" s="25"/>
      <c r="G785" s="7"/>
      <c r="H785" s="7"/>
      <c r="I785" s="7"/>
      <c r="K785" s="7"/>
      <c r="L785" s="7"/>
      <c r="M785" s="7"/>
      <c r="N785" s="7"/>
      <c r="O785" s="7"/>
      <c r="P785" s="7"/>
      <c r="R785" s="7"/>
      <c r="S785" s="7"/>
    </row>
    <row r="786" spans="1:19" ht="14.1" customHeight="1" x14ac:dyDescent="0.2">
      <c r="A786" s="110">
        <f ca="1">IF($H786="UNIDADE CONSTRUTIVA",OFFSET(A786,-1,0)+1,LARGE(A$3:A785,1))</f>
        <v>0</v>
      </c>
      <c r="B786" s="110">
        <f t="shared" ca="1" si="124"/>
        <v>11</v>
      </c>
      <c r="C786" s="110">
        <f t="shared" ca="1" si="125"/>
        <v>1</v>
      </c>
      <c r="D786" s="111">
        <f t="shared" ca="1" si="126"/>
        <v>1</v>
      </c>
      <c r="E786" s="111">
        <f t="shared" ca="1" si="127"/>
        <v>1</v>
      </c>
      <c r="F786" s="25"/>
      <c r="G786" s="7"/>
      <c r="H786" s="7"/>
      <c r="I786" s="7"/>
      <c r="K786" s="7"/>
      <c r="L786" s="7"/>
      <c r="M786" s="7"/>
      <c r="N786" s="7"/>
      <c r="O786" s="7"/>
      <c r="P786" s="7"/>
      <c r="R786" s="7"/>
      <c r="S786" s="7"/>
    </row>
    <row r="787" spans="1:19" ht="14.1" customHeight="1" x14ac:dyDescent="0.2">
      <c r="A787" s="110">
        <f ca="1">IF($H787="UNIDADE CONSTRUTIVA",OFFSET(A787,-1,0)+1,LARGE(A$3:A786,1))</f>
        <v>0</v>
      </c>
      <c r="B787" s="110">
        <f t="shared" ca="1" si="124"/>
        <v>11</v>
      </c>
      <c r="C787" s="110">
        <f t="shared" ca="1" si="125"/>
        <v>1</v>
      </c>
      <c r="D787" s="111">
        <f t="shared" ca="1" si="126"/>
        <v>1</v>
      </c>
      <c r="E787" s="111">
        <f t="shared" ca="1" si="127"/>
        <v>1</v>
      </c>
      <c r="F787" s="25"/>
      <c r="G787" s="7"/>
      <c r="H787" s="7"/>
      <c r="I787" s="7"/>
      <c r="K787" s="7"/>
      <c r="L787" s="7"/>
      <c r="M787" s="7"/>
      <c r="N787" s="7"/>
      <c r="O787" s="7"/>
      <c r="P787" s="7"/>
      <c r="R787" s="7"/>
      <c r="S787" s="7"/>
    </row>
    <row r="788" spans="1:19" ht="14.1" customHeight="1" x14ac:dyDescent="0.2">
      <c r="A788" s="110">
        <f ca="1">IF($H788="UNIDADE CONSTRUTIVA",OFFSET(A788,-1,0)+1,LARGE(A$3:A787,1))</f>
        <v>0</v>
      </c>
      <c r="B788" s="110">
        <f t="shared" ca="1" si="124"/>
        <v>11</v>
      </c>
      <c r="C788" s="110">
        <f t="shared" ca="1" si="125"/>
        <v>1</v>
      </c>
      <c r="D788" s="111">
        <f t="shared" ca="1" si="126"/>
        <v>1</v>
      </c>
      <c r="E788" s="111">
        <f t="shared" ca="1" si="127"/>
        <v>1</v>
      </c>
      <c r="F788" s="25"/>
      <c r="G788" s="7"/>
      <c r="H788" s="7"/>
      <c r="I788" s="7"/>
      <c r="K788" s="7"/>
      <c r="L788" s="7"/>
      <c r="M788" s="7"/>
      <c r="N788" s="7"/>
      <c r="O788" s="7"/>
      <c r="P788" s="7"/>
      <c r="R788" s="7"/>
      <c r="S788" s="7"/>
    </row>
    <row r="789" spans="1:19" ht="14.1" customHeight="1" x14ac:dyDescent="0.2">
      <c r="A789" s="110">
        <f ca="1">IF($H789="UNIDADE CONSTRUTIVA",OFFSET(A789,-1,0)+1,LARGE(A$3:A788,1))</f>
        <v>0</v>
      </c>
      <c r="B789" s="110">
        <f t="shared" ca="1" si="124"/>
        <v>11</v>
      </c>
      <c r="C789" s="110">
        <f t="shared" ca="1" si="125"/>
        <v>1</v>
      </c>
      <c r="D789" s="111">
        <f t="shared" ca="1" si="126"/>
        <v>1</v>
      </c>
      <c r="E789" s="111">
        <f t="shared" ca="1" si="127"/>
        <v>1</v>
      </c>
      <c r="F789" s="25"/>
      <c r="G789" s="7"/>
      <c r="H789" s="7"/>
      <c r="I789" s="7"/>
      <c r="K789" s="7"/>
      <c r="L789" s="7"/>
      <c r="M789" s="7"/>
      <c r="N789" s="7"/>
      <c r="O789" s="7"/>
      <c r="P789" s="7"/>
      <c r="R789" s="7"/>
      <c r="S789" s="7"/>
    </row>
    <row r="790" spans="1:19" ht="14.1" customHeight="1" x14ac:dyDescent="0.2">
      <c r="A790" s="110">
        <f ca="1">IF($H790="UNIDADE CONSTRUTIVA",OFFSET(A790,-1,0)+1,LARGE(A$3:A789,1))</f>
        <v>0</v>
      </c>
      <c r="B790" s="110">
        <f t="shared" ca="1" si="124"/>
        <v>11</v>
      </c>
      <c r="C790" s="110">
        <f t="shared" ca="1" si="125"/>
        <v>1</v>
      </c>
      <c r="D790" s="111">
        <f t="shared" ca="1" si="126"/>
        <v>1</v>
      </c>
      <c r="E790" s="111">
        <f t="shared" ca="1" si="127"/>
        <v>1</v>
      </c>
      <c r="F790" s="25"/>
      <c r="G790" s="7"/>
      <c r="H790" s="7"/>
      <c r="I790" s="7"/>
      <c r="K790" s="7"/>
      <c r="L790" s="7"/>
      <c r="M790" s="7"/>
      <c r="N790" s="7"/>
      <c r="O790" s="7"/>
      <c r="P790" s="7"/>
      <c r="R790" s="7"/>
      <c r="S790" s="7"/>
    </row>
    <row r="791" spans="1:19" ht="14.1" customHeight="1" x14ac:dyDescent="0.2">
      <c r="A791" s="110">
        <f ca="1">IF($H791="UNIDADE CONSTRUTIVA",OFFSET(A791,-1,0)+1,LARGE(A$3:A790,1))</f>
        <v>0</v>
      </c>
      <c r="B791" s="110">
        <f t="shared" ca="1" si="124"/>
        <v>11</v>
      </c>
      <c r="C791" s="110">
        <f t="shared" ca="1" si="125"/>
        <v>1</v>
      </c>
      <c r="D791" s="111">
        <f t="shared" ca="1" si="126"/>
        <v>1</v>
      </c>
      <c r="E791" s="111">
        <f t="shared" ca="1" si="127"/>
        <v>1</v>
      </c>
      <c r="F791" s="25"/>
      <c r="G791" s="7"/>
      <c r="H791" s="7"/>
      <c r="I791" s="7"/>
      <c r="K791" s="7"/>
      <c r="L791" s="7"/>
      <c r="M791" s="7"/>
      <c r="N791" s="7"/>
      <c r="O791" s="7"/>
      <c r="P791" s="7"/>
      <c r="R791" s="7"/>
      <c r="S791" s="7"/>
    </row>
    <row r="792" spans="1:19" ht="14.1" customHeight="1" x14ac:dyDescent="0.2">
      <c r="A792" s="110">
        <f ca="1">IF($H792="UNIDADE CONSTRUTIVA",OFFSET(A792,-1,0)+1,LARGE(A$3:A791,1))</f>
        <v>0</v>
      </c>
      <c r="B792" s="110">
        <f t="shared" ca="1" si="124"/>
        <v>11</v>
      </c>
      <c r="C792" s="110">
        <f t="shared" ca="1" si="125"/>
        <v>1</v>
      </c>
      <c r="D792" s="111">
        <f t="shared" ca="1" si="126"/>
        <v>1</v>
      </c>
      <c r="E792" s="111">
        <f t="shared" ca="1" si="127"/>
        <v>1</v>
      </c>
      <c r="F792" s="25"/>
      <c r="G792" s="7"/>
      <c r="H792" s="7"/>
      <c r="I792" s="7"/>
      <c r="K792" s="7"/>
      <c r="L792" s="7"/>
      <c r="M792" s="7"/>
      <c r="N792" s="7"/>
      <c r="O792" s="7"/>
      <c r="P792" s="7"/>
      <c r="R792" s="7"/>
      <c r="S792" s="7"/>
    </row>
    <row r="793" spans="1:19" ht="14.1" customHeight="1" x14ac:dyDescent="0.2">
      <c r="A793" s="110">
        <f ca="1">IF($H793="UNIDADE CONSTRUTIVA",OFFSET(A793,-1,0)+1,LARGE(A$3:A792,1))</f>
        <v>0</v>
      </c>
      <c r="B793" s="110">
        <f t="shared" ca="1" si="124"/>
        <v>11</v>
      </c>
      <c r="C793" s="110">
        <f t="shared" ca="1" si="125"/>
        <v>1</v>
      </c>
      <c r="D793" s="111">
        <f t="shared" ca="1" si="126"/>
        <v>1</v>
      </c>
      <c r="E793" s="111">
        <f t="shared" ca="1" si="127"/>
        <v>1</v>
      </c>
      <c r="F793" s="25"/>
      <c r="G793" s="7"/>
      <c r="H793" s="7"/>
      <c r="I793" s="7"/>
      <c r="K793" s="7"/>
      <c r="L793" s="7"/>
      <c r="M793" s="7"/>
      <c r="N793" s="7"/>
      <c r="O793" s="7"/>
      <c r="P793" s="7"/>
      <c r="R793" s="7"/>
      <c r="S793" s="7"/>
    </row>
    <row r="794" spans="1:19" ht="14.1" customHeight="1" x14ac:dyDescent="0.2">
      <c r="A794" s="110">
        <f ca="1">IF($H794="UNIDADE CONSTRUTIVA",OFFSET(A794,-1,0)+1,LARGE(A$3:A793,1))</f>
        <v>0</v>
      </c>
      <c r="B794" s="110">
        <f t="shared" ca="1" si="124"/>
        <v>11</v>
      </c>
      <c r="C794" s="110">
        <f t="shared" ca="1" si="125"/>
        <v>1</v>
      </c>
      <c r="D794" s="111">
        <f t="shared" ca="1" si="126"/>
        <v>1</v>
      </c>
      <c r="E794" s="111">
        <f t="shared" ca="1" si="127"/>
        <v>1</v>
      </c>
      <c r="F794" s="25"/>
      <c r="G794" s="7"/>
      <c r="H794" s="7"/>
      <c r="I794" s="7"/>
      <c r="K794" s="7"/>
      <c r="L794" s="7"/>
      <c r="M794" s="7"/>
      <c r="N794" s="7"/>
      <c r="O794" s="7"/>
      <c r="P794" s="7"/>
      <c r="R794" s="7"/>
      <c r="S794" s="7"/>
    </row>
    <row r="795" spans="1:19" ht="14.1" customHeight="1" x14ac:dyDescent="0.2">
      <c r="A795" s="110">
        <f ca="1">IF($H795="UNIDADE CONSTRUTIVA",OFFSET(A795,-1,0)+1,LARGE(A$3:A794,1))</f>
        <v>0</v>
      </c>
      <c r="B795" s="110">
        <f t="shared" ca="1" si="124"/>
        <v>11</v>
      </c>
      <c r="C795" s="110">
        <f t="shared" ca="1" si="125"/>
        <v>1</v>
      </c>
      <c r="D795" s="111">
        <f t="shared" ca="1" si="126"/>
        <v>1</v>
      </c>
      <c r="E795" s="111">
        <f t="shared" ca="1" si="127"/>
        <v>1</v>
      </c>
      <c r="F795" s="25"/>
      <c r="G795" s="7"/>
      <c r="H795" s="7"/>
      <c r="I795" s="7"/>
      <c r="K795" s="7"/>
      <c r="L795" s="7"/>
      <c r="M795" s="7"/>
      <c r="N795" s="7"/>
      <c r="O795" s="7"/>
      <c r="P795" s="7"/>
      <c r="R795" s="7"/>
      <c r="S795" s="7"/>
    </row>
    <row r="796" spans="1:19" ht="14.1" customHeight="1" x14ac:dyDescent="0.2">
      <c r="A796" s="110">
        <f ca="1">IF($H796="UNIDADE CONSTRUTIVA",OFFSET(A796,-1,0)+1,LARGE(A$3:A795,1))</f>
        <v>0</v>
      </c>
      <c r="B796" s="110">
        <f t="shared" ca="1" si="124"/>
        <v>11</v>
      </c>
      <c r="C796" s="110">
        <f t="shared" ca="1" si="125"/>
        <v>1</v>
      </c>
      <c r="D796" s="111">
        <f t="shared" ca="1" si="126"/>
        <v>1</v>
      </c>
      <c r="E796" s="111">
        <f t="shared" ca="1" si="127"/>
        <v>1</v>
      </c>
      <c r="F796" s="25"/>
      <c r="G796" s="7"/>
      <c r="H796" s="7"/>
      <c r="I796" s="7"/>
      <c r="K796" s="7"/>
      <c r="L796" s="7"/>
      <c r="M796" s="7"/>
      <c r="N796" s="7"/>
      <c r="O796" s="7"/>
      <c r="P796" s="7"/>
      <c r="R796" s="7"/>
      <c r="S796" s="7"/>
    </row>
    <row r="797" spans="1:19" ht="14.1" customHeight="1" x14ac:dyDescent="0.2">
      <c r="A797" s="110">
        <f ca="1">IF($H797="UNIDADE CONSTRUTIVA",OFFSET(A797,-1,0)+1,LARGE(A$3:A796,1))</f>
        <v>0</v>
      </c>
      <c r="B797" s="110">
        <f t="shared" ca="1" si="124"/>
        <v>11</v>
      </c>
      <c r="C797" s="110">
        <f t="shared" ca="1" si="125"/>
        <v>1</v>
      </c>
      <c r="D797" s="111">
        <f t="shared" ca="1" si="126"/>
        <v>1</v>
      </c>
      <c r="E797" s="111">
        <f t="shared" ca="1" si="127"/>
        <v>1</v>
      </c>
      <c r="F797" s="25"/>
      <c r="G797" s="7"/>
      <c r="H797" s="7"/>
      <c r="I797" s="7"/>
      <c r="K797" s="7"/>
      <c r="L797" s="7"/>
      <c r="M797" s="7"/>
      <c r="N797" s="7"/>
      <c r="O797" s="7"/>
      <c r="P797" s="7"/>
      <c r="R797" s="7"/>
      <c r="S797" s="7"/>
    </row>
    <row r="798" spans="1:19" ht="14.1" customHeight="1" x14ac:dyDescent="0.2">
      <c r="A798" s="110">
        <f ca="1">IF($H798="UNIDADE CONSTRUTIVA",OFFSET(A798,-1,0)+1,LARGE(A$3:A797,1))</f>
        <v>0</v>
      </c>
      <c r="B798" s="110">
        <f t="shared" ca="1" si="124"/>
        <v>11</v>
      </c>
      <c r="C798" s="110">
        <f t="shared" ca="1" si="125"/>
        <v>1</v>
      </c>
      <c r="D798" s="111">
        <f t="shared" ca="1" si="126"/>
        <v>1</v>
      </c>
      <c r="E798" s="111">
        <f t="shared" ca="1" si="127"/>
        <v>1</v>
      </c>
      <c r="F798" s="25"/>
      <c r="G798" s="7"/>
      <c r="H798" s="7"/>
      <c r="I798" s="7"/>
      <c r="K798" s="7"/>
      <c r="L798" s="7"/>
      <c r="M798" s="7"/>
      <c r="N798" s="7"/>
      <c r="O798" s="7"/>
      <c r="P798" s="7"/>
      <c r="R798" s="7"/>
      <c r="S798" s="7"/>
    </row>
    <row r="799" spans="1:19" ht="14.1" customHeight="1" x14ac:dyDescent="0.2">
      <c r="A799" s="110">
        <f ca="1">IF($H799="UNIDADE CONSTRUTIVA",OFFSET(A799,-1,0)+1,LARGE(A$3:A798,1))</f>
        <v>0</v>
      </c>
      <c r="B799" s="110">
        <f t="shared" ca="1" si="124"/>
        <v>11</v>
      </c>
      <c r="C799" s="110">
        <f t="shared" ca="1" si="125"/>
        <v>1</v>
      </c>
      <c r="D799" s="111">
        <f t="shared" ca="1" si="126"/>
        <v>1</v>
      </c>
      <c r="E799" s="111">
        <f t="shared" ca="1" si="127"/>
        <v>1</v>
      </c>
      <c r="F799" s="25"/>
      <c r="G799" s="7"/>
      <c r="H799" s="7"/>
      <c r="I799" s="7"/>
      <c r="K799" s="7"/>
      <c r="L799" s="7"/>
      <c r="M799" s="7"/>
      <c r="N799" s="7"/>
      <c r="O799" s="7"/>
      <c r="P799" s="7"/>
      <c r="R799" s="7"/>
      <c r="S799" s="7"/>
    </row>
    <row r="800" spans="1:19" ht="14.1" customHeight="1" x14ac:dyDescent="0.2">
      <c r="A800" s="110">
        <f ca="1">IF($H800="UNIDADE CONSTRUTIVA",OFFSET(A800,-1,0)+1,LARGE(A$3:A799,1))</f>
        <v>0</v>
      </c>
      <c r="B800" s="110">
        <f t="shared" ca="1" si="124"/>
        <v>11</v>
      </c>
      <c r="C800" s="110">
        <f t="shared" ca="1" si="125"/>
        <v>1</v>
      </c>
      <c r="D800" s="111">
        <f t="shared" ca="1" si="126"/>
        <v>1</v>
      </c>
      <c r="E800" s="111">
        <f t="shared" ca="1" si="127"/>
        <v>1</v>
      </c>
      <c r="F800" s="25"/>
      <c r="G800" s="7"/>
      <c r="H800" s="7"/>
      <c r="I800" s="7"/>
      <c r="K800" s="7"/>
      <c r="L800" s="7"/>
      <c r="M800" s="7"/>
      <c r="N800" s="7"/>
      <c r="O800" s="7"/>
      <c r="P800" s="7"/>
      <c r="R800" s="7"/>
      <c r="S800" s="7"/>
    </row>
    <row r="801" spans="1:19" ht="14.1" customHeight="1" x14ac:dyDescent="0.2">
      <c r="A801" s="110">
        <f ca="1">IF($H801="UNIDADE CONSTRUTIVA",OFFSET(A801,-1,0)+1,LARGE(A$3:A800,1))</f>
        <v>0</v>
      </c>
      <c r="B801" s="110">
        <f t="shared" ca="1" si="124"/>
        <v>11</v>
      </c>
      <c r="C801" s="110">
        <f t="shared" ca="1" si="125"/>
        <v>1</v>
      </c>
      <c r="D801" s="111">
        <f t="shared" ca="1" si="126"/>
        <v>1</v>
      </c>
      <c r="E801" s="111">
        <f t="shared" ca="1" si="127"/>
        <v>1</v>
      </c>
      <c r="F801" s="25"/>
      <c r="G801" s="7"/>
      <c r="H801" s="7"/>
      <c r="I801" s="7"/>
      <c r="K801" s="7"/>
      <c r="L801" s="7"/>
      <c r="M801" s="7"/>
      <c r="N801" s="7"/>
      <c r="O801" s="7"/>
      <c r="P801" s="7"/>
      <c r="R801" s="7"/>
      <c r="S801" s="7"/>
    </row>
    <row r="802" spans="1:19" ht="14.1" customHeight="1" x14ac:dyDescent="0.2">
      <c r="A802" s="110">
        <f ca="1">IF($H802="UNIDADE CONSTRUTIVA",OFFSET(A802,-1,0)+1,LARGE(A$3:A801,1))</f>
        <v>0</v>
      </c>
      <c r="B802" s="110">
        <f t="shared" ca="1" si="124"/>
        <v>11</v>
      </c>
      <c r="C802" s="110">
        <f t="shared" ca="1" si="125"/>
        <v>1</v>
      </c>
      <c r="D802" s="111">
        <f t="shared" ca="1" si="126"/>
        <v>1</v>
      </c>
      <c r="E802" s="111">
        <f t="shared" ca="1" si="127"/>
        <v>1</v>
      </c>
      <c r="F802" s="25"/>
      <c r="G802" s="7"/>
      <c r="H802" s="7"/>
      <c r="I802" s="7"/>
      <c r="K802" s="7"/>
      <c r="L802" s="7"/>
      <c r="M802" s="7"/>
      <c r="N802" s="7"/>
      <c r="O802" s="7"/>
      <c r="P802" s="7"/>
      <c r="R802" s="7"/>
      <c r="S802" s="7"/>
    </row>
    <row r="803" spans="1:19" ht="14.1" customHeight="1" x14ac:dyDescent="0.2">
      <c r="A803" s="110">
        <f ca="1">IF($H803="UNIDADE CONSTRUTIVA",OFFSET(A803,-1,0)+1,LARGE(A$3:A802,1))</f>
        <v>0</v>
      </c>
      <c r="B803" s="110">
        <f t="shared" ca="1" si="124"/>
        <v>11</v>
      </c>
      <c r="C803" s="110">
        <f t="shared" ca="1" si="125"/>
        <v>1</v>
      </c>
      <c r="D803" s="111">
        <f t="shared" ca="1" si="126"/>
        <v>1</v>
      </c>
      <c r="E803" s="111">
        <f t="shared" ca="1" si="127"/>
        <v>1</v>
      </c>
      <c r="F803" s="25"/>
      <c r="G803" s="7"/>
      <c r="H803" s="7"/>
      <c r="I803" s="7"/>
      <c r="K803" s="7"/>
      <c r="L803" s="7"/>
      <c r="M803" s="7"/>
      <c r="N803" s="7"/>
      <c r="O803" s="7"/>
      <c r="P803" s="7"/>
      <c r="R803" s="7"/>
      <c r="S803" s="7"/>
    </row>
    <row r="804" spans="1:19" ht="14.1" customHeight="1" x14ac:dyDescent="0.2">
      <c r="A804" s="110">
        <f ca="1">IF($H804="UNIDADE CONSTRUTIVA",OFFSET(A804,-1,0)+1,LARGE(A$3:A803,1))</f>
        <v>0</v>
      </c>
      <c r="B804" s="110">
        <f t="shared" ca="1" si="124"/>
        <v>11</v>
      </c>
      <c r="C804" s="110">
        <f t="shared" ca="1" si="125"/>
        <v>1</v>
      </c>
      <c r="D804" s="111">
        <f t="shared" ca="1" si="126"/>
        <v>1</v>
      </c>
      <c r="E804" s="111">
        <f t="shared" ca="1" si="127"/>
        <v>1</v>
      </c>
      <c r="F804" s="25"/>
      <c r="G804" s="7"/>
      <c r="H804" s="7"/>
      <c r="I804" s="7"/>
      <c r="K804" s="7"/>
      <c r="L804" s="7"/>
      <c r="M804" s="7"/>
      <c r="N804" s="7"/>
      <c r="O804" s="7"/>
      <c r="P804" s="7"/>
      <c r="R804" s="7"/>
      <c r="S804" s="7"/>
    </row>
    <row r="805" spans="1:19" ht="14.1" customHeight="1" x14ac:dyDescent="0.2">
      <c r="A805" s="110">
        <f ca="1">IF($H805="UNIDADE CONSTRUTIVA",OFFSET(A805,-1,0)+1,LARGE(A$3:A804,1))</f>
        <v>0</v>
      </c>
      <c r="B805" s="110">
        <f t="shared" ca="1" si="124"/>
        <v>11</v>
      </c>
      <c r="C805" s="110">
        <f t="shared" ca="1" si="125"/>
        <v>1</v>
      </c>
      <c r="D805" s="111">
        <f t="shared" ca="1" si="126"/>
        <v>1</v>
      </c>
      <c r="E805" s="111">
        <f t="shared" ca="1" si="127"/>
        <v>1</v>
      </c>
      <c r="F805" s="25"/>
      <c r="G805" s="7"/>
      <c r="H805" s="7"/>
      <c r="I805" s="7"/>
      <c r="K805" s="7"/>
      <c r="L805" s="7"/>
      <c r="M805" s="7"/>
      <c r="N805" s="7"/>
      <c r="O805" s="7"/>
      <c r="P805" s="7"/>
      <c r="R805" s="7"/>
      <c r="S805" s="7"/>
    </row>
    <row r="806" spans="1:19" ht="14.1" customHeight="1" x14ac:dyDescent="0.2">
      <c r="A806" s="110">
        <f ca="1">IF($H806="UNIDADE CONSTRUTIVA",OFFSET(A806,-1,0)+1,LARGE(A$3:A805,1))</f>
        <v>0</v>
      </c>
      <c r="B806" s="110">
        <f t="shared" ca="1" si="124"/>
        <v>11</v>
      </c>
      <c r="C806" s="110">
        <f t="shared" ca="1" si="125"/>
        <v>1</v>
      </c>
      <c r="D806" s="111">
        <f t="shared" ca="1" si="126"/>
        <v>1</v>
      </c>
      <c r="E806" s="111">
        <f t="shared" ca="1" si="127"/>
        <v>1</v>
      </c>
      <c r="F806" s="25"/>
      <c r="G806" s="7"/>
      <c r="H806" s="7"/>
      <c r="I806" s="7"/>
      <c r="K806" s="7"/>
      <c r="L806" s="7"/>
      <c r="M806" s="7"/>
      <c r="N806" s="7"/>
      <c r="O806" s="7"/>
      <c r="P806" s="7"/>
      <c r="R806" s="7"/>
      <c r="S806" s="7"/>
    </row>
    <row r="807" spans="1:19" ht="14.1" customHeight="1" x14ac:dyDescent="0.2">
      <c r="A807" s="110">
        <f ca="1">IF($H807="UNIDADE CONSTRUTIVA",OFFSET(A807,-1,0)+1,LARGE(A$3:A806,1))</f>
        <v>0</v>
      </c>
      <c r="B807" s="110">
        <f t="shared" ca="1" si="124"/>
        <v>11</v>
      </c>
      <c r="C807" s="110">
        <f t="shared" ca="1" si="125"/>
        <v>1</v>
      </c>
      <c r="D807" s="111">
        <f t="shared" ca="1" si="126"/>
        <v>1</v>
      </c>
      <c r="E807" s="111">
        <f t="shared" ca="1" si="127"/>
        <v>1</v>
      </c>
      <c r="F807" s="25"/>
      <c r="G807" s="7"/>
      <c r="H807" s="7"/>
      <c r="I807" s="7"/>
      <c r="K807" s="7"/>
      <c r="L807" s="7"/>
      <c r="M807" s="7"/>
      <c r="N807" s="7"/>
      <c r="O807" s="7"/>
      <c r="P807" s="7"/>
      <c r="R807" s="7"/>
      <c r="S807" s="7"/>
    </row>
    <row r="808" spans="1:19" ht="14.1" customHeight="1" x14ac:dyDescent="0.2">
      <c r="A808" s="110">
        <f ca="1">IF($H808="UNIDADE CONSTRUTIVA",OFFSET(A808,-1,0)+1,LARGE(A$3:A807,1))</f>
        <v>0</v>
      </c>
      <c r="B808" s="110">
        <f t="shared" ca="1" si="124"/>
        <v>11</v>
      </c>
      <c r="C808" s="110">
        <f t="shared" ca="1" si="125"/>
        <v>1</v>
      </c>
      <c r="D808" s="111">
        <f t="shared" ca="1" si="126"/>
        <v>1</v>
      </c>
      <c r="E808" s="111">
        <f t="shared" ca="1" si="127"/>
        <v>1</v>
      </c>
      <c r="F808" s="25"/>
      <c r="G808" s="7"/>
      <c r="H808" s="7"/>
      <c r="I808" s="7"/>
      <c r="K808" s="7"/>
      <c r="L808" s="7"/>
      <c r="M808" s="7"/>
      <c r="N808" s="7"/>
      <c r="O808" s="7"/>
      <c r="P808" s="7"/>
      <c r="R808" s="7"/>
      <c r="S808" s="7"/>
    </row>
    <row r="809" spans="1:19" ht="14.1" customHeight="1" x14ac:dyDescent="0.2">
      <c r="A809" s="110">
        <f ca="1">IF($H809="UNIDADE CONSTRUTIVA",OFFSET(A809,-1,0)+1,LARGE(A$3:A808,1))</f>
        <v>0</v>
      </c>
      <c r="B809" s="110">
        <f t="shared" ca="1" si="124"/>
        <v>11</v>
      </c>
      <c r="C809" s="110">
        <f t="shared" ca="1" si="125"/>
        <v>1</v>
      </c>
      <c r="D809" s="111">
        <f t="shared" ca="1" si="126"/>
        <v>1</v>
      </c>
      <c r="E809" s="111">
        <f t="shared" ca="1" si="127"/>
        <v>1</v>
      </c>
      <c r="F809" s="25"/>
      <c r="G809" s="7"/>
      <c r="H809" s="7"/>
      <c r="I809" s="7"/>
      <c r="K809" s="7"/>
      <c r="L809" s="7"/>
      <c r="M809" s="7"/>
      <c r="N809" s="7"/>
      <c r="O809" s="7"/>
      <c r="P809" s="7"/>
      <c r="R809" s="7"/>
      <c r="S809" s="7"/>
    </row>
    <row r="810" spans="1:19" ht="14.1" customHeight="1" x14ac:dyDescent="0.2">
      <c r="A810" s="110">
        <f ca="1">IF($H810="UNIDADE CONSTRUTIVA",OFFSET(A810,-1,0)+1,LARGE(A$3:A809,1))</f>
        <v>0</v>
      </c>
      <c r="B810" s="110">
        <f t="shared" ca="1" si="124"/>
        <v>11</v>
      </c>
      <c r="C810" s="110">
        <f t="shared" ca="1" si="125"/>
        <v>1</v>
      </c>
      <c r="D810" s="111">
        <f t="shared" ca="1" si="126"/>
        <v>1</v>
      </c>
      <c r="E810" s="111">
        <f t="shared" ca="1" si="127"/>
        <v>1</v>
      </c>
      <c r="F810" s="25"/>
      <c r="G810" s="7"/>
      <c r="H810" s="7"/>
      <c r="I810" s="7"/>
      <c r="K810" s="7"/>
      <c r="L810" s="7"/>
      <c r="M810" s="7"/>
      <c r="N810" s="7"/>
      <c r="O810" s="7"/>
      <c r="P810" s="7"/>
      <c r="R810" s="7"/>
      <c r="S810" s="7"/>
    </row>
    <row r="811" spans="1:19" ht="14.1" customHeight="1" x14ac:dyDescent="0.2">
      <c r="A811" s="110">
        <f ca="1">IF($H811="UNIDADE CONSTRUTIVA",OFFSET(A811,-1,0)+1,LARGE(A$3:A810,1))</f>
        <v>0</v>
      </c>
      <c r="B811" s="110">
        <f t="shared" ca="1" si="124"/>
        <v>11</v>
      </c>
      <c r="C811" s="110">
        <f t="shared" ca="1" si="125"/>
        <v>1</v>
      </c>
      <c r="D811" s="111">
        <f t="shared" ca="1" si="126"/>
        <v>1</v>
      </c>
      <c r="E811" s="111">
        <f t="shared" ca="1" si="127"/>
        <v>1</v>
      </c>
      <c r="F811" s="25"/>
      <c r="G811" s="7"/>
      <c r="H811" s="7"/>
      <c r="I811" s="7"/>
      <c r="K811" s="7"/>
      <c r="L811" s="7"/>
      <c r="M811" s="7"/>
      <c r="N811" s="7"/>
      <c r="O811" s="7"/>
      <c r="P811" s="7"/>
      <c r="R811" s="7"/>
      <c r="S811" s="7"/>
    </row>
    <row r="812" spans="1:19" ht="14.1" customHeight="1" x14ac:dyDescent="0.2">
      <c r="A812" s="110">
        <f ca="1">IF($H812="UNIDADE CONSTRUTIVA",OFFSET(A812,-1,0)+1,LARGE(A$3:A811,1))</f>
        <v>0</v>
      </c>
      <c r="B812" s="110">
        <f t="shared" ca="1" si="124"/>
        <v>11</v>
      </c>
      <c r="C812" s="110">
        <f t="shared" ca="1" si="125"/>
        <v>1</v>
      </c>
      <c r="D812" s="111">
        <f t="shared" ca="1" si="126"/>
        <v>1</v>
      </c>
      <c r="E812" s="111">
        <f t="shared" ca="1" si="127"/>
        <v>1</v>
      </c>
      <c r="F812" s="25"/>
      <c r="G812" s="7"/>
      <c r="H812" s="7"/>
      <c r="I812" s="7"/>
      <c r="K812" s="7"/>
      <c r="L812" s="7"/>
      <c r="M812" s="7"/>
      <c r="N812" s="7"/>
      <c r="O812" s="7"/>
      <c r="P812" s="7"/>
      <c r="R812" s="7"/>
      <c r="S812" s="7"/>
    </row>
    <row r="813" spans="1:19" ht="14.1" customHeight="1" x14ac:dyDescent="0.2">
      <c r="A813" s="110">
        <f ca="1">IF($H813="UNIDADE CONSTRUTIVA",OFFSET(A813,-1,0)+1,LARGE(A$3:A812,1))</f>
        <v>0</v>
      </c>
      <c r="B813" s="110">
        <f t="shared" ca="1" si="124"/>
        <v>11</v>
      </c>
      <c r="C813" s="110">
        <f t="shared" ca="1" si="125"/>
        <v>1</v>
      </c>
      <c r="D813" s="111">
        <f t="shared" ca="1" si="126"/>
        <v>1</v>
      </c>
      <c r="E813" s="111">
        <f t="shared" ca="1" si="127"/>
        <v>1</v>
      </c>
      <c r="F813" s="25"/>
      <c r="G813" s="7"/>
      <c r="H813" s="7"/>
      <c r="I813" s="7"/>
      <c r="K813" s="7"/>
      <c r="L813" s="7"/>
      <c r="M813" s="7"/>
      <c r="N813" s="7"/>
      <c r="O813" s="7"/>
      <c r="P813" s="7"/>
      <c r="R813" s="7"/>
      <c r="S813" s="7"/>
    </row>
    <row r="814" spans="1:19" ht="14.1" customHeight="1" x14ac:dyDescent="0.2">
      <c r="A814" s="110">
        <f ca="1">IF($H814="UNIDADE CONSTRUTIVA",OFFSET(A814,-1,0)+1,LARGE(A$3:A813,1))</f>
        <v>0</v>
      </c>
      <c r="B814" s="110">
        <f t="shared" ca="1" si="124"/>
        <v>11</v>
      </c>
      <c r="C814" s="110">
        <f t="shared" ca="1" si="125"/>
        <v>1</v>
      </c>
      <c r="D814" s="111">
        <f t="shared" ca="1" si="126"/>
        <v>1</v>
      </c>
      <c r="E814" s="111">
        <f t="shared" ca="1" si="127"/>
        <v>1</v>
      </c>
      <c r="F814" s="25"/>
      <c r="G814" s="7"/>
      <c r="H814" s="7"/>
      <c r="I814" s="7"/>
      <c r="K814" s="7"/>
      <c r="L814" s="7"/>
      <c r="M814" s="7"/>
      <c r="N814" s="7"/>
      <c r="O814" s="7"/>
      <c r="P814" s="7"/>
      <c r="R814" s="7"/>
      <c r="S814" s="7"/>
    </row>
    <row r="815" spans="1:19" ht="14.1" customHeight="1" x14ac:dyDescent="0.2">
      <c r="A815" s="110">
        <f ca="1">IF($H815="UNIDADE CONSTRUTIVA",OFFSET(A815,-1,0)+1,LARGE(A$3:A814,1))</f>
        <v>0</v>
      </c>
      <c r="B815" s="110">
        <f t="shared" ca="1" si="124"/>
        <v>11</v>
      </c>
      <c r="C815" s="110">
        <f t="shared" ca="1" si="125"/>
        <v>1</v>
      </c>
      <c r="D815" s="111">
        <f t="shared" ca="1" si="126"/>
        <v>1</v>
      </c>
      <c r="E815" s="111">
        <f t="shared" ca="1" si="127"/>
        <v>1</v>
      </c>
      <c r="F815" s="25"/>
      <c r="G815" s="7"/>
      <c r="H815" s="7"/>
      <c r="I815" s="7"/>
      <c r="K815" s="7"/>
      <c r="L815" s="7"/>
      <c r="M815" s="7"/>
      <c r="N815" s="7"/>
      <c r="O815" s="7"/>
      <c r="P815" s="7"/>
      <c r="R815" s="7"/>
      <c r="S815" s="7"/>
    </row>
    <row r="816" spans="1:19" ht="14.1" customHeight="1" x14ac:dyDescent="0.2">
      <c r="A816" s="110">
        <f ca="1">IF($H816="UNIDADE CONSTRUTIVA",OFFSET(A816,-1,0)+1,LARGE(A$3:A815,1))</f>
        <v>0</v>
      </c>
      <c r="B816" s="110">
        <f t="shared" ref="B816:B879" ca="1" si="128">IF(H816="UNIDADE CONSTRUTIVA",0,IF(H816="CÉLULA CONSTRUTIVA",OFFSET(B816,-1,0)+1,OFFSET(B816,-1,0)))</f>
        <v>11</v>
      </c>
      <c r="C816" s="110">
        <f t="shared" ref="C816:C879" ca="1" si="129">IF(H816="CÉLULA CONSTRUTIVA",0,IF(H816="ETAPA",OFFSET(C816,-1,0)+1,OFFSET(C816,-1,0)))</f>
        <v>1</v>
      </c>
      <c r="D816" s="111">
        <f t="shared" ref="D816:D879" ca="1" si="130">IF(H816="ETAPA",0,IF(H816="SUBETAPA",OFFSET(D816,-1,0)+1,OFFSET(D816,-1,0)))</f>
        <v>1</v>
      </c>
      <c r="E816" s="111">
        <f t="shared" ref="E816:E879" ca="1" si="131">IF(H816="Subetapa",0,IF(H816="serviço",OFFSET(E816,-1,0)+1,OFFSET(E816,-1,0)))</f>
        <v>1</v>
      </c>
      <c r="F816" s="25"/>
      <c r="G816" s="7"/>
      <c r="H816" s="7"/>
      <c r="I816" s="7"/>
      <c r="K816" s="7"/>
      <c r="L816" s="7"/>
      <c r="M816" s="7"/>
      <c r="N816" s="7"/>
      <c r="O816" s="7"/>
      <c r="P816" s="7"/>
      <c r="R816" s="7"/>
      <c r="S816" s="7"/>
    </row>
    <row r="817" spans="1:19" ht="14.1" customHeight="1" x14ac:dyDescent="0.2">
      <c r="A817" s="110">
        <f ca="1">IF($H817="UNIDADE CONSTRUTIVA",OFFSET(A817,-1,0)+1,LARGE(A$3:A816,1))</f>
        <v>0</v>
      </c>
      <c r="B817" s="110">
        <f t="shared" ca="1" si="128"/>
        <v>11</v>
      </c>
      <c r="C817" s="110">
        <f t="shared" ca="1" si="129"/>
        <v>1</v>
      </c>
      <c r="D817" s="111">
        <f t="shared" ca="1" si="130"/>
        <v>1</v>
      </c>
      <c r="E817" s="111">
        <f t="shared" ca="1" si="131"/>
        <v>1</v>
      </c>
      <c r="F817" s="25"/>
      <c r="G817" s="7"/>
      <c r="H817" s="7"/>
      <c r="I817" s="7"/>
      <c r="K817" s="7"/>
      <c r="L817" s="7"/>
      <c r="M817" s="7"/>
      <c r="N817" s="7"/>
      <c r="O817" s="7"/>
      <c r="P817" s="7"/>
      <c r="R817" s="7"/>
      <c r="S817" s="7"/>
    </row>
    <row r="818" spans="1:19" ht="14.1" customHeight="1" x14ac:dyDescent="0.2">
      <c r="A818" s="110">
        <f ca="1">IF($H818="UNIDADE CONSTRUTIVA",OFFSET(A818,-1,0)+1,LARGE(A$3:A817,1))</f>
        <v>0</v>
      </c>
      <c r="B818" s="110">
        <f t="shared" ca="1" si="128"/>
        <v>11</v>
      </c>
      <c r="C818" s="110">
        <f t="shared" ca="1" si="129"/>
        <v>1</v>
      </c>
      <c r="D818" s="111">
        <f t="shared" ca="1" si="130"/>
        <v>1</v>
      </c>
      <c r="E818" s="111">
        <f t="shared" ca="1" si="131"/>
        <v>1</v>
      </c>
      <c r="F818" s="25"/>
      <c r="G818" s="7"/>
      <c r="H818" s="7"/>
      <c r="I818" s="7"/>
      <c r="K818" s="7"/>
      <c r="L818" s="7"/>
      <c r="M818" s="7"/>
      <c r="N818" s="7"/>
      <c r="O818" s="7"/>
      <c r="P818" s="7"/>
      <c r="R818" s="7"/>
      <c r="S818" s="7"/>
    </row>
    <row r="819" spans="1:19" ht="14.1" customHeight="1" x14ac:dyDescent="0.2">
      <c r="A819" s="110">
        <f ca="1">IF($H819="UNIDADE CONSTRUTIVA",OFFSET(A819,-1,0)+1,LARGE(A$3:A818,1))</f>
        <v>0</v>
      </c>
      <c r="B819" s="110">
        <f t="shared" ca="1" si="128"/>
        <v>11</v>
      </c>
      <c r="C819" s="110">
        <f t="shared" ca="1" si="129"/>
        <v>1</v>
      </c>
      <c r="D819" s="111">
        <f t="shared" ca="1" si="130"/>
        <v>1</v>
      </c>
      <c r="E819" s="111">
        <f t="shared" ca="1" si="131"/>
        <v>1</v>
      </c>
      <c r="F819" s="25"/>
      <c r="G819" s="7"/>
      <c r="H819" s="7"/>
      <c r="I819" s="7"/>
      <c r="K819" s="7"/>
      <c r="L819" s="7"/>
      <c r="M819" s="7"/>
      <c r="N819" s="7"/>
      <c r="O819" s="7"/>
      <c r="P819" s="7"/>
      <c r="R819" s="7"/>
      <c r="S819" s="7"/>
    </row>
    <row r="820" spans="1:19" ht="14.1" customHeight="1" x14ac:dyDescent="0.2">
      <c r="A820" s="110">
        <f ca="1">IF($H820="UNIDADE CONSTRUTIVA",OFFSET(A820,-1,0)+1,LARGE(A$3:A819,1))</f>
        <v>0</v>
      </c>
      <c r="B820" s="110">
        <f t="shared" ca="1" si="128"/>
        <v>11</v>
      </c>
      <c r="C820" s="110">
        <f t="shared" ca="1" si="129"/>
        <v>1</v>
      </c>
      <c r="D820" s="111">
        <f t="shared" ca="1" si="130"/>
        <v>1</v>
      </c>
      <c r="E820" s="111">
        <f t="shared" ca="1" si="131"/>
        <v>1</v>
      </c>
      <c r="F820" s="25"/>
      <c r="G820" s="7"/>
      <c r="H820" s="7"/>
      <c r="I820" s="7"/>
      <c r="K820" s="7"/>
      <c r="L820" s="7"/>
      <c r="M820" s="7"/>
      <c r="N820" s="7"/>
      <c r="O820" s="7"/>
      <c r="P820" s="7"/>
      <c r="R820" s="7"/>
      <c r="S820" s="7"/>
    </row>
    <row r="821" spans="1:19" ht="14.1" customHeight="1" x14ac:dyDescent="0.2">
      <c r="A821" s="110">
        <f ca="1">IF($H821="UNIDADE CONSTRUTIVA",OFFSET(A821,-1,0)+1,LARGE(A$3:A820,1))</f>
        <v>0</v>
      </c>
      <c r="B821" s="110">
        <f t="shared" ca="1" si="128"/>
        <v>11</v>
      </c>
      <c r="C821" s="110">
        <f t="shared" ca="1" si="129"/>
        <v>1</v>
      </c>
      <c r="D821" s="111">
        <f t="shared" ca="1" si="130"/>
        <v>1</v>
      </c>
      <c r="E821" s="111">
        <f t="shared" ca="1" si="131"/>
        <v>1</v>
      </c>
      <c r="F821" s="25"/>
      <c r="G821" s="7"/>
      <c r="H821" s="7"/>
      <c r="I821" s="7"/>
      <c r="K821" s="7"/>
      <c r="L821" s="7"/>
      <c r="M821" s="7"/>
      <c r="N821" s="7"/>
      <c r="O821" s="7"/>
      <c r="P821" s="7"/>
      <c r="R821" s="7"/>
      <c r="S821" s="7"/>
    </row>
    <row r="822" spans="1:19" ht="14.1" customHeight="1" x14ac:dyDescent="0.2">
      <c r="A822" s="110">
        <f ca="1">IF($H822="UNIDADE CONSTRUTIVA",OFFSET(A822,-1,0)+1,LARGE(A$3:A821,1))</f>
        <v>0</v>
      </c>
      <c r="B822" s="110">
        <f t="shared" ca="1" si="128"/>
        <v>11</v>
      </c>
      <c r="C822" s="110">
        <f t="shared" ca="1" si="129"/>
        <v>1</v>
      </c>
      <c r="D822" s="111">
        <f t="shared" ca="1" si="130"/>
        <v>1</v>
      </c>
      <c r="E822" s="111">
        <f t="shared" ca="1" si="131"/>
        <v>1</v>
      </c>
      <c r="F822" s="25"/>
      <c r="G822" s="7"/>
      <c r="H822" s="7"/>
      <c r="I822" s="7"/>
      <c r="K822" s="7"/>
      <c r="L822" s="7"/>
      <c r="M822" s="7"/>
      <c r="N822" s="7"/>
      <c r="O822" s="7"/>
      <c r="P822" s="7"/>
      <c r="R822" s="7"/>
      <c r="S822" s="7"/>
    </row>
    <row r="823" spans="1:19" ht="14.1" customHeight="1" x14ac:dyDescent="0.2">
      <c r="A823" s="110">
        <f ca="1">IF($H823="UNIDADE CONSTRUTIVA",OFFSET(A823,-1,0)+1,LARGE(A$3:A822,1))</f>
        <v>0</v>
      </c>
      <c r="B823" s="110">
        <f t="shared" ca="1" si="128"/>
        <v>11</v>
      </c>
      <c r="C823" s="110">
        <f t="shared" ca="1" si="129"/>
        <v>1</v>
      </c>
      <c r="D823" s="111">
        <f t="shared" ca="1" si="130"/>
        <v>1</v>
      </c>
      <c r="E823" s="111">
        <f t="shared" ca="1" si="131"/>
        <v>1</v>
      </c>
      <c r="F823" s="25"/>
      <c r="G823" s="7"/>
      <c r="H823" s="7"/>
      <c r="I823" s="7"/>
      <c r="K823" s="7"/>
      <c r="L823" s="7"/>
      <c r="M823" s="7"/>
      <c r="N823" s="7"/>
      <c r="O823" s="7"/>
      <c r="P823" s="7"/>
      <c r="R823" s="7"/>
      <c r="S823" s="7"/>
    </row>
    <row r="824" spans="1:19" ht="14.1" customHeight="1" x14ac:dyDescent="0.2">
      <c r="A824" s="110">
        <f ca="1">IF($H824="UNIDADE CONSTRUTIVA",OFFSET(A824,-1,0)+1,LARGE(A$3:A823,1))</f>
        <v>0</v>
      </c>
      <c r="B824" s="110">
        <f t="shared" ca="1" si="128"/>
        <v>11</v>
      </c>
      <c r="C824" s="110">
        <f t="shared" ca="1" si="129"/>
        <v>1</v>
      </c>
      <c r="D824" s="111">
        <f t="shared" ca="1" si="130"/>
        <v>1</v>
      </c>
      <c r="E824" s="111">
        <f t="shared" ca="1" si="131"/>
        <v>1</v>
      </c>
      <c r="F824" s="25"/>
      <c r="G824" s="7"/>
      <c r="H824" s="7"/>
      <c r="I824" s="7"/>
      <c r="K824" s="7"/>
      <c r="L824" s="7"/>
      <c r="M824" s="7"/>
      <c r="N824" s="7"/>
      <c r="O824" s="7"/>
      <c r="P824" s="7"/>
      <c r="R824" s="7"/>
      <c r="S824" s="7"/>
    </row>
    <row r="825" spans="1:19" ht="14.1" customHeight="1" x14ac:dyDescent="0.2">
      <c r="A825" s="110">
        <f ca="1">IF($H825="UNIDADE CONSTRUTIVA",OFFSET(A825,-1,0)+1,LARGE(A$3:A824,1))</f>
        <v>0</v>
      </c>
      <c r="B825" s="110">
        <f t="shared" ca="1" si="128"/>
        <v>11</v>
      </c>
      <c r="C825" s="110">
        <f t="shared" ca="1" si="129"/>
        <v>1</v>
      </c>
      <c r="D825" s="111">
        <f t="shared" ca="1" si="130"/>
        <v>1</v>
      </c>
      <c r="E825" s="111">
        <f t="shared" ca="1" si="131"/>
        <v>1</v>
      </c>
      <c r="F825" s="25"/>
      <c r="G825" s="7"/>
      <c r="H825" s="7"/>
      <c r="I825" s="7"/>
      <c r="K825" s="7"/>
      <c r="L825" s="7"/>
      <c r="M825" s="7"/>
      <c r="N825" s="7"/>
      <c r="O825" s="7"/>
      <c r="P825" s="7"/>
      <c r="R825" s="7"/>
      <c r="S825" s="7"/>
    </row>
    <row r="826" spans="1:19" ht="14.1" customHeight="1" x14ac:dyDescent="0.2">
      <c r="A826" s="110">
        <f ca="1">IF($H826="UNIDADE CONSTRUTIVA",OFFSET(A826,-1,0)+1,LARGE(A$3:A825,1))</f>
        <v>0</v>
      </c>
      <c r="B826" s="110">
        <f t="shared" ca="1" si="128"/>
        <v>11</v>
      </c>
      <c r="C826" s="110">
        <f t="shared" ca="1" si="129"/>
        <v>1</v>
      </c>
      <c r="D826" s="111">
        <f t="shared" ca="1" si="130"/>
        <v>1</v>
      </c>
      <c r="E826" s="111">
        <f t="shared" ca="1" si="131"/>
        <v>1</v>
      </c>
      <c r="F826" s="25"/>
      <c r="G826" s="7"/>
      <c r="H826" s="7"/>
      <c r="I826" s="7"/>
      <c r="K826" s="7"/>
      <c r="L826" s="7"/>
      <c r="M826" s="7"/>
      <c r="N826" s="7"/>
      <c r="O826" s="7"/>
      <c r="P826" s="7"/>
      <c r="R826" s="7"/>
      <c r="S826" s="7"/>
    </row>
    <row r="827" spans="1:19" ht="14.1" customHeight="1" x14ac:dyDescent="0.2">
      <c r="A827" s="110">
        <f ca="1">IF($H827="UNIDADE CONSTRUTIVA",OFFSET(A827,-1,0)+1,LARGE(A$3:A826,1))</f>
        <v>0</v>
      </c>
      <c r="B827" s="110">
        <f t="shared" ca="1" si="128"/>
        <v>11</v>
      </c>
      <c r="C827" s="110">
        <f t="shared" ca="1" si="129"/>
        <v>1</v>
      </c>
      <c r="D827" s="111">
        <f t="shared" ca="1" si="130"/>
        <v>1</v>
      </c>
      <c r="E827" s="111">
        <f t="shared" ca="1" si="131"/>
        <v>1</v>
      </c>
      <c r="F827" s="25"/>
      <c r="G827" s="7"/>
      <c r="H827" s="7"/>
      <c r="I827" s="7"/>
      <c r="K827" s="7"/>
      <c r="L827" s="7"/>
      <c r="M827" s="7"/>
      <c r="N827" s="7"/>
      <c r="O827" s="7"/>
      <c r="P827" s="7"/>
      <c r="R827" s="7"/>
      <c r="S827" s="7"/>
    </row>
    <row r="828" spans="1:19" ht="14.1" customHeight="1" x14ac:dyDescent="0.2">
      <c r="A828" s="110">
        <f ca="1">IF($H828="UNIDADE CONSTRUTIVA",OFFSET(A828,-1,0)+1,LARGE(A$3:A827,1))</f>
        <v>0</v>
      </c>
      <c r="B828" s="110">
        <f t="shared" ca="1" si="128"/>
        <v>11</v>
      </c>
      <c r="C828" s="110">
        <f t="shared" ca="1" si="129"/>
        <v>1</v>
      </c>
      <c r="D828" s="111">
        <f t="shared" ca="1" si="130"/>
        <v>1</v>
      </c>
      <c r="E828" s="111">
        <f t="shared" ca="1" si="131"/>
        <v>1</v>
      </c>
      <c r="F828" s="25"/>
      <c r="G828" s="7"/>
      <c r="H828" s="7"/>
      <c r="I828" s="7"/>
      <c r="K828" s="7"/>
      <c r="L828" s="7"/>
      <c r="M828" s="7"/>
      <c r="N828" s="7"/>
      <c r="O828" s="7"/>
      <c r="P828" s="7"/>
      <c r="R828" s="7"/>
      <c r="S828" s="7"/>
    </row>
    <row r="829" spans="1:19" ht="14.1" customHeight="1" x14ac:dyDescent="0.2">
      <c r="A829" s="110">
        <f ca="1">IF($H829="UNIDADE CONSTRUTIVA",OFFSET(A829,-1,0)+1,LARGE(A$3:A828,1))</f>
        <v>0</v>
      </c>
      <c r="B829" s="110">
        <f t="shared" ca="1" si="128"/>
        <v>11</v>
      </c>
      <c r="C829" s="110">
        <f t="shared" ca="1" si="129"/>
        <v>1</v>
      </c>
      <c r="D829" s="111">
        <f t="shared" ca="1" si="130"/>
        <v>1</v>
      </c>
      <c r="E829" s="111">
        <f t="shared" ca="1" si="131"/>
        <v>1</v>
      </c>
      <c r="F829" s="25"/>
      <c r="G829" s="7"/>
      <c r="H829" s="7"/>
      <c r="I829" s="7"/>
      <c r="K829" s="7"/>
      <c r="L829" s="7"/>
      <c r="M829" s="7"/>
      <c r="N829" s="7"/>
      <c r="O829" s="7"/>
      <c r="P829" s="7"/>
      <c r="R829" s="7"/>
      <c r="S829" s="7"/>
    </row>
    <row r="830" spans="1:19" ht="14.1" customHeight="1" x14ac:dyDescent="0.2">
      <c r="A830" s="110">
        <f ca="1">IF($H830="UNIDADE CONSTRUTIVA",OFFSET(A830,-1,0)+1,LARGE(A$3:A829,1))</f>
        <v>0</v>
      </c>
      <c r="B830" s="110">
        <f t="shared" ca="1" si="128"/>
        <v>11</v>
      </c>
      <c r="C830" s="110">
        <f t="shared" ca="1" si="129"/>
        <v>1</v>
      </c>
      <c r="D830" s="111">
        <f t="shared" ca="1" si="130"/>
        <v>1</v>
      </c>
      <c r="E830" s="111">
        <f t="shared" ca="1" si="131"/>
        <v>1</v>
      </c>
      <c r="F830" s="25"/>
      <c r="G830" s="7"/>
      <c r="H830" s="7"/>
      <c r="I830" s="7"/>
      <c r="K830" s="7"/>
      <c r="L830" s="7"/>
      <c r="M830" s="7"/>
      <c r="N830" s="7"/>
      <c r="O830" s="7"/>
      <c r="P830" s="7"/>
      <c r="R830" s="7"/>
      <c r="S830" s="7"/>
    </row>
    <row r="831" spans="1:19" ht="14.1" customHeight="1" x14ac:dyDescent="0.2">
      <c r="A831" s="110">
        <f ca="1">IF($H831="UNIDADE CONSTRUTIVA",OFFSET(A831,-1,0)+1,LARGE(A$3:A830,1))</f>
        <v>0</v>
      </c>
      <c r="B831" s="110">
        <f t="shared" ca="1" si="128"/>
        <v>11</v>
      </c>
      <c r="C831" s="110">
        <f t="shared" ca="1" si="129"/>
        <v>1</v>
      </c>
      <c r="D831" s="111">
        <f t="shared" ca="1" si="130"/>
        <v>1</v>
      </c>
      <c r="E831" s="111">
        <f t="shared" ca="1" si="131"/>
        <v>1</v>
      </c>
      <c r="F831" s="25"/>
      <c r="G831" s="7"/>
      <c r="H831" s="7"/>
      <c r="I831" s="7"/>
      <c r="K831" s="7"/>
      <c r="L831" s="7"/>
      <c r="M831" s="7"/>
      <c r="N831" s="7"/>
      <c r="O831" s="7"/>
      <c r="P831" s="7"/>
      <c r="R831" s="7"/>
      <c r="S831" s="7"/>
    </row>
    <row r="832" spans="1:19" ht="14.1" customHeight="1" x14ac:dyDescent="0.2">
      <c r="A832" s="110">
        <f ca="1">IF($H832="UNIDADE CONSTRUTIVA",OFFSET(A832,-1,0)+1,LARGE(A$3:A831,1))</f>
        <v>0</v>
      </c>
      <c r="B832" s="110">
        <f t="shared" ca="1" si="128"/>
        <v>11</v>
      </c>
      <c r="C832" s="110">
        <f t="shared" ca="1" si="129"/>
        <v>1</v>
      </c>
      <c r="D832" s="111">
        <f t="shared" ca="1" si="130"/>
        <v>1</v>
      </c>
      <c r="E832" s="111">
        <f t="shared" ca="1" si="131"/>
        <v>1</v>
      </c>
      <c r="F832" s="25"/>
      <c r="G832" s="7"/>
      <c r="H832" s="7"/>
      <c r="I832" s="7"/>
      <c r="K832" s="7"/>
      <c r="L832" s="7"/>
      <c r="M832" s="7"/>
      <c r="N832" s="7"/>
      <c r="O832" s="7"/>
      <c r="P832" s="7"/>
      <c r="R832" s="7"/>
      <c r="S832" s="7"/>
    </row>
    <row r="833" spans="1:19" ht="14.1" customHeight="1" x14ac:dyDescent="0.2">
      <c r="A833" s="110">
        <f ca="1">IF($H833="UNIDADE CONSTRUTIVA",OFFSET(A833,-1,0)+1,LARGE(A$3:A832,1))</f>
        <v>0</v>
      </c>
      <c r="B833" s="110">
        <f t="shared" ca="1" si="128"/>
        <v>11</v>
      </c>
      <c r="C833" s="110">
        <f t="shared" ca="1" si="129"/>
        <v>1</v>
      </c>
      <c r="D833" s="111">
        <f t="shared" ca="1" si="130"/>
        <v>1</v>
      </c>
      <c r="E833" s="111">
        <f t="shared" ca="1" si="131"/>
        <v>1</v>
      </c>
      <c r="F833" s="25"/>
      <c r="G833" s="7"/>
      <c r="H833" s="7"/>
      <c r="I833" s="7"/>
      <c r="K833" s="7"/>
      <c r="L833" s="7"/>
      <c r="M833" s="7"/>
      <c r="N833" s="7"/>
      <c r="O833" s="7"/>
      <c r="P833" s="7"/>
      <c r="R833" s="7"/>
      <c r="S833" s="7"/>
    </row>
    <row r="834" spans="1:19" ht="14.1" customHeight="1" x14ac:dyDescent="0.2">
      <c r="A834" s="110">
        <f ca="1">IF($H834="UNIDADE CONSTRUTIVA",OFFSET(A834,-1,0)+1,LARGE(A$3:A833,1))</f>
        <v>0</v>
      </c>
      <c r="B834" s="110">
        <f t="shared" ca="1" si="128"/>
        <v>11</v>
      </c>
      <c r="C834" s="110">
        <f t="shared" ca="1" si="129"/>
        <v>1</v>
      </c>
      <c r="D834" s="111">
        <f t="shared" ca="1" si="130"/>
        <v>1</v>
      </c>
      <c r="E834" s="111">
        <f t="shared" ca="1" si="131"/>
        <v>1</v>
      </c>
      <c r="F834" s="25"/>
      <c r="G834" s="7"/>
      <c r="H834" s="7"/>
      <c r="I834" s="7"/>
      <c r="K834" s="7"/>
      <c r="L834" s="7"/>
      <c r="M834" s="7"/>
      <c r="N834" s="7"/>
      <c r="O834" s="7"/>
      <c r="P834" s="7"/>
      <c r="R834" s="7"/>
      <c r="S834" s="7"/>
    </row>
    <row r="835" spans="1:19" ht="14.1" customHeight="1" x14ac:dyDescent="0.2">
      <c r="A835" s="110">
        <f ca="1">IF($H835="UNIDADE CONSTRUTIVA",OFFSET(A835,-1,0)+1,LARGE(A$3:A834,1))</f>
        <v>0</v>
      </c>
      <c r="B835" s="110">
        <f t="shared" ca="1" si="128"/>
        <v>11</v>
      </c>
      <c r="C835" s="110">
        <f t="shared" ca="1" si="129"/>
        <v>1</v>
      </c>
      <c r="D835" s="111">
        <f t="shared" ca="1" si="130"/>
        <v>1</v>
      </c>
      <c r="E835" s="111">
        <f t="shared" ca="1" si="131"/>
        <v>1</v>
      </c>
      <c r="F835" s="25"/>
      <c r="G835" s="7"/>
      <c r="H835" s="7"/>
      <c r="I835" s="7"/>
      <c r="K835" s="7"/>
      <c r="L835" s="7"/>
      <c r="M835" s="7"/>
      <c r="N835" s="7"/>
      <c r="O835" s="7"/>
      <c r="P835" s="7"/>
      <c r="R835" s="7"/>
      <c r="S835" s="7"/>
    </row>
    <row r="836" spans="1:19" ht="14.1" customHeight="1" x14ac:dyDescent="0.2">
      <c r="A836" s="110">
        <f ca="1">IF($H836="UNIDADE CONSTRUTIVA",OFFSET(A836,-1,0)+1,LARGE(A$3:A835,1))</f>
        <v>0</v>
      </c>
      <c r="B836" s="110">
        <f t="shared" ca="1" si="128"/>
        <v>11</v>
      </c>
      <c r="C836" s="110">
        <f t="shared" ca="1" si="129"/>
        <v>1</v>
      </c>
      <c r="D836" s="111">
        <f t="shared" ca="1" si="130"/>
        <v>1</v>
      </c>
      <c r="E836" s="111">
        <f t="shared" ca="1" si="131"/>
        <v>1</v>
      </c>
      <c r="F836" s="25"/>
      <c r="G836" s="7"/>
      <c r="H836" s="7"/>
      <c r="I836" s="7"/>
      <c r="K836" s="7"/>
      <c r="L836" s="7"/>
      <c r="M836" s="7"/>
      <c r="N836" s="7"/>
      <c r="O836" s="7"/>
      <c r="P836" s="7"/>
      <c r="R836" s="7"/>
      <c r="S836" s="7"/>
    </row>
    <row r="837" spans="1:19" ht="14.1" customHeight="1" x14ac:dyDescent="0.2">
      <c r="A837" s="110">
        <f ca="1">IF($H837="UNIDADE CONSTRUTIVA",OFFSET(A837,-1,0)+1,LARGE(A$3:A836,1))</f>
        <v>0</v>
      </c>
      <c r="B837" s="110">
        <f t="shared" ca="1" si="128"/>
        <v>11</v>
      </c>
      <c r="C837" s="110">
        <f t="shared" ca="1" si="129"/>
        <v>1</v>
      </c>
      <c r="D837" s="111">
        <f t="shared" ca="1" si="130"/>
        <v>1</v>
      </c>
      <c r="E837" s="111">
        <f t="shared" ca="1" si="131"/>
        <v>1</v>
      </c>
      <c r="F837" s="25"/>
      <c r="G837" s="7"/>
      <c r="H837" s="7"/>
      <c r="I837" s="7"/>
      <c r="K837" s="7"/>
      <c r="L837" s="7"/>
      <c r="M837" s="7"/>
      <c r="N837" s="7"/>
      <c r="O837" s="7"/>
      <c r="P837" s="7"/>
      <c r="R837" s="7"/>
      <c r="S837" s="7"/>
    </row>
    <row r="838" spans="1:19" ht="14.1" customHeight="1" x14ac:dyDescent="0.2">
      <c r="A838" s="110">
        <f ca="1">IF($H838="UNIDADE CONSTRUTIVA",OFFSET(A838,-1,0)+1,LARGE(A$3:A837,1))</f>
        <v>0</v>
      </c>
      <c r="B838" s="110">
        <f t="shared" ca="1" si="128"/>
        <v>11</v>
      </c>
      <c r="C838" s="110">
        <f t="shared" ca="1" si="129"/>
        <v>1</v>
      </c>
      <c r="D838" s="111">
        <f t="shared" ca="1" si="130"/>
        <v>1</v>
      </c>
      <c r="E838" s="111">
        <f t="shared" ca="1" si="131"/>
        <v>1</v>
      </c>
      <c r="G838" s="7"/>
      <c r="H838" s="7"/>
      <c r="I838" s="7"/>
      <c r="K838" s="7"/>
      <c r="L838" s="7"/>
      <c r="M838" s="7"/>
      <c r="N838" s="7"/>
      <c r="O838" s="7"/>
      <c r="P838" s="7"/>
      <c r="R838" s="7"/>
      <c r="S838" s="7"/>
    </row>
    <row r="839" spans="1:19" ht="14.1" customHeight="1" x14ac:dyDescent="0.2">
      <c r="A839" s="110">
        <f ca="1">IF($H839="UNIDADE CONSTRUTIVA",OFFSET(A839,-1,0)+1,LARGE(A$3:A838,1))</f>
        <v>0</v>
      </c>
      <c r="B839" s="110">
        <f t="shared" ca="1" si="128"/>
        <v>11</v>
      </c>
      <c r="C839" s="110">
        <f t="shared" ca="1" si="129"/>
        <v>1</v>
      </c>
      <c r="D839" s="111">
        <f t="shared" ca="1" si="130"/>
        <v>1</v>
      </c>
      <c r="E839" s="111">
        <f t="shared" ca="1" si="131"/>
        <v>1</v>
      </c>
      <c r="G839" s="7"/>
      <c r="H839" s="7"/>
      <c r="I839" s="7"/>
      <c r="K839" s="7"/>
      <c r="L839" s="7"/>
      <c r="M839" s="7"/>
      <c r="N839" s="7"/>
      <c r="O839" s="7"/>
      <c r="P839" s="7"/>
      <c r="R839" s="7"/>
      <c r="S839" s="7"/>
    </row>
    <row r="840" spans="1:19" ht="14.1" customHeight="1" x14ac:dyDescent="0.2">
      <c r="A840" s="110">
        <f ca="1">IF($H840="UNIDADE CONSTRUTIVA",OFFSET(A840,-1,0)+1,LARGE(A$3:A839,1))</f>
        <v>0</v>
      </c>
      <c r="B840" s="110">
        <f t="shared" ca="1" si="128"/>
        <v>11</v>
      </c>
      <c r="C840" s="110">
        <f t="shared" ca="1" si="129"/>
        <v>1</v>
      </c>
      <c r="D840" s="111">
        <f t="shared" ca="1" si="130"/>
        <v>1</v>
      </c>
      <c r="E840" s="111">
        <f t="shared" ca="1" si="131"/>
        <v>1</v>
      </c>
      <c r="G840" s="7"/>
      <c r="H840" s="7"/>
      <c r="I840" s="7"/>
      <c r="K840" s="7"/>
      <c r="L840" s="7"/>
      <c r="M840" s="7"/>
      <c r="N840" s="7"/>
      <c r="O840" s="7"/>
      <c r="P840" s="7"/>
      <c r="R840" s="7"/>
      <c r="S840" s="7"/>
    </row>
    <row r="841" spans="1:19" ht="14.1" customHeight="1" x14ac:dyDescent="0.2">
      <c r="A841" s="110">
        <f ca="1">IF($H841="UNIDADE CONSTRUTIVA",OFFSET(A841,-1,0)+1,LARGE(A$3:A840,1))</f>
        <v>0</v>
      </c>
      <c r="B841" s="110">
        <f t="shared" ca="1" si="128"/>
        <v>11</v>
      </c>
      <c r="C841" s="110">
        <f t="shared" ca="1" si="129"/>
        <v>1</v>
      </c>
      <c r="D841" s="111">
        <f t="shared" ca="1" si="130"/>
        <v>1</v>
      </c>
      <c r="E841" s="111">
        <f t="shared" ca="1" si="131"/>
        <v>1</v>
      </c>
      <c r="G841" s="7"/>
      <c r="H841" s="7"/>
      <c r="I841" s="7"/>
      <c r="K841" s="7"/>
      <c r="L841" s="7"/>
      <c r="M841" s="7"/>
      <c r="N841" s="7"/>
      <c r="O841" s="7"/>
      <c r="P841" s="7"/>
      <c r="R841" s="7"/>
      <c r="S841" s="7"/>
    </row>
    <row r="842" spans="1:19" ht="14.1" customHeight="1" x14ac:dyDescent="0.2">
      <c r="A842" s="110">
        <f ca="1">IF($H842="UNIDADE CONSTRUTIVA",OFFSET(A842,-1,0)+1,LARGE(A$3:A841,1))</f>
        <v>0</v>
      </c>
      <c r="B842" s="110">
        <f t="shared" ca="1" si="128"/>
        <v>11</v>
      </c>
      <c r="C842" s="110">
        <f t="shared" ca="1" si="129"/>
        <v>1</v>
      </c>
      <c r="D842" s="111">
        <f t="shared" ca="1" si="130"/>
        <v>1</v>
      </c>
      <c r="E842" s="111">
        <f t="shared" ca="1" si="131"/>
        <v>1</v>
      </c>
      <c r="G842" s="7"/>
      <c r="H842" s="7"/>
      <c r="I842" s="7"/>
      <c r="K842" s="7"/>
      <c r="L842" s="7"/>
      <c r="M842" s="7"/>
      <c r="N842" s="7"/>
      <c r="O842" s="7"/>
      <c r="P842" s="7"/>
      <c r="R842" s="7"/>
      <c r="S842" s="7"/>
    </row>
    <row r="843" spans="1:19" ht="14.1" customHeight="1" x14ac:dyDescent="0.2">
      <c r="A843" s="110">
        <f ca="1">IF($H843="UNIDADE CONSTRUTIVA",OFFSET(A843,-1,0)+1,LARGE(A$3:A842,1))</f>
        <v>0</v>
      </c>
      <c r="B843" s="110">
        <f t="shared" ca="1" si="128"/>
        <v>11</v>
      </c>
      <c r="C843" s="110">
        <f t="shared" ca="1" si="129"/>
        <v>1</v>
      </c>
      <c r="D843" s="111">
        <f t="shared" ca="1" si="130"/>
        <v>1</v>
      </c>
      <c r="E843" s="111">
        <f t="shared" ca="1" si="131"/>
        <v>1</v>
      </c>
      <c r="G843" s="7"/>
      <c r="H843" s="7"/>
      <c r="I843" s="7"/>
      <c r="K843" s="7"/>
      <c r="L843" s="7"/>
      <c r="M843" s="7"/>
      <c r="N843" s="7"/>
      <c r="O843" s="7"/>
      <c r="P843" s="7"/>
      <c r="R843" s="7"/>
      <c r="S843" s="7"/>
    </row>
    <row r="844" spans="1:19" ht="14.1" customHeight="1" x14ac:dyDescent="0.2">
      <c r="A844" s="110">
        <f ca="1">IF($H844="UNIDADE CONSTRUTIVA",OFFSET(A844,-1,0)+1,LARGE(A$3:A843,1))</f>
        <v>0</v>
      </c>
      <c r="B844" s="110">
        <f t="shared" ca="1" si="128"/>
        <v>11</v>
      </c>
      <c r="C844" s="110">
        <f t="shared" ca="1" si="129"/>
        <v>1</v>
      </c>
      <c r="D844" s="111">
        <f t="shared" ca="1" si="130"/>
        <v>1</v>
      </c>
      <c r="E844" s="111">
        <f t="shared" ca="1" si="131"/>
        <v>1</v>
      </c>
      <c r="G844" s="7"/>
      <c r="H844" s="7"/>
      <c r="I844" s="7"/>
      <c r="K844" s="7"/>
      <c r="L844" s="7"/>
      <c r="M844" s="7"/>
      <c r="N844" s="7"/>
      <c r="O844" s="7"/>
      <c r="P844" s="7"/>
      <c r="R844" s="7"/>
      <c r="S844" s="7"/>
    </row>
    <row r="845" spans="1:19" ht="14.1" customHeight="1" x14ac:dyDescent="0.2">
      <c r="A845" s="110">
        <f ca="1">IF($H845="UNIDADE CONSTRUTIVA",OFFSET(A845,-1,0)+1,LARGE(A$3:A844,1))</f>
        <v>0</v>
      </c>
      <c r="B845" s="110">
        <f t="shared" ca="1" si="128"/>
        <v>11</v>
      </c>
      <c r="C845" s="110">
        <f t="shared" ca="1" si="129"/>
        <v>1</v>
      </c>
      <c r="D845" s="111">
        <f t="shared" ca="1" si="130"/>
        <v>1</v>
      </c>
      <c r="E845" s="111">
        <f t="shared" ca="1" si="131"/>
        <v>1</v>
      </c>
      <c r="G845" s="7"/>
      <c r="H845" s="7"/>
      <c r="I845" s="7"/>
      <c r="K845" s="7"/>
      <c r="L845" s="7"/>
      <c r="M845" s="7"/>
      <c r="N845" s="7"/>
      <c r="O845" s="7"/>
      <c r="P845" s="7"/>
      <c r="R845" s="7"/>
      <c r="S845" s="7"/>
    </row>
    <row r="846" spans="1:19" ht="14.1" customHeight="1" x14ac:dyDescent="0.2">
      <c r="A846" s="110">
        <f ca="1">IF($H846="UNIDADE CONSTRUTIVA",OFFSET(A846,-1,0)+1,LARGE(A$3:A845,1))</f>
        <v>0</v>
      </c>
      <c r="B846" s="110">
        <f t="shared" ca="1" si="128"/>
        <v>11</v>
      </c>
      <c r="C846" s="110">
        <f t="shared" ca="1" si="129"/>
        <v>1</v>
      </c>
      <c r="D846" s="111">
        <f t="shared" ca="1" si="130"/>
        <v>1</v>
      </c>
      <c r="E846" s="111">
        <f t="shared" ca="1" si="131"/>
        <v>1</v>
      </c>
      <c r="G846" s="7"/>
      <c r="H846" s="7"/>
      <c r="I846" s="7"/>
      <c r="K846" s="7"/>
      <c r="L846" s="7"/>
      <c r="M846" s="7"/>
      <c r="N846" s="7"/>
      <c r="O846" s="7"/>
      <c r="P846" s="7"/>
      <c r="R846" s="7"/>
      <c r="S846" s="7"/>
    </row>
    <row r="847" spans="1:19" ht="14.1" customHeight="1" x14ac:dyDescent="0.2">
      <c r="A847" s="110">
        <f ca="1">IF($H847="UNIDADE CONSTRUTIVA",OFFSET(A847,-1,0)+1,LARGE(A$3:A846,1))</f>
        <v>0</v>
      </c>
      <c r="B847" s="110">
        <f t="shared" ca="1" si="128"/>
        <v>11</v>
      </c>
      <c r="C847" s="110">
        <f t="shared" ca="1" si="129"/>
        <v>1</v>
      </c>
      <c r="D847" s="111">
        <f t="shared" ca="1" si="130"/>
        <v>1</v>
      </c>
      <c r="E847" s="111">
        <f t="shared" ca="1" si="131"/>
        <v>1</v>
      </c>
      <c r="G847" s="7"/>
      <c r="H847" s="7"/>
      <c r="I847" s="7"/>
      <c r="K847" s="7"/>
      <c r="L847" s="7"/>
      <c r="M847" s="7"/>
      <c r="N847" s="7"/>
      <c r="O847" s="7"/>
      <c r="P847" s="7"/>
      <c r="R847" s="7"/>
      <c r="S847" s="7"/>
    </row>
    <row r="848" spans="1:19" ht="14.1" customHeight="1" x14ac:dyDescent="0.2">
      <c r="A848" s="110">
        <f ca="1">IF($H848="UNIDADE CONSTRUTIVA",OFFSET(A848,-1,0)+1,LARGE(A$3:A847,1))</f>
        <v>0</v>
      </c>
      <c r="B848" s="110">
        <f t="shared" ca="1" si="128"/>
        <v>11</v>
      </c>
      <c r="C848" s="110">
        <f t="shared" ca="1" si="129"/>
        <v>1</v>
      </c>
      <c r="D848" s="111">
        <f t="shared" ca="1" si="130"/>
        <v>1</v>
      </c>
      <c r="E848" s="111">
        <f t="shared" ca="1" si="131"/>
        <v>1</v>
      </c>
      <c r="G848" s="7"/>
      <c r="H848" s="7"/>
      <c r="I848" s="7"/>
      <c r="K848" s="7"/>
      <c r="L848" s="7"/>
      <c r="M848" s="7"/>
      <c r="N848" s="7"/>
      <c r="O848" s="7"/>
      <c r="P848" s="7"/>
      <c r="R848" s="7"/>
      <c r="S848" s="7"/>
    </row>
    <row r="849" spans="1:19" ht="14.1" customHeight="1" x14ac:dyDescent="0.2">
      <c r="A849" s="110">
        <f ca="1">IF($H849="UNIDADE CONSTRUTIVA",OFFSET(A849,-1,0)+1,LARGE(A$3:A848,1))</f>
        <v>0</v>
      </c>
      <c r="B849" s="110">
        <f t="shared" ca="1" si="128"/>
        <v>11</v>
      </c>
      <c r="C849" s="110">
        <f t="shared" ca="1" si="129"/>
        <v>1</v>
      </c>
      <c r="D849" s="111">
        <f t="shared" ca="1" si="130"/>
        <v>1</v>
      </c>
      <c r="E849" s="111">
        <f t="shared" ca="1" si="131"/>
        <v>1</v>
      </c>
      <c r="G849" s="7"/>
      <c r="H849" s="7"/>
      <c r="I849" s="7"/>
      <c r="K849" s="7"/>
      <c r="L849" s="7"/>
      <c r="M849" s="7"/>
      <c r="N849" s="7"/>
      <c r="O849" s="7"/>
      <c r="P849" s="7"/>
      <c r="R849" s="7"/>
      <c r="S849" s="7"/>
    </row>
    <row r="850" spans="1:19" ht="14.1" customHeight="1" x14ac:dyDescent="0.2">
      <c r="A850" s="110">
        <f ca="1">IF($H850="UNIDADE CONSTRUTIVA",OFFSET(A850,-1,0)+1,LARGE(A$3:A849,1))</f>
        <v>0</v>
      </c>
      <c r="B850" s="110">
        <f t="shared" ca="1" si="128"/>
        <v>11</v>
      </c>
      <c r="C850" s="110">
        <f t="shared" ca="1" si="129"/>
        <v>1</v>
      </c>
      <c r="D850" s="111">
        <f t="shared" ca="1" si="130"/>
        <v>1</v>
      </c>
      <c r="E850" s="111">
        <f t="shared" ca="1" si="131"/>
        <v>1</v>
      </c>
      <c r="G850" s="7"/>
      <c r="H850" s="7"/>
      <c r="I850" s="7"/>
      <c r="K850" s="7"/>
      <c r="L850" s="7"/>
      <c r="M850" s="7"/>
      <c r="N850" s="7"/>
      <c r="O850" s="7"/>
      <c r="P850" s="7"/>
      <c r="R850" s="7"/>
      <c r="S850" s="7"/>
    </row>
    <row r="851" spans="1:19" ht="14.1" customHeight="1" x14ac:dyDescent="0.2">
      <c r="A851" s="110">
        <f ca="1">IF($H851="UNIDADE CONSTRUTIVA",OFFSET(A851,-1,0)+1,LARGE(A$3:A850,1))</f>
        <v>0</v>
      </c>
      <c r="B851" s="110">
        <f t="shared" ca="1" si="128"/>
        <v>11</v>
      </c>
      <c r="C851" s="110">
        <f t="shared" ca="1" si="129"/>
        <v>1</v>
      </c>
      <c r="D851" s="111">
        <f t="shared" ca="1" si="130"/>
        <v>1</v>
      </c>
      <c r="E851" s="111">
        <f t="shared" ca="1" si="131"/>
        <v>1</v>
      </c>
      <c r="G851" s="7"/>
      <c r="H851" s="7"/>
      <c r="I851" s="7"/>
      <c r="K851" s="7"/>
      <c r="L851" s="7"/>
      <c r="M851" s="7"/>
      <c r="N851" s="7"/>
      <c r="O851" s="7"/>
      <c r="P851" s="7"/>
      <c r="R851" s="7"/>
      <c r="S851" s="7"/>
    </row>
    <row r="852" spans="1:19" ht="14.1" customHeight="1" x14ac:dyDescent="0.2">
      <c r="A852" s="110">
        <f ca="1">IF($H852="UNIDADE CONSTRUTIVA",OFFSET(A852,-1,0)+1,LARGE(A$3:A851,1))</f>
        <v>0</v>
      </c>
      <c r="B852" s="110">
        <f t="shared" ca="1" si="128"/>
        <v>11</v>
      </c>
      <c r="C852" s="110">
        <f t="shared" ca="1" si="129"/>
        <v>1</v>
      </c>
      <c r="D852" s="111">
        <f t="shared" ca="1" si="130"/>
        <v>1</v>
      </c>
      <c r="E852" s="111">
        <f t="shared" ca="1" si="131"/>
        <v>1</v>
      </c>
      <c r="G852" s="7"/>
      <c r="H852" s="7"/>
      <c r="I852" s="7"/>
      <c r="K852" s="7"/>
      <c r="L852" s="7"/>
      <c r="M852" s="7"/>
      <c r="N852" s="7"/>
      <c r="O852" s="7"/>
      <c r="P852" s="7"/>
      <c r="R852" s="7"/>
      <c r="S852" s="7"/>
    </row>
    <row r="853" spans="1:19" ht="14.1" customHeight="1" x14ac:dyDescent="0.2">
      <c r="A853" s="110">
        <f ca="1">IF($H853="UNIDADE CONSTRUTIVA",OFFSET(A853,-1,0)+1,LARGE(A$3:A852,1))</f>
        <v>0</v>
      </c>
      <c r="B853" s="110">
        <f t="shared" ca="1" si="128"/>
        <v>11</v>
      </c>
      <c r="C853" s="110">
        <f t="shared" ca="1" si="129"/>
        <v>1</v>
      </c>
      <c r="D853" s="111">
        <f t="shared" ca="1" si="130"/>
        <v>1</v>
      </c>
      <c r="E853" s="111">
        <f t="shared" ca="1" si="131"/>
        <v>1</v>
      </c>
      <c r="G853" s="7"/>
      <c r="H853" s="7"/>
      <c r="I853" s="7"/>
      <c r="K853" s="7"/>
      <c r="L853" s="7"/>
      <c r="M853" s="7"/>
      <c r="N853" s="7"/>
      <c r="O853" s="7"/>
      <c r="P853" s="7"/>
      <c r="R853" s="7"/>
      <c r="S853" s="7"/>
    </row>
    <row r="854" spans="1:19" ht="14.1" customHeight="1" x14ac:dyDescent="0.2">
      <c r="A854" s="110">
        <f ca="1">IF($H854="UNIDADE CONSTRUTIVA",OFFSET(A854,-1,0)+1,LARGE(A$3:A853,1))</f>
        <v>0</v>
      </c>
      <c r="B854" s="110">
        <f t="shared" ca="1" si="128"/>
        <v>11</v>
      </c>
      <c r="C854" s="110">
        <f t="shared" ca="1" si="129"/>
        <v>1</v>
      </c>
      <c r="D854" s="111">
        <f t="shared" ca="1" si="130"/>
        <v>1</v>
      </c>
      <c r="E854" s="111">
        <f t="shared" ca="1" si="131"/>
        <v>1</v>
      </c>
      <c r="G854" s="7"/>
      <c r="H854" s="7"/>
      <c r="I854" s="7"/>
      <c r="K854" s="7"/>
      <c r="L854" s="7"/>
      <c r="M854" s="7"/>
      <c r="N854" s="7"/>
      <c r="O854" s="7"/>
      <c r="P854" s="7"/>
      <c r="R854" s="7"/>
      <c r="S854" s="7"/>
    </row>
    <row r="855" spans="1:19" ht="14.1" customHeight="1" x14ac:dyDescent="0.2">
      <c r="A855" s="110">
        <f ca="1">IF($H855="UNIDADE CONSTRUTIVA",OFFSET(A855,-1,0)+1,LARGE(A$3:A854,1))</f>
        <v>0</v>
      </c>
      <c r="B855" s="110">
        <f t="shared" ca="1" si="128"/>
        <v>11</v>
      </c>
      <c r="C855" s="110">
        <f t="shared" ca="1" si="129"/>
        <v>1</v>
      </c>
      <c r="D855" s="111">
        <f t="shared" ca="1" si="130"/>
        <v>1</v>
      </c>
      <c r="E855" s="111">
        <f t="shared" ca="1" si="131"/>
        <v>1</v>
      </c>
      <c r="G855" s="7"/>
      <c r="H855" s="7"/>
      <c r="I855" s="7"/>
      <c r="K855" s="7"/>
      <c r="L855" s="7"/>
      <c r="M855" s="7"/>
      <c r="N855" s="7"/>
      <c r="O855" s="7"/>
      <c r="P855" s="7"/>
      <c r="R855" s="7"/>
      <c r="S855" s="7"/>
    </row>
    <row r="856" spans="1:19" ht="14.1" customHeight="1" x14ac:dyDescent="0.2">
      <c r="A856" s="110">
        <f ca="1">IF($H856="UNIDADE CONSTRUTIVA",OFFSET(A856,-1,0)+1,LARGE(A$3:A855,1))</f>
        <v>0</v>
      </c>
      <c r="B856" s="110">
        <f t="shared" ca="1" si="128"/>
        <v>11</v>
      </c>
      <c r="C856" s="110">
        <f t="shared" ca="1" si="129"/>
        <v>1</v>
      </c>
      <c r="D856" s="111">
        <f t="shared" ca="1" si="130"/>
        <v>1</v>
      </c>
      <c r="E856" s="111">
        <f t="shared" ca="1" si="131"/>
        <v>1</v>
      </c>
      <c r="G856" s="7"/>
      <c r="H856" s="7"/>
      <c r="I856" s="7"/>
      <c r="K856" s="7"/>
      <c r="L856" s="7"/>
      <c r="M856" s="7"/>
      <c r="N856" s="7"/>
      <c r="O856" s="7"/>
      <c r="P856" s="7"/>
      <c r="R856" s="7"/>
      <c r="S856" s="7"/>
    </row>
    <row r="857" spans="1:19" ht="14.1" customHeight="1" x14ac:dyDescent="0.2">
      <c r="A857" s="110">
        <f ca="1">IF($H857="UNIDADE CONSTRUTIVA",OFFSET(A857,-1,0)+1,LARGE(A$3:A856,1))</f>
        <v>0</v>
      </c>
      <c r="B857" s="110">
        <f t="shared" ca="1" si="128"/>
        <v>11</v>
      </c>
      <c r="C857" s="110">
        <f t="shared" ca="1" si="129"/>
        <v>1</v>
      </c>
      <c r="D857" s="111">
        <f t="shared" ca="1" si="130"/>
        <v>1</v>
      </c>
      <c r="E857" s="111">
        <f t="shared" ca="1" si="131"/>
        <v>1</v>
      </c>
      <c r="G857" s="7"/>
      <c r="H857" s="7"/>
      <c r="I857" s="7"/>
      <c r="K857" s="7"/>
      <c r="L857" s="7"/>
      <c r="M857" s="7"/>
      <c r="N857" s="7"/>
      <c r="O857" s="7"/>
      <c r="P857" s="7"/>
      <c r="R857" s="7"/>
      <c r="S857" s="7"/>
    </row>
    <row r="858" spans="1:19" ht="14.1" customHeight="1" x14ac:dyDescent="0.2">
      <c r="A858" s="110">
        <f ca="1">IF($H858="UNIDADE CONSTRUTIVA",OFFSET(A858,-1,0)+1,LARGE(A$3:A857,1))</f>
        <v>0</v>
      </c>
      <c r="B858" s="110">
        <f t="shared" ca="1" si="128"/>
        <v>11</v>
      </c>
      <c r="C858" s="110">
        <f t="shared" ca="1" si="129"/>
        <v>1</v>
      </c>
      <c r="D858" s="111">
        <f t="shared" ca="1" si="130"/>
        <v>1</v>
      </c>
      <c r="E858" s="111">
        <f t="shared" ca="1" si="131"/>
        <v>1</v>
      </c>
      <c r="G858" s="7"/>
      <c r="H858" s="7"/>
      <c r="I858" s="7"/>
      <c r="K858" s="7"/>
      <c r="L858" s="7"/>
      <c r="M858" s="7"/>
      <c r="N858" s="7"/>
      <c r="O858" s="7"/>
      <c r="P858" s="7"/>
      <c r="R858" s="7"/>
      <c r="S858" s="7"/>
    </row>
    <row r="859" spans="1:19" ht="14.1" customHeight="1" x14ac:dyDescent="0.2">
      <c r="A859" s="110">
        <f ca="1">IF($H859="UNIDADE CONSTRUTIVA",OFFSET(A859,-1,0)+1,LARGE(A$3:A858,1))</f>
        <v>0</v>
      </c>
      <c r="B859" s="110">
        <f t="shared" ca="1" si="128"/>
        <v>11</v>
      </c>
      <c r="C859" s="110">
        <f t="shared" ca="1" si="129"/>
        <v>1</v>
      </c>
      <c r="D859" s="111">
        <f t="shared" ca="1" si="130"/>
        <v>1</v>
      </c>
      <c r="E859" s="111">
        <f t="shared" ca="1" si="131"/>
        <v>1</v>
      </c>
      <c r="G859" s="7"/>
      <c r="H859" s="7"/>
      <c r="I859" s="7"/>
      <c r="K859" s="7"/>
      <c r="L859" s="7"/>
      <c r="M859" s="7"/>
      <c r="N859" s="7"/>
      <c r="O859" s="7"/>
      <c r="P859" s="7"/>
      <c r="R859" s="7"/>
      <c r="S859" s="7"/>
    </row>
    <row r="860" spans="1:19" ht="14.1" customHeight="1" x14ac:dyDescent="0.2">
      <c r="A860" s="110">
        <f ca="1">IF($H860="UNIDADE CONSTRUTIVA",OFFSET(A860,-1,0)+1,LARGE(A$3:A859,1))</f>
        <v>0</v>
      </c>
      <c r="B860" s="110">
        <f t="shared" ca="1" si="128"/>
        <v>11</v>
      </c>
      <c r="C860" s="110">
        <f t="shared" ca="1" si="129"/>
        <v>1</v>
      </c>
      <c r="D860" s="111">
        <f t="shared" ca="1" si="130"/>
        <v>1</v>
      </c>
      <c r="E860" s="111">
        <f t="shared" ca="1" si="131"/>
        <v>1</v>
      </c>
      <c r="G860" s="7"/>
      <c r="H860" s="7"/>
      <c r="I860" s="7"/>
      <c r="K860" s="7"/>
      <c r="L860" s="7"/>
      <c r="M860" s="7"/>
      <c r="N860" s="7"/>
      <c r="O860" s="7"/>
      <c r="P860" s="7"/>
      <c r="R860" s="7"/>
      <c r="S860" s="7"/>
    </row>
    <row r="861" spans="1:19" ht="14.1" customHeight="1" x14ac:dyDescent="0.2">
      <c r="A861" s="110">
        <f ca="1">IF($H861="UNIDADE CONSTRUTIVA",OFFSET(A861,-1,0)+1,LARGE(A$3:A860,1))</f>
        <v>0</v>
      </c>
      <c r="B861" s="110">
        <f t="shared" ca="1" si="128"/>
        <v>11</v>
      </c>
      <c r="C861" s="110">
        <f t="shared" ca="1" si="129"/>
        <v>1</v>
      </c>
      <c r="D861" s="111">
        <f t="shared" ca="1" si="130"/>
        <v>1</v>
      </c>
      <c r="E861" s="111">
        <f t="shared" ca="1" si="131"/>
        <v>1</v>
      </c>
      <c r="G861" s="7"/>
      <c r="H861" s="7"/>
      <c r="I861" s="7"/>
      <c r="K861" s="7"/>
      <c r="L861" s="7"/>
      <c r="M861" s="7"/>
      <c r="N861" s="7"/>
      <c r="O861" s="7"/>
      <c r="P861" s="7"/>
      <c r="R861" s="7"/>
      <c r="S861" s="7"/>
    </row>
    <row r="862" spans="1:19" ht="14.1" customHeight="1" x14ac:dyDescent="0.2">
      <c r="A862" s="110">
        <f ca="1">IF($H862="UNIDADE CONSTRUTIVA",OFFSET(A862,-1,0)+1,LARGE(A$3:A861,1))</f>
        <v>0</v>
      </c>
      <c r="B862" s="110">
        <f t="shared" ca="1" si="128"/>
        <v>11</v>
      </c>
      <c r="C862" s="110">
        <f t="shared" ca="1" si="129"/>
        <v>1</v>
      </c>
      <c r="D862" s="111">
        <f t="shared" ca="1" si="130"/>
        <v>1</v>
      </c>
      <c r="E862" s="111">
        <f t="shared" ca="1" si="131"/>
        <v>1</v>
      </c>
      <c r="G862" s="7"/>
      <c r="H862" s="7"/>
      <c r="I862" s="7"/>
      <c r="K862" s="7"/>
      <c r="L862" s="7"/>
      <c r="M862" s="7"/>
      <c r="N862" s="7"/>
      <c r="O862" s="7"/>
      <c r="P862" s="7"/>
      <c r="R862" s="7"/>
      <c r="S862" s="7"/>
    </row>
    <row r="863" spans="1:19" ht="14.1" customHeight="1" x14ac:dyDescent="0.2">
      <c r="A863" s="110">
        <f ca="1">IF($H863="UNIDADE CONSTRUTIVA",OFFSET(A863,-1,0)+1,LARGE(A$3:A862,1))</f>
        <v>0</v>
      </c>
      <c r="B863" s="110">
        <f t="shared" ca="1" si="128"/>
        <v>11</v>
      </c>
      <c r="C863" s="110">
        <f t="shared" ca="1" si="129"/>
        <v>1</v>
      </c>
      <c r="D863" s="111">
        <f t="shared" ca="1" si="130"/>
        <v>1</v>
      </c>
      <c r="E863" s="111">
        <f t="shared" ca="1" si="131"/>
        <v>1</v>
      </c>
      <c r="G863" s="7"/>
      <c r="H863" s="7"/>
      <c r="I863" s="7"/>
      <c r="K863" s="7"/>
      <c r="L863" s="7"/>
      <c r="M863" s="7"/>
      <c r="N863" s="7"/>
      <c r="O863" s="7"/>
      <c r="P863" s="7"/>
      <c r="R863" s="7"/>
      <c r="S863" s="7"/>
    </row>
    <row r="864" spans="1:19" ht="14.1" customHeight="1" x14ac:dyDescent="0.2">
      <c r="A864" s="110">
        <f ca="1">IF($H864="UNIDADE CONSTRUTIVA",OFFSET(A864,-1,0)+1,LARGE(A$3:A863,1))</f>
        <v>0</v>
      </c>
      <c r="B864" s="110">
        <f t="shared" ca="1" si="128"/>
        <v>11</v>
      </c>
      <c r="C864" s="110">
        <f t="shared" ca="1" si="129"/>
        <v>1</v>
      </c>
      <c r="D864" s="111">
        <f t="shared" ca="1" si="130"/>
        <v>1</v>
      </c>
      <c r="E864" s="111">
        <f t="shared" ca="1" si="131"/>
        <v>1</v>
      </c>
      <c r="G864" s="7"/>
      <c r="H864" s="7"/>
      <c r="I864" s="7"/>
      <c r="K864" s="7"/>
      <c r="L864" s="7"/>
      <c r="M864" s="7"/>
      <c r="N864" s="7"/>
      <c r="O864" s="7"/>
      <c r="P864" s="7"/>
      <c r="R864" s="7"/>
      <c r="S864" s="7"/>
    </row>
    <row r="865" spans="1:19" ht="14.1" customHeight="1" x14ac:dyDescent="0.2">
      <c r="A865" s="110">
        <f ca="1">IF($H865="UNIDADE CONSTRUTIVA",OFFSET(A865,-1,0)+1,LARGE(A$3:A864,1))</f>
        <v>0</v>
      </c>
      <c r="B865" s="110">
        <f t="shared" ca="1" si="128"/>
        <v>11</v>
      </c>
      <c r="C865" s="110">
        <f t="shared" ca="1" si="129"/>
        <v>1</v>
      </c>
      <c r="D865" s="111">
        <f t="shared" ca="1" si="130"/>
        <v>1</v>
      </c>
      <c r="E865" s="111">
        <f t="shared" ca="1" si="131"/>
        <v>1</v>
      </c>
      <c r="G865" s="7"/>
      <c r="H865" s="7"/>
      <c r="I865" s="7"/>
      <c r="K865" s="7"/>
      <c r="L865" s="7"/>
      <c r="M865" s="7"/>
      <c r="N865" s="7"/>
      <c r="O865" s="7"/>
      <c r="P865" s="7"/>
      <c r="R865" s="7"/>
      <c r="S865" s="7"/>
    </row>
    <row r="866" spans="1:19" ht="14.1" customHeight="1" x14ac:dyDescent="0.2">
      <c r="A866" s="110">
        <f ca="1">IF($H866="UNIDADE CONSTRUTIVA",OFFSET(A866,-1,0)+1,LARGE(A$3:A865,1))</f>
        <v>0</v>
      </c>
      <c r="B866" s="110">
        <f t="shared" ca="1" si="128"/>
        <v>11</v>
      </c>
      <c r="C866" s="110">
        <f t="shared" ca="1" si="129"/>
        <v>1</v>
      </c>
      <c r="D866" s="111">
        <f t="shared" ca="1" si="130"/>
        <v>1</v>
      </c>
      <c r="E866" s="111">
        <f t="shared" ca="1" si="131"/>
        <v>1</v>
      </c>
      <c r="G866" s="7"/>
      <c r="H866" s="7"/>
      <c r="I866" s="7"/>
      <c r="K866" s="7"/>
      <c r="L866" s="7"/>
      <c r="M866" s="7"/>
      <c r="N866" s="7"/>
      <c r="O866" s="7"/>
      <c r="P866" s="7"/>
      <c r="R866" s="7"/>
      <c r="S866" s="7"/>
    </row>
    <row r="867" spans="1:19" ht="14.1" customHeight="1" x14ac:dyDescent="0.2">
      <c r="A867" s="110">
        <f ca="1">IF($H867="UNIDADE CONSTRUTIVA",OFFSET(A867,-1,0)+1,LARGE(A$3:A866,1))</f>
        <v>0</v>
      </c>
      <c r="B867" s="110">
        <f t="shared" ca="1" si="128"/>
        <v>11</v>
      </c>
      <c r="C867" s="110">
        <f t="shared" ca="1" si="129"/>
        <v>1</v>
      </c>
      <c r="D867" s="111">
        <f t="shared" ca="1" si="130"/>
        <v>1</v>
      </c>
      <c r="E867" s="111">
        <f t="shared" ca="1" si="131"/>
        <v>1</v>
      </c>
      <c r="G867" s="7"/>
      <c r="H867" s="7"/>
      <c r="I867" s="7"/>
      <c r="K867" s="7"/>
      <c r="L867" s="7"/>
      <c r="M867" s="7"/>
      <c r="N867" s="7"/>
      <c r="O867" s="7"/>
      <c r="P867" s="7"/>
      <c r="R867" s="7"/>
      <c r="S867" s="7"/>
    </row>
    <row r="868" spans="1:19" ht="14.1" customHeight="1" x14ac:dyDescent="0.2">
      <c r="A868" s="110">
        <f ca="1">IF($H868="UNIDADE CONSTRUTIVA",OFFSET(A868,-1,0)+1,LARGE(A$3:A867,1))</f>
        <v>0</v>
      </c>
      <c r="B868" s="110">
        <f t="shared" ca="1" si="128"/>
        <v>11</v>
      </c>
      <c r="C868" s="110">
        <f t="shared" ca="1" si="129"/>
        <v>1</v>
      </c>
      <c r="D868" s="111">
        <f t="shared" ca="1" si="130"/>
        <v>1</v>
      </c>
      <c r="E868" s="111">
        <f t="shared" ca="1" si="131"/>
        <v>1</v>
      </c>
      <c r="G868" s="7"/>
      <c r="H868" s="7"/>
      <c r="I868" s="7"/>
      <c r="K868" s="7"/>
      <c r="L868" s="7"/>
      <c r="M868" s="7"/>
      <c r="N868" s="7"/>
      <c r="O868" s="7"/>
      <c r="P868" s="7"/>
      <c r="R868" s="7"/>
      <c r="S868" s="7"/>
    </row>
    <row r="869" spans="1:19" ht="14.1" customHeight="1" x14ac:dyDescent="0.2">
      <c r="A869" s="110">
        <f ca="1">IF($H869="UNIDADE CONSTRUTIVA",OFFSET(A869,-1,0)+1,LARGE(A$3:A868,1))</f>
        <v>0</v>
      </c>
      <c r="B869" s="110">
        <f t="shared" ca="1" si="128"/>
        <v>11</v>
      </c>
      <c r="C869" s="110">
        <f t="shared" ca="1" si="129"/>
        <v>1</v>
      </c>
      <c r="D869" s="111">
        <f t="shared" ca="1" si="130"/>
        <v>1</v>
      </c>
      <c r="E869" s="111">
        <f t="shared" ca="1" si="131"/>
        <v>1</v>
      </c>
      <c r="G869" s="7"/>
      <c r="H869" s="7"/>
      <c r="I869" s="7"/>
      <c r="K869" s="7"/>
      <c r="L869" s="7"/>
      <c r="M869" s="7"/>
      <c r="N869" s="7"/>
      <c r="O869" s="7"/>
      <c r="P869" s="7"/>
      <c r="R869" s="7"/>
      <c r="S869" s="7"/>
    </row>
    <row r="870" spans="1:19" ht="14.1" customHeight="1" x14ac:dyDescent="0.2">
      <c r="A870" s="110">
        <f ca="1">IF($H870="UNIDADE CONSTRUTIVA",OFFSET(A870,-1,0)+1,LARGE(A$3:A869,1))</f>
        <v>0</v>
      </c>
      <c r="B870" s="110">
        <f t="shared" ca="1" si="128"/>
        <v>11</v>
      </c>
      <c r="C870" s="110">
        <f t="shared" ca="1" si="129"/>
        <v>1</v>
      </c>
      <c r="D870" s="111">
        <f t="shared" ca="1" si="130"/>
        <v>1</v>
      </c>
      <c r="E870" s="111">
        <f t="shared" ca="1" si="131"/>
        <v>1</v>
      </c>
      <c r="G870" s="7"/>
      <c r="H870" s="7"/>
      <c r="I870" s="7"/>
      <c r="K870" s="7"/>
      <c r="L870" s="7"/>
      <c r="M870" s="7"/>
      <c r="N870" s="7"/>
      <c r="O870" s="7"/>
      <c r="P870" s="7"/>
      <c r="R870" s="7"/>
      <c r="S870" s="7"/>
    </row>
    <row r="871" spans="1:19" ht="14.1" customHeight="1" x14ac:dyDescent="0.2">
      <c r="A871" s="110">
        <f ca="1">IF($H871="UNIDADE CONSTRUTIVA",OFFSET(A871,-1,0)+1,LARGE(A$3:A870,1))</f>
        <v>0</v>
      </c>
      <c r="B871" s="110">
        <f t="shared" ca="1" si="128"/>
        <v>11</v>
      </c>
      <c r="C871" s="110">
        <f t="shared" ca="1" si="129"/>
        <v>1</v>
      </c>
      <c r="D871" s="111">
        <f t="shared" ca="1" si="130"/>
        <v>1</v>
      </c>
      <c r="E871" s="111">
        <f t="shared" ca="1" si="131"/>
        <v>1</v>
      </c>
      <c r="G871" s="7"/>
      <c r="H871" s="7"/>
      <c r="I871" s="7"/>
      <c r="K871" s="7"/>
      <c r="L871" s="7"/>
      <c r="M871" s="7"/>
      <c r="N871" s="7"/>
      <c r="O871" s="7"/>
      <c r="P871" s="7"/>
      <c r="R871" s="7"/>
      <c r="S871" s="7"/>
    </row>
    <row r="872" spans="1:19" ht="14.1" customHeight="1" x14ac:dyDescent="0.2">
      <c r="A872" s="110">
        <f ca="1">IF($H872="UNIDADE CONSTRUTIVA",OFFSET(A872,-1,0)+1,LARGE(A$3:A871,1))</f>
        <v>0</v>
      </c>
      <c r="B872" s="110">
        <f t="shared" ca="1" si="128"/>
        <v>11</v>
      </c>
      <c r="C872" s="110">
        <f t="shared" ca="1" si="129"/>
        <v>1</v>
      </c>
      <c r="D872" s="111">
        <f t="shared" ca="1" si="130"/>
        <v>1</v>
      </c>
      <c r="E872" s="111">
        <f t="shared" ca="1" si="131"/>
        <v>1</v>
      </c>
      <c r="G872" s="7"/>
      <c r="H872" s="7"/>
      <c r="I872" s="7"/>
      <c r="K872" s="7"/>
      <c r="L872" s="7"/>
      <c r="M872" s="7"/>
      <c r="N872" s="7"/>
      <c r="O872" s="7"/>
      <c r="P872" s="7"/>
      <c r="R872" s="7"/>
      <c r="S872" s="7"/>
    </row>
    <row r="873" spans="1:19" ht="14.1" customHeight="1" x14ac:dyDescent="0.2">
      <c r="A873" s="110">
        <f ca="1">IF($H873="UNIDADE CONSTRUTIVA",OFFSET(A873,-1,0)+1,LARGE(A$3:A872,1))</f>
        <v>0</v>
      </c>
      <c r="B873" s="110">
        <f t="shared" ca="1" si="128"/>
        <v>11</v>
      </c>
      <c r="C873" s="110">
        <f t="shared" ca="1" si="129"/>
        <v>1</v>
      </c>
      <c r="D873" s="111">
        <f t="shared" ca="1" si="130"/>
        <v>1</v>
      </c>
      <c r="E873" s="111">
        <f t="shared" ca="1" si="131"/>
        <v>1</v>
      </c>
      <c r="G873" s="7"/>
      <c r="H873" s="7"/>
      <c r="I873" s="7"/>
      <c r="K873" s="7"/>
      <c r="L873" s="7"/>
      <c r="M873" s="7"/>
      <c r="N873" s="7"/>
      <c r="O873" s="7"/>
      <c r="P873" s="7"/>
      <c r="R873" s="7"/>
      <c r="S873" s="7"/>
    </row>
    <row r="874" spans="1:19" ht="14.1" customHeight="1" x14ac:dyDescent="0.2">
      <c r="A874" s="110">
        <f ca="1">IF($H874="UNIDADE CONSTRUTIVA",OFFSET(A874,-1,0)+1,LARGE(A$3:A873,1))</f>
        <v>0</v>
      </c>
      <c r="B874" s="110">
        <f t="shared" ca="1" si="128"/>
        <v>11</v>
      </c>
      <c r="C874" s="110">
        <f t="shared" ca="1" si="129"/>
        <v>1</v>
      </c>
      <c r="D874" s="111">
        <f t="shared" ca="1" si="130"/>
        <v>1</v>
      </c>
      <c r="E874" s="111">
        <f t="shared" ca="1" si="131"/>
        <v>1</v>
      </c>
      <c r="G874" s="7"/>
      <c r="H874" s="7"/>
      <c r="I874" s="7"/>
      <c r="K874" s="7"/>
      <c r="L874" s="7"/>
      <c r="M874" s="7"/>
      <c r="N874" s="7"/>
      <c r="O874" s="7"/>
      <c r="P874" s="7"/>
      <c r="R874" s="7"/>
      <c r="S874" s="7"/>
    </row>
    <row r="875" spans="1:19" ht="14.1" customHeight="1" x14ac:dyDescent="0.2">
      <c r="A875" s="110">
        <f ca="1">IF($H875="UNIDADE CONSTRUTIVA",OFFSET(A875,-1,0)+1,LARGE(A$3:A874,1))</f>
        <v>0</v>
      </c>
      <c r="B875" s="110">
        <f t="shared" ca="1" si="128"/>
        <v>11</v>
      </c>
      <c r="C875" s="110">
        <f t="shared" ca="1" si="129"/>
        <v>1</v>
      </c>
      <c r="D875" s="111">
        <f t="shared" ca="1" si="130"/>
        <v>1</v>
      </c>
      <c r="E875" s="111">
        <f t="shared" ca="1" si="131"/>
        <v>1</v>
      </c>
      <c r="G875" s="7"/>
      <c r="H875" s="7"/>
      <c r="I875" s="7"/>
      <c r="K875" s="7"/>
      <c r="L875" s="7"/>
      <c r="M875" s="7"/>
      <c r="N875" s="7"/>
      <c r="O875" s="7"/>
      <c r="P875" s="7"/>
      <c r="R875" s="7"/>
      <c r="S875" s="7"/>
    </row>
    <row r="876" spans="1:19" ht="14.1" customHeight="1" x14ac:dyDescent="0.2">
      <c r="A876" s="110">
        <f ca="1">IF($H876="UNIDADE CONSTRUTIVA",OFFSET(A876,-1,0)+1,LARGE(A$3:A875,1))</f>
        <v>0</v>
      </c>
      <c r="B876" s="110">
        <f t="shared" ca="1" si="128"/>
        <v>11</v>
      </c>
      <c r="C876" s="110">
        <f t="shared" ca="1" si="129"/>
        <v>1</v>
      </c>
      <c r="D876" s="111">
        <f t="shared" ca="1" si="130"/>
        <v>1</v>
      </c>
      <c r="E876" s="111">
        <f t="shared" ca="1" si="131"/>
        <v>1</v>
      </c>
      <c r="G876" s="7"/>
      <c r="H876" s="7"/>
      <c r="I876" s="7"/>
      <c r="K876" s="7"/>
      <c r="L876" s="7"/>
      <c r="M876" s="7"/>
      <c r="N876" s="7"/>
      <c r="O876" s="7"/>
      <c r="P876" s="7"/>
      <c r="R876" s="7"/>
      <c r="S876" s="7"/>
    </row>
    <row r="877" spans="1:19" ht="14.1" customHeight="1" x14ac:dyDescent="0.2">
      <c r="A877" s="110">
        <f ca="1">IF($H877="UNIDADE CONSTRUTIVA",OFFSET(A877,-1,0)+1,LARGE(A$3:A876,1))</f>
        <v>0</v>
      </c>
      <c r="B877" s="110">
        <f t="shared" ca="1" si="128"/>
        <v>11</v>
      </c>
      <c r="C877" s="110">
        <f t="shared" ca="1" si="129"/>
        <v>1</v>
      </c>
      <c r="D877" s="111">
        <f t="shared" ca="1" si="130"/>
        <v>1</v>
      </c>
      <c r="E877" s="111">
        <f t="shared" ca="1" si="131"/>
        <v>1</v>
      </c>
      <c r="G877" s="7"/>
      <c r="H877" s="7"/>
      <c r="I877" s="7"/>
      <c r="K877" s="7"/>
      <c r="L877" s="7"/>
      <c r="M877" s="7"/>
      <c r="N877" s="7"/>
      <c r="O877" s="7"/>
      <c r="P877" s="7"/>
      <c r="R877" s="7"/>
      <c r="S877" s="7"/>
    </row>
    <row r="878" spans="1:19" ht="14.1" customHeight="1" x14ac:dyDescent="0.2">
      <c r="A878" s="110">
        <f ca="1">IF($H878="UNIDADE CONSTRUTIVA",OFFSET(A878,-1,0)+1,LARGE(A$3:A877,1))</f>
        <v>0</v>
      </c>
      <c r="B878" s="110">
        <f t="shared" ca="1" si="128"/>
        <v>11</v>
      </c>
      <c r="C878" s="110">
        <f t="shared" ca="1" si="129"/>
        <v>1</v>
      </c>
      <c r="D878" s="111">
        <f t="shared" ca="1" si="130"/>
        <v>1</v>
      </c>
      <c r="E878" s="111">
        <f t="shared" ca="1" si="131"/>
        <v>1</v>
      </c>
      <c r="G878" s="7"/>
      <c r="H878" s="7"/>
      <c r="I878" s="7"/>
      <c r="K878" s="7"/>
      <c r="L878" s="7"/>
      <c r="M878" s="7"/>
      <c r="N878" s="7"/>
      <c r="O878" s="7"/>
      <c r="P878" s="7"/>
      <c r="R878" s="7"/>
      <c r="S878" s="7"/>
    </row>
    <row r="879" spans="1:19" ht="14.1" customHeight="1" x14ac:dyDescent="0.2">
      <c r="A879" s="110">
        <f ca="1">IF($H879="UNIDADE CONSTRUTIVA",OFFSET(A879,-1,0)+1,LARGE(A$3:A878,1))</f>
        <v>0</v>
      </c>
      <c r="B879" s="110">
        <f t="shared" ca="1" si="128"/>
        <v>11</v>
      </c>
      <c r="C879" s="110">
        <f t="shared" ca="1" si="129"/>
        <v>1</v>
      </c>
      <c r="D879" s="111">
        <f t="shared" ca="1" si="130"/>
        <v>1</v>
      </c>
      <c r="E879" s="111">
        <f t="shared" ca="1" si="131"/>
        <v>1</v>
      </c>
      <c r="G879" s="7"/>
      <c r="H879" s="7"/>
      <c r="I879" s="7"/>
      <c r="K879" s="7"/>
      <c r="L879" s="7"/>
      <c r="M879" s="7"/>
      <c r="N879" s="7"/>
      <c r="O879" s="7"/>
      <c r="P879" s="7"/>
      <c r="R879" s="7"/>
      <c r="S879" s="7"/>
    </row>
    <row r="880" spans="1:19" ht="14.1" customHeight="1" x14ac:dyDescent="0.2">
      <c r="A880" s="110">
        <f ca="1">IF($H880="UNIDADE CONSTRUTIVA",OFFSET(A880,-1,0)+1,LARGE(A$3:A879,1))</f>
        <v>0</v>
      </c>
      <c r="B880" s="110">
        <f t="shared" ref="B880:B895" ca="1" si="132">IF(H880="UNIDADE CONSTRUTIVA",0,IF(H880="CÉLULA CONSTRUTIVA",OFFSET(B880,-1,0)+1,OFFSET(B880,-1,0)))</f>
        <v>11</v>
      </c>
      <c r="C880" s="110">
        <f t="shared" ref="C880:C895" ca="1" si="133">IF(H880="CÉLULA CONSTRUTIVA",0,IF(H880="ETAPA",OFFSET(C880,-1,0)+1,OFFSET(C880,-1,0)))</f>
        <v>1</v>
      </c>
      <c r="D880" s="111">
        <f t="shared" ref="D880:D895" ca="1" si="134">IF(H880="ETAPA",0,IF(H880="SUBETAPA",OFFSET(D880,-1,0)+1,OFFSET(D880,-1,0)))</f>
        <v>1</v>
      </c>
      <c r="E880" s="111">
        <f t="shared" ref="E880:E895" ca="1" si="135">IF(H880="Subetapa",0,IF(H880="serviço",OFFSET(E880,-1,0)+1,OFFSET(E880,-1,0)))</f>
        <v>1</v>
      </c>
      <c r="G880" s="7"/>
      <c r="H880" s="7"/>
      <c r="I880" s="7"/>
      <c r="K880" s="7"/>
      <c r="L880" s="7"/>
      <c r="M880" s="7"/>
      <c r="N880" s="7"/>
      <c r="O880" s="7"/>
      <c r="P880" s="7"/>
      <c r="R880" s="7"/>
      <c r="S880" s="7"/>
    </row>
    <row r="881" spans="1:19" ht="14.1" customHeight="1" x14ac:dyDescent="0.2">
      <c r="A881" s="110">
        <f ca="1">IF($H881="UNIDADE CONSTRUTIVA",OFFSET(A881,-1,0)+1,LARGE(A$3:A880,1))</f>
        <v>0</v>
      </c>
      <c r="B881" s="110">
        <f t="shared" ca="1" si="132"/>
        <v>11</v>
      </c>
      <c r="C881" s="110">
        <f t="shared" ca="1" si="133"/>
        <v>1</v>
      </c>
      <c r="D881" s="111">
        <f t="shared" ca="1" si="134"/>
        <v>1</v>
      </c>
      <c r="E881" s="111">
        <f t="shared" ca="1" si="135"/>
        <v>1</v>
      </c>
      <c r="G881" s="7"/>
      <c r="H881" s="7"/>
      <c r="I881" s="7"/>
      <c r="K881" s="7"/>
      <c r="L881" s="7"/>
      <c r="M881" s="7"/>
      <c r="N881" s="7"/>
      <c r="O881" s="7"/>
      <c r="P881" s="7"/>
      <c r="R881" s="7"/>
      <c r="S881" s="7"/>
    </row>
    <row r="882" spans="1:19" ht="14.1" customHeight="1" x14ac:dyDescent="0.2">
      <c r="A882" s="110">
        <f ca="1">IF($H882="UNIDADE CONSTRUTIVA",OFFSET(A882,-1,0)+1,LARGE(A$3:A881,1))</f>
        <v>0</v>
      </c>
      <c r="B882" s="110">
        <f t="shared" ca="1" si="132"/>
        <v>11</v>
      </c>
      <c r="C882" s="110">
        <f t="shared" ca="1" si="133"/>
        <v>1</v>
      </c>
      <c r="D882" s="111">
        <f t="shared" ca="1" si="134"/>
        <v>1</v>
      </c>
      <c r="E882" s="111">
        <f t="shared" ca="1" si="135"/>
        <v>1</v>
      </c>
      <c r="G882" s="7"/>
      <c r="H882" s="7"/>
      <c r="I882" s="7"/>
      <c r="K882" s="7"/>
      <c r="L882" s="7"/>
      <c r="M882" s="7"/>
      <c r="N882" s="7"/>
      <c r="O882" s="7"/>
      <c r="P882" s="7"/>
      <c r="R882" s="7"/>
      <c r="S882" s="7"/>
    </row>
    <row r="883" spans="1:19" ht="14.1" customHeight="1" x14ac:dyDescent="0.2">
      <c r="A883" s="110">
        <f ca="1">IF($H883="UNIDADE CONSTRUTIVA",OFFSET(A883,-1,0)+1,LARGE(A$3:A882,1))</f>
        <v>0</v>
      </c>
      <c r="B883" s="110">
        <f t="shared" ca="1" si="132"/>
        <v>11</v>
      </c>
      <c r="C883" s="110">
        <f t="shared" ca="1" si="133"/>
        <v>1</v>
      </c>
      <c r="D883" s="111">
        <f t="shared" ca="1" si="134"/>
        <v>1</v>
      </c>
      <c r="E883" s="111">
        <f t="shared" ca="1" si="135"/>
        <v>1</v>
      </c>
      <c r="G883" s="7"/>
      <c r="H883" s="7"/>
      <c r="I883" s="7"/>
      <c r="K883" s="7"/>
      <c r="L883" s="7"/>
      <c r="M883" s="7"/>
      <c r="N883" s="7"/>
      <c r="O883" s="7"/>
      <c r="P883" s="7"/>
      <c r="R883" s="7"/>
      <c r="S883" s="7"/>
    </row>
    <row r="884" spans="1:19" ht="14.1" customHeight="1" x14ac:dyDescent="0.2">
      <c r="A884" s="110">
        <f ca="1">IF($H884="UNIDADE CONSTRUTIVA",OFFSET(A884,-1,0)+1,LARGE(A$3:A883,1))</f>
        <v>0</v>
      </c>
      <c r="B884" s="110">
        <f t="shared" ca="1" si="132"/>
        <v>11</v>
      </c>
      <c r="C884" s="110">
        <f t="shared" ca="1" si="133"/>
        <v>1</v>
      </c>
      <c r="D884" s="111">
        <f t="shared" ca="1" si="134"/>
        <v>1</v>
      </c>
      <c r="E884" s="111">
        <f t="shared" ca="1" si="135"/>
        <v>1</v>
      </c>
      <c r="G884" s="7"/>
      <c r="H884" s="7"/>
      <c r="I884" s="7"/>
      <c r="K884" s="7"/>
      <c r="L884" s="7"/>
      <c r="M884" s="7"/>
      <c r="N884" s="7"/>
      <c r="O884" s="7"/>
      <c r="P884" s="7"/>
      <c r="R884" s="7"/>
      <c r="S884" s="7"/>
    </row>
    <row r="885" spans="1:19" ht="14.1" customHeight="1" x14ac:dyDescent="0.2">
      <c r="A885" s="110">
        <f ca="1">IF($H885="UNIDADE CONSTRUTIVA",OFFSET(A885,-1,0)+1,LARGE(A$3:A884,1))</f>
        <v>0</v>
      </c>
      <c r="B885" s="110">
        <f t="shared" ca="1" si="132"/>
        <v>11</v>
      </c>
      <c r="C885" s="110">
        <f t="shared" ca="1" si="133"/>
        <v>1</v>
      </c>
      <c r="D885" s="111">
        <f t="shared" ca="1" si="134"/>
        <v>1</v>
      </c>
      <c r="E885" s="111">
        <f t="shared" ca="1" si="135"/>
        <v>1</v>
      </c>
      <c r="G885" s="7"/>
      <c r="H885" s="7"/>
      <c r="I885" s="7"/>
      <c r="K885" s="7"/>
      <c r="L885" s="7"/>
      <c r="M885" s="7"/>
      <c r="N885" s="7"/>
      <c r="O885" s="7"/>
      <c r="P885" s="7"/>
      <c r="R885" s="7"/>
      <c r="S885" s="7"/>
    </row>
    <row r="886" spans="1:19" ht="14.1" customHeight="1" x14ac:dyDescent="0.2">
      <c r="A886" s="110">
        <f ca="1">IF($H886="UNIDADE CONSTRUTIVA",OFFSET(A886,-1,0)+1,LARGE(A$3:A885,1))</f>
        <v>0</v>
      </c>
      <c r="B886" s="110">
        <f t="shared" ca="1" si="132"/>
        <v>11</v>
      </c>
      <c r="C886" s="110">
        <f t="shared" ca="1" si="133"/>
        <v>1</v>
      </c>
      <c r="D886" s="111">
        <f t="shared" ca="1" si="134"/>
        <v>1</v>
      </c>
      <c r="E886" s="111">
        <f t="shared" ca="1" si="135"/>
        <v>1</v>
      </c>
      <c r="G886" s="7"/>
      <c r="H886" s="7"/>
      <c r="I886" s="7"/>
      <c r="K886" s="7"/>
      <c r="L886" s="7"/>
      <c r="M886" s="7"/>
      <c r="N886" s="7"/>
      <c r="O886" s="7"/>
      <c r="P886" s="7"/>
      <c r="R886" s="7"/>
      <c r="S886" s="7"/>
    </row>
    <row r="887" spans="1:19" ht="14.1" customHeight="1" x14ac:dyDescent="0.2">
      <c r="A887" s="110">
        <f ca="1">IF($H887="UNIDADE CONSTRUTIVA",OFFSET(A887,-1,0)+1,LARGE(A$3:A886,1))</f>
        <v>0</v>
      </c>
      <c r="B887" s="110">
        <f t="shared" ca="1" si="132"/>
        <v>11</v>
      </c>
      <c r="C887" s="110">
        <f t="shared" ca="1" si="133"/>
        <v>1</v>
      </c>
      <c r="D887" s="111">
        <f t="shared" ca="1" si="134"/>
        <v>1</v>
      </c>
      <c r="E887" s="111">
        <f t="shared" ca="1" si="135"/>
        <v>1</v>
      </c>
      <c r="G887" s="7"/>
      <c r="H887" s="7"/>
      <c r="I887" s="7"/>
      <c r="K887" s="7"/>
      <c r="L887" s="7"/>
      <c r="M887" s="7"/>
      <c r="N887" s="7"/>
      <c r="O887" s="7"/>
      <c r="P887" s="7"/>
      <c r="R887" s="7"/>
      <c r="S887" s="7"/>
    </row>
    <row r="888" spans="1:19" ht="14.1" customHeight="1" x14ac:dyDescent="0.2">
      <c r="A888" s="110">
        <f ca="1">IF($H888="UNIDADE CONSTRUTIVA",OFFSET(A888,-1,0)+1,LARGE(A$3:A887,1))</f>
        <v>0</v>
      </c>
      <c r="B888" s="110">
        <f t="shared" ca="1" si="132"/>
        <v>11</v>
      </c>
      <c r="C888" s="110">
        <f t="shared" ca="1" si="133"/>
        <v>1</v>
      </c>
      <c r="D888" s="111">
        <f t="shared" ca="1" si="134"/>
        <v>1</v>
      </c>
      <c r="E888" s="111">
        <f t="shared" ca="1" si="135"/>
        <v>1</v>
      </c>
      <c r="G888" s="7"/>
      <c r="H888" s="7"/>
      <c r="I888" s="7"/>
      <c r="K888" s="7"/>
      <c r="L888" s="7"/>
      <c r="M888" s="7"/>
      <c r="N888" s="7"/>
      <c r="O888" s="7"/>
      <c r="P888" s="7"/>
      <c r="R888" s="7"/>
      <c r="S888" s="7"/>
    </row>
    <row r="889" spans="1:19" ht="14.1" customHeight="1" x14ac:dyDescent="0.2">
      <c r="A889" s="110">
        <f ca="1">IF($H889="UNIDADE CONSTRUTIVA",OFFSET(A889,-1,0)+1,LARGE(A$3:A888,1))</f>
        <v>0</v>
      </c>
      <c r="B889" s="110">
        <f t="shared" ca="1" si="132"/>
        <v>11</v>
      </c>
      <c r="C889" s="110">
        <f t="shared" ca="1" si="133"/>
        <v>1</v>
      </c>
      <c r="D889" s="111">
        <f t="shared" ca="1" si="134"/>
        <v>1</v>
      </c>
      <c r="E889" s="111">
        <f t="shared" ca="1" si="135"/>
        <v>1</v>
      </c>
      <c r="G889" s="7"/>
      <c r="H889" s="7"/>
      <c r="I889" s="7"/>
      <c r="K889" s="7"/>
      <c r="L889" s="7"/>
      <c r="M889" s="7"/>
      <c r="N889" s="7"/>
      <c r="O889" s="7"/>
      <c r="P889" s="7"/>
      <c r="R889" s="7"/>
      <c r="S889" s="7"/>
    </row>
    <row r="890" spans="1:19" ht="14.1" customHeight="1" x14ac:dyDescent="0.2">
      <c r="A890" s="110">
        <f ca="1">IF($H890="UNIDADE CONSTRUTIVA",OFFSET(A890,-1,0)+1,LARGE(A$3:A889,1))</f>
        <v>0</v>
      </c>
      <c r="B890" s="110">
        <f t="shared" ca="1" si="132"/>
        <v>11</v>
      </c>
      <c r="C890" s="110">
        <f t="shared" ca="1" si="133"/>
        <v>1</v>
      </c>
      <c r="D890" s="111">
        <f t="shared" ca="1" si="134"/>
        <v>1</v>
      </c>
      <c r="E890" s="111">
        <f t="shared" ca="1" si="135"/>
        <v>1</v>
      </c>
      <c r="G890" s="7"/>
      <c r="H890" s="7"/>
      <c r="I890" s="7"/>
      <c r="K890" s="7"/>
      <c r="L890" s="7"/>
      <c r="M890" s="7"/>
      <c r="N890" s="7"/>
      <c r="O890" s="7"/>
      <c r="P890" s="7"/>
      <c r="R890" s="7"/>
      <c r="S890" s="7"/>
    </row>
    <row r="891" spans="1:19" ht="14.1" customHeight="1" x14ac:dyDescent="0.2">
      <c r="A891" s="110">
        <f ca="1">IF($H891="UNIDADE CONSTRUTIVA",OFFSET(A891,-1,0)+1,LARGE(A$3:A890,1))</f>
        <v>0</v>
      </c>
      <c r="B891" s="110">
        <f t="shared" ca="1" si="132"/>
        <v>11</v>
      </c>
      <c r="C891" s="110">
        <f t="shared" ca="1" si="133"/>
        <v>1</v>
      </c>
      <c r="D891" s="111">
        <f t="shared" ca="1" si="134"/>
        <v>1</v>
      </c>
      <c r="E891" s="111">
        <f t="shared" ca="1" si="135"/>
        <v>1</v>
      </c>
      <c r="G891" s="7"/>
      <c r="H891" s="7"/>
      <c r="I891" s="7"/>
      <c r="K891" s="7"/>
      <c r="L891" s="7"/>
      <c r="M891" s="7"/>
      <c r="N891" s="7"/>
      <c r="O891" s="7"/>
      <c r="P891" s="7"/>
      <c r="R891" s="7"/>
      <c r="S891" s="7"/>
    </row>
    <row r="892" spans="1:19" ht="14.1" customHeight="1" x14ac:dyDescent="0.2">
      <c r="A892" s="110">
        <f ca="1">IF($H892="UNIDADE CONSTRUTIVA",OFFSET(A892,-1,0)+1,LARGE(A$3:A891,1))</f>
        <v>0</v>
      </c>
      <c r="B892" s="110">
        <f t="shared" ca="1" si="132"/>
        <v>11</v>
      </c>
      <c r="C892" s="110">
        <f t="shared" ca="1" si="133"/>
        <v>1</v>
      </c>
      <c r="D892" s="111">
        <f t="shared" ca="1" si="134"/>
        <v>1</v>
      </c>
      <c r="E892" s="111">
        <f t="shared" ca="1" si="135"/>
        <v>1</v>
      </c>
      <c r="G892" s="7"/>
      <c r="H892" s="7"/>
      <c r="I892" s="7"/>
      <c r="K892" s="7"/>
      <c r="L892" s="7"/>
      <c r="M892" s="7"/>
      <c r="N892" s="7"/>
      <c r="O892" s="7"/>
      <c r="P892" s="7"/>
      <c r="R892" s="7"/>
      <c r="S892" s="7"/>
    </row>
    <row r="893" spans="1:19" ht="14.1" customHeight="1" x14ac:dyDescent="0.2">
      <c r="A893" s="110">
        <f ca="1">IF($H893="UNIDADE CONSTRUTIVA",OFFSET(A893,-1,0)+1,LARGE(A$3:A892,1))</f>
        <v>0</v>
      </c>
      <c r="B893" s="110">
        <f t="shared" ca="1" si="132"/>
        <v>11</v>
      </c>
      <c r="C893" s="110">
        <f t="shared" ca="1" si="133"/>
        <v>1</v>
      </c>
      <c r="D893" s="111">
        <f t="shared" ca="1" si="134"/>
        <v>1</v>
      </c>
      <c r="E893" s="111">
        <f t="shared" ca="1" si="135"/>
        <v>1</v>
      </c>
      <c r="G893" s="7"/>
      <c r="H893" s="7"/>
      <c r="I893" s="7"/>
      <c r="K893" s="7"/>
      <c r="L893" s="7"/>
      <c r="M893" s="7"/>
      <c r="N893" s="7"/>
      <c r="O893" s="7"/>
      <c r="P893" s="7"/>
      <c r="R893" s="7"/>
      <c r="S893" s="7"/>
    </row>
    <row r="894" spans="1:19" ht="14.1" customHeight="1" x14ac:dyDescent="0.2">
      <c r="A894" s="110">
        <f ca="1">IF($H894="UNIDADE CONSTRUTIVA",OFFSET(A894,-1,0)+1,LARGE(A$3:A893,1))</f>
        <v>0</v>
      </c>
      <c r="B894" s="110">
        <f t="shared" ca="1" si="132"/>
        <v>11</v>
      </c>
      <c r="C894" s="110">
        <f t="shared" ca="1" si="133"/>
        <v>1</v>
      </c>
      <c r="D894" s="111">
        <f t="shared" ca="1" si="134"/>
        <v>1</v>
      </c>
      <c r="E894" s="111">
        <f t="shared" ca="1" si="135"/>
        <v>1</v>
      </c>
      <c r="G894" s="7"/>
      <c r="H894" s="7"/>
      <c r="I894" s="7"/>
      <c r="K894" s="7"/>
      <c r="L894" s="7"/>
      <c r="M894" s="7"/>
      <c r="N894" s="7"/>
      <c r="O894" s="7"/>
      <c r="P894" s="7"/>
      <c r="R894" s="7"/>
      <c r="S894" s="7"/>
    </row>
    <row r="895" spans="1:19" ht="14.1" customHeight="1" x14ac:dyDescent="0.2">
      <c r="A895" s="110">
        <f ca="1">IF($H895="UNIDADE CONSTRUTIVA",OFFSET(A895,-1,0)+1,LARGE(A$3:A894,1))</f>
        <v>0</v>
      </c>
      <c r="B895" s="110">
        <f t="shared" ca="1" si="132"/>
        <v>11</v>
      </c>
      <c r="C895" s="110">
        <f t="shared" ca="1" si="133"/>
        <v>1</v>
      </c>
      <c r="D895" s="111">
        <f t="shared" ca="1" si="134"/>
        <v>1</v>
      </c>
      <c r="E895" s="111">
        <f t="shared" ca="1" si="135"/>
        <v>1</v>
      </c>
      <c r="G895" s="7"/>
      <c r="H895" s="7"/>
      <c r="I895" s="7"/>
      <c r="K895" s="7"/>
      <c r="L895" s="7"/>
      <c r="M895" s="7"/>
      <c r="N895" s="7"/>
      <c r="O895" s="7"/>
      <c r="P895" s="7"/>
      <c r="R895" s="7"/>
      <c r="S895" s="7"/>
    </row>
  </sheetData>
  <autoFilter ref="G7:P261" xr:uid="{00000000-0009-0000-0000-000001000000}">
    <filterColumn colId="3" showButton="0"/>
  </autoFilter>
  <mergeCells count="1">
    <mergeCell ref="G6:P6"/>
  </mergeCells>
  <conditionalFormatting sqref="G213:I216">
    <cfRule type="expression" dxfId="2876" priority="49">
      <formula>$H213="ETAPA"</formula>
    </cfRule>
  </conditionalFormatting>
  <conditionalFormatting sqref="G255:I255">
    <cfRule type="expression" dxfId="2875" priority="778">
      <formula>$H255="SUBETAPA"</formula>
    </cfRule>
    <cfRule type="expression" dxfId="2874" priority="779">
      <formula>$H255="CÉLULA CONSTRUTIVA"</formula>
    </cfRule>
  </conditionalFormatting>
  <conditionalFormatting sqref="G18:K19">
    <cfRule type="expression" dxfId="2873" priority="6795">
      <formula>$H18="ETAPA"</formula>
    </cfRule>
  </conditionalFormatting>
  <conditionalFormatting sqref="G48:K48">
    <cfRule type="expression" dxfId="2872" priority="179">
      <formula>$H48="SUBETAPA"</formula>
    </cfRule>
  </conditionalFormatting>
  <conditionalFormatting sqref="G51:K51">
    <cfRule type="expression" dxfId="2871" priority="335">
      <formula>$H51="SUBETAPA"</formula>
    </cfRule>
  </conditionalFormatting>
  <conditionalFormatting sqref="G52:K52">
    <cfRule type="expression" dxfId="2870" priority="175">
      <formula>$H52="SUBETAPA"</formula>
    </cfRule>
  </conditionalFormatting>
  <conditionalFormatting sqref="G53:K53">
    <cfRule type="expression" dxfId="2869" priority="139">
      <formula>$H53="SUBETAPA"</formula>
    </cfRule>
  </conditionalFormatting>
  <conditionalFormatting sqref="G59:K62">
    <cfRule type="expression" dxfId="2868" priority="134">
      <formula>$H59="SUBETAPA"</formula>
    </cfRule>
  </conditionalFormatting>
  <conditionalFormatting sqref="G175:K175">
    <cfRule type="expression" dxfId="2867" priority="1845">
      <formula>$H175="SUBETAPA"</formula>
    </cfRule>
  </conditionalFormatting>
  <conditionalFormatting sqref="G237:K239">
    <cfRule type="expression" dxfId="2866" priority="8801">
      <formula>$H237="ETAPA"</formula>
    </cfRule>
  </conditionalFormatting>
  <conditionalFormatting sqref="G255:K255">
    <cfRule type="expression" dxfId="2865" priority="771">
      <formula>$H255="ETAPA"</formula>
    </cfRule>
  </conditionalFormatting>
  <conditionalFormatting sqref="G144:L144 N144:O144">
    <cfRule type="expression" dxfId="2864" priority="98">
      <formula>$H144="SUBETAPA"</formula>
    </cfRule>
  </conditionalFormatting>
  <conditionalFormatting sqref="G153:L154">
    <cfRule type="expression" dxfId="2863" priority="51">
      <formula>$H153="SUBETAPA"</formula>
    </cfRule>
  </conditionalFormatting>
  <conditionalFormatting sqref="G155:L155">
    <cfRule type="expression" dxfId="2862" priority="811">
      <formula>$H155="SUBETAPA"</formula>
    </cfRule>
  </conditionalFormatting>
  <conditionalFormatting sqref="G168:L168">
    <cfRule type="expression" dxfId="2861" priority="4">
      <formula>$H168="ETAPA"</formula>
    </cfRule>
  </conditionalFormatting>
  <conditionalFormatting sqref="G169:L169">
    <cfRule type="expression" dxfId="2860" priority="13119">
      <formula>$H169="ETAPA"</formula>
    </cfRule>
  </conditionalFormatting>
  <conditionalFormatting sqref="G211:L211 J212">
    <cfRule type="expression" dxfId="2859" priority="4008">
      <formula>$H211="CÉLULA CONSTRUTIVA"</formula>
    </cfRule>
  </conditionalFormatting>
  <conditionalFormatting sqref="G213:L213">
    <cfRule type="expression" dxfId="2858" priority="4119">
      <formula>$H213="CÉLULA CONSTRUTIVA"</formula>
    </cfRule>
  </conditionalFormatting>
  <conditionalFormatting sqref="G215:L219">
    <cfRule type="expression" dxfId="2857" priority="3107">
      <formula>$H215="CÉLULA CONSTRUTIVA"</formula>
    </cfRule>
  </conditionalFormatting>
  <conditionalFormatting sqref="G224:L226">
    <cfRule type="expression" dxfId="2856" priority="3113">
      <formula>$H224="CÉLULA CONSTRUTIVA"</formula>
    </cfRule>
  </conditionalFormatting>
  <conditionalFormatting sqref="G71:M71">
    <cfRule type="expression" dxfId="2855" priority="4269">
      <formula>$H71="CÉLULA CONSTRUTIVA"</formula>
    </cfRule>
  </conditionalFormatting>
  <conditionalFormatting sqref="G71:M76">
    <cfRule type="expression" dxfId="2854" priority="4268">
      <formula>$H71="SUBETAPA"</formula>
    </cfRule>
  </conditionalFormatting>
  <conditionalFormatting sqref="G85:M87">
    <cfRule type="expression" dxfId="2853" priority="308">
      <formula>$H85="ETAPA"</formula>
    </cfRule>
  </conditionalFormatting>
  <conditionalFormatting sqref="G131:M131 O131:P131">
    <cfRule type="expression" dxfId="2852" priority="306">
      <formula>$H131="SUBETAPA"</formula>
    </cfRule>
  </conditionalFormatting>
  <conditionalFormatting sqref="G143:M143 P143">
    <cfRule type="expression" dxfId="2851" priority="3677">
      <formula>$H143="SUBETAPA"</formula>
    </cfRule>
  </conditionalFormatting>
  <conditionalFormatting sqref="G187:M187">
    <cfRule type="expression" dxfId="2850" priority="4851">
      <formula>$H187="ETAPA"</formula>
    </cfRule>
    <cfRule type="expression" dxfId="2849" priority="4850">
      <formula>$H187="CÉLULA CONSTRUTIVA"</formula>
    </cfRule>
    <cfRule type="expression" dxfId="2848" priority="4849">
      <formula>$H187="SUBETAPA"</formula>
    </cfRule>
  </conditionalFormatting>
  <conditionalFormatting sqref="G189:M189">
    <cfRule type="expression" dxfId="2847" priority="4822">
      <formula>$H189="CÉLULA CONSTRUTIVA"</formula>
    </cfRule>
    <cfRule type="expression" dxfId="2846" priority="4821">
      <formula>$H189="SUBETAPA"</formula>
    </cfRule>
  </conditionalFormatting>
  <conditionalFormatting sqref="G190:M191 O190:P191 G192:L192 O188:P188 P232">
    <cfRule type="expression" dxfId="2845" priority="13803">
      <formula>$H188="SUBETAPA"</formula>
    </cfRule>
  </conditionalFormatting>
  <conditionalFormatting sqref="G204:M204">
    <cfRule type="expression" dxfId="2844" priority="3288">
      <formula>$H204="ETAPA"</formula>
    </cfRule>
    <cfRule type="expression" dxfId="2843" priority="3287">
      <formula>$H204="CÉLULA CONSTRUTIVA"</formula>
    </cfRule>
    <cfRule type="expression" dxfId="2842" priority="3286">
      <formula>$H204="SUBETAPA"</formula>
    </cfRule>
  </conditionalFormatting>
  <conditionalFormatting sqref="G206:M206">
    <cfRule type="expression" dxfId="2841" priority="3279">
      <formula>$H206="SUBETAPA"</formula>
    </cfRule>
    <cfRule type="expression" dxfId="2840" priority="3280">
      <formula>$H206="CÉLULA CONSTRUTIVA"</formula>
    </cfRule>
    <cfRule type="expression" dxfId="2839" priority="3281">
      <formula>$H206="ETAPA"</formula>
    </cfRule>
  </conditionalFormatting>
  <conditionalFormatting sqref="G208:M208">
    <cfRule type="expression" dxfId="2838" priority="3272">
      <formula>$H208="SUBETAPA"</formula>
    </cfRule>
    <cfRule type="expression" dxfId="2837" priority="3274">
      <formula>$H208="ETAPA"</formula>
    </cfRule>
    <cfRule type="expression" dxfId="2836" priority="3273">
      <formula>$H208="CÉLULA CONSTRUTIVA"</formula>
    </cfRule>
  </conditionalFormatting>
  <conditionalFormatting sqref="G210:M210">
    <cfRule type="expression" dxfId="2835" priority="3266">
      <formula>$H210="CÉLULA CONSTRUTIVA"</formula>
    </cfRule>
    <cfRule type="expression" dxfId="2834" priority="3267">
      <formula>$H210="ETAPA"</formula>
    </cfRule>
    <cfRule type="expression" dxfId="2833" priority="3265">
      <formula>$H210="SUBETAPA"</formula>
    </cfRule>
  </conditionalFormatting>
  <conditionalFormatting sqref="G212:M212">
    <cfRule type="expression" dxfId="2832" priority="3969">
      <formula>$H212="CÉLULA CONSTRUTIVA"</formula>
    </cfRule>
  </conditionalFormatting>
  <conditionalFormatting sqref="G212:M214">
    <cfRule type="expression" dxfId="2831" priority="3968">
      <formula>$H212="SUBETAPA"</formula>
    </cfRule>
  </conditionalFormatting>
  <conditionalFormatting sqref="G215:M228">
    <cfRule type="expression" dxfId="2830" priority="3106">
      <formula>$H215="SUBETAPA"</formula>
    </cfRule>
  </conditionalFormatting>
  <conditionalFormatting sqref="G251:M253 L256:L257 G256:K258 L141 N236:O236">
    <cfRule type="expression" dxfId="2829" priority="10088">
      <formula>$H141="ETAPA"</formula>
    </cfRule>
  </conditionalFormatting>
  <conditionalFormatting sqref="G252:M253 L256:L257 G256:K258">
    <cfRule type="expression" dxfId="2828" priority="8868">
      <formula>$H252="SUBETAPA"</formula>
    </cfRule>
    <cfRule type="expression" dxfId="2827" priority="8869">
      <formula>$H252="CÉLULA CONSTRUTIVA"</formula>
    </cfRule>
  </conditionalFormatting>
  <conditionalFormatting sqref="G163:N165 M188:N188 M191:N191 P245 N232:N234 G167:N167">
    <cfRule type="expression" dxfId="2826" priority="10062">
      <formula>$H163="ETAPA"</formula>
    </cfRule>
  </conditionalFormatting>
  <conditionalFormatting sqref="G186:N186">
    <cfRule type="expression" dxfId="2825" priority="3189">
      <formula>$H186="ETAPA"</formula>
    </cfRule>
    <cfRule type="expression" dxfId="2824" priority="3188">
      <formula>$H186="CÉLULA CONSTRUTIVA"</formula>
    </cfRule>
    <cfRule type="expression" dxfId="2823" priority="3187">
      <formula>$H186="SUBETAPA"</formula>
    </cfRule>
  </conditionalFormatting>
  <conditionalFormatting sqref="G194:N194">
    <cfRule type="expression" dxfId="2822" priority="232">
      <formula>$H194="CÉLULA CONSTRUTIVA"</formula>
    </cfRule>
    <cfRule type="expression" dxfId="2821" priority="233">
      <formula>$H194="ETAPA"</formula>
    </cfRule>
    <cfRule type="expression" dxfId="2820" priority="231">
      <formula>$H194="SUBETAPA"</formula>
    </cfRule>
  </conditionalFormatting>
  <conditionalFormatting sqref="G196:N196">
    <cfRule type="expression" dxfId="2819" priority="60">
      <formula>$H196="ETAPA"</formula>
    </cfRule>
    <cfRule type="expression" dxfId="2818" priority="58">
      <formula>$H196="SUBETAPA"</formula>
    </cfRule>
    <cfRule type="expression" dxfId="2817" priority="59">
      <formula>$H196="CÉLULA CONSTRUTIVA"</formula>
    </cfRule>
  </conditionalFormatting>
  <conditionalFormatting sqref="G201:N203 G205:P205 G207:P207 G209:P209">
    <cfRule type="expression" dxfId="2816" priority="3289">
      <formula>$H201="SUBETAPA"</formula>
    </cfRule>
    <cfRule type="expression" dxfId="2815" priority="3291">
      <formula>$H201="ETAPA"</formula>
    </cfRule>
    <cfRule type="expression" dxfId="2814" priority="3290">
      <formula>$H201="CÉLULA CONSTRUTIVA"</formula>
    </cfRule>
  </conditionalFormatting>
  <conditionalFormatting sqref="G237:N237">
    <cfRule type="expression" dxfId="2813" priority="10064">
      <formula>$H237="CÉLULA CONSTRUTIVA"</formula>
    </cfRule>
    <cfRule type="expression" dxfId="2812" priority="10063">
      <formula>$H237="SUBETAPA"</formula>
    </cfRule>
  </conditionalFormatting>
  <conditionalFormatting sqref="G254:N254">
    <cfRule type="expression" dxfId="2811" priority="497">
      <formula>$H254="SUBETAPA"</formula>
    </cfRule>
    <cfRule type="expression" dxfId="2810" priority="498">
      <formula>$H254="CÉLULA CONSTRUTIVA"</formula>
    </cfRule>
  </conditionalFormatting>
  <conditionalFormatting sqref="G82:O82 O84:P84">
    <cfRule type="expression" dxfId="2809" priority="796">
      <formula>$H82="ETAPA"</formula>
    </cfRule>
  </conditionalFormatting>
  <conditionalFormatting sqref="G114:O114">
    <cfRule type="expression" dxfId="2808" priority="3759">
      <formula>$H114="ETAPA"</formula>
    </cfRule>
  </conditionalFormatting>
  <conditionalFormatting sqref="G144:O145">
    <cfRule type="expression" dxfId="2807" priority="97">
      <formula>$H144="ETAPA"</formula>
    </cfRule>
  </conditionalFormatting>
  <conditionalFormatting sqref="G147:O147">
    <cfRule type="expression" dxfId="2806" priority="3666">
      <formula>$H147="SUBETAPA"</formula>
    </cfRule>
  </conditionalFormatting>
  <conditionalFormatting sqref="G147:O150">
    <cfRule type="expression" dxfId="2805" priority="10">
      <formula>$H147="ETAPA"</formula>
    </cfRule>
  </conditionalFormatting>
  <conditionalFormatting sqref="G149:O152">
    <cfRule type="expression" dxfId="2804" priority="724">
      <formula>$H149="CÉLULA CONSTRUTIVA"</formula>
    </cfRule>
  </conditionalFormatting>
  <conditionalFormatting sqref="G152:O152">
    <cfRule type="expression" dxfId="2803" priority="723">
      <formula>$H152="SUBETAPA"</formula>
    </cfRule>
  </conditionalFormatting>
  <conditionalFormatting sqref="G171:O171">
    <cfRule type="expression" dxfId="2802" priority="77">
      <formula>$H171="SUBETAPA"</formula>
    </cfRule>
    <cfRule type="expression" dxfId="2801" priority="79">
      <formula>$H171="ETAPA"</formula>
    </cfRule>
    <cfRule type="expression" dxfId="2800" priority="78">
      <formula>$H171="CÉLULA CONSTRUTIVA"</formula>
    </cfRule>
  </conditionalFormatting>
  <conditionalFormatting sqref="G176:O177">
    <cfRule type="expression" dxfId="2799" priority="84">
      <formula>$H176="CÉLULA CONSTRUTIVA"</formula>
    </cfRule>
    <cfRule type="expression" dxfId="2798" priority="83">
      <formula>$H176="SUBETAPA"</formula>
    </cfRule>
    <cfRule type="expression" dxfId="2797" priority="85">
      <formula>$H176="ETAPA"</formula>
    </cfRule>
  </conditionalFormatting>
  <conditionalFormatting sqref="G251:O251">
    <cfRule type="expression" dxfId="2796" priority="853">
      <formula>$H251="CÉLULA CONSTRUTIVA"</formula>
    </cfRule>
    <cfRule type="expression" dxfId="2795" priority="852">
      <formula>$H251="SUBETAPA"</formula>
    </cfRule>
  </conditionalFormatting>
  <conditionalFormatting sqref="G14:P17 N26:P27 G81:P81 P81:P82 M83:P83 G115:P115 N134:P140 P166:P170 G172:P173 M248 O248:P248 G250:M250 P250 N63:O69 G32:M50 G62:M69 G151:L162 G8:M13 N11:O13 L18:L19 M18:M23 O20 N20:N21 G20:L23 N23:P23 G24:P24 G25:M28 O28 N28:N30 P28:P32 M29:M31 P69 J83 G95:M96 N96:P96 N98:O99 P98:P101 G98:M103 N103:P103 G107:P113 G133:M140 P147:P151 M157:O158 M168:M170 G170:L170 G240:L248">
    <cfRule type="expression" dxfId="2794" priority="560">
      <formula>$H8="ETAPA"</formula>
    </cfRule>
  </conditionalFormatting>
  <conditionalFormatting sqref="G52:P53">
    <cfRule type="expression" dxfId="2793" priority="140">
      <formula>$H52="ETAPA"</formula>
    </cfRule>
  </conditionalFormatting>
  <conditionalFormatting sqref="G70:P70">
    <cfRule type="expression" dxfId="2792" priority="4259">
      <formula>$H70="ETAPA"</formula>
    </cfRule>
  </conditionalFormatting>
  <conditionalFormatting sqref="G71:P71">
    <cfRule type="expression" dxfId="2791" priority="4262">
      <formula>$H71="ETAPA"</formula>
    </cfRule>
  </conditionalFormatting>
  <conditionalFormatting sqref="G122:P122">
    <cfRule type="expression" dxfId="2790" priority="3722">
      <formula>$H122="ETAPA"</formula>
    </cfRule>
  </conditionalFormatting>
  <conditionalFormatting sqref="G124:P124">
    <cfRule type="expression" dxfId="2789" priority="3738">
      <formula>$H124="ETAPA"</formula>
    </cfRule>
  </conditionalFormatting>
  <conditionalFormatting sqref="G126:P126">
    <cfRule type="expression" dxfId="2788" priority="3730">
      <formula>$H126="ETAPA"</formula>
    </cfRule>
  </conditionalFormatting>
  <conditionalFormatting sqref="G127:P130">
    <cfRule type="expression" dxfId="2787" priority="104">
      <formula>$H127="ETAPA"</formula>
    </cfRule>
    <cfRule type="expression" dxfId="2786" priority="105">
      <formula>$H127="SUBETAPA"</formula>
    </cfRule>
  </conditionalFormatting>
  <conditionalFormatting sqref="G131:P131">
    <cfRule type="expression" dxfId="2785" priority="305">
      <formula>$H131="ETAPA"</formula>
    </cfRule>
  </conditionalFormatting>
  <conditionalFormatting sqref="G172:P174">
    <cfRule type="expression" dxfId="2784" priority="3590">
      <formula>$H172="SUBETAPA"</formula>
    </cfRule>
  </conditionalFormatting>
  <conditionalFormatting sqref="G174:P174">
    <cfRule type="expression" dxfId="2783" priority="3589">
      <formula>$H174="ETAPA"</formula>
    </cfRule>
    <cfRule type="expression" dxfId="2782" priority="3591">
      <formula>$H174="CÉLULA CONSTRUTIVA"</formula>
    </cfRule>
  </conditionalFormatting>
  <conditionalFormatting sqref="G211:P211">
    <cfRule type="expression" dxfId="2781" priority="3959">
      <formula>$H211="ETAPA"</formula>
    </cfRule>
  </conditionalFormatting>
  <conditionalFormatting sqref="G212:P212">
    <cfRule type="expression" dxfId="2780" priority="3962">
      <formula>$H212="ETAPA"</formula>
    </cfRule>
  </conditionalFormatting>
  <conditionalFormatting sqref="J39">
    <cfRule type="expression" dxfId="2779" priority="24">
      <formula>$H39="CÉLULA CONSTRUTIVA"</formula>
    </cfRule>
    <cfRule type="expression" dxfId="2778" priority="22">
      <formula>$H39="SUBETAPA"</formula>
    </cfRule>
    <cfRule type="expression" dxfId="2777" priority="21">
      <formula>$H39="CÉLULA CONSTRUTIVA"</formula>
    </cfRule>
  </conditionalFormatting>
  <conditionalFormatting sqref="J47">
    <cfRule type="expression" dxfId="2776" priority="197">
      <formula>$H47="CÉLULA CONSTRUTIVA"</formula>
    </cfRule>
    <cfRule type="expression" dxfId="2775" priority="198">
      <formula>$H47="SUBETAPA"</formula>
    </cfRule>
  </conditionalFormatting>
  <conditionalFormatting sqref="J50">
    <cfRule type="expression" dxfId="2774" priority="177">
      <formula>$H50="CÉLULA CONSTRUTIVA"</formula>
    </cfRule>
  </conditionalFormatting>
  <conditionalFormatting sqref="J50:J51">
    <cfRule type="expression" dxfId="2773" priority="178">
      <formula>$H50="SUBETAPA"</formula>
    </cfRule>
  </conditionalFormatting>
  <conditionalFormatting sqref="J51">
    <cfRule type="expression" dxfId="2772" priority="176">
      <formula>$H51="ETAPA"</formula>
    </cfRule>
  </conditionalFormatting>
  <conditionalFormatting sqref="J55">
    <cfRule type="expression" dxfId="2771" priority="136">
      <formula>$H55="SUBETAPA"</formula>
    </cfRule>
    <cfRule type="expression" dxfId="2770" priority="137">
      <formula>$H55="ETAPA"</formula>
    </cfRule>
    <cfRule type="expression" dxfId="2769" priority="135">
      <formula>$H55="CÉLULA CONSTRUTIVA"</formula>
    </cfRule>
  </conditionalFormatting>
  <conditionalFormatting sqref="J127:J129">
    <cfRule type="expression" dxfId="2768" priority="101">
      <formula>$H127="SUBETAPA"</formula>
    </cfRule>
    <cfRule type="expression" dxfId="2767" priority="100">
      <formula>$H127="ETAPA"</formula>
    </cfRule>
  </conditionalFormatting>
  <conditionalFormatting sqref="J212 G211:L211">
    <cfRule type="expression" dxfId="2766" priority="4007">
      <formula>$H211="SUBETAPA"</formula>
    </cfRule>
  </conditionalFormatting>
  <conditionalFormatting sqref="J213 J215:J217 G217:I217 K217:L217 G218:L218">
    <cfRule type="expression" dxfId="2765" priority="4120">
      <formula>$H213="ETAPA"</formula>
    </cfRule>
  </conditionalFormatting>
  <conditionalFormatting sqref="J255">
    <cfRule type="expression" dxfId="2764" priority="770">
      <formula>$H255="CÉLULA CONSTRUTIVA"</formula>
    </cfRule>
    <cfRule type="expression" dxfId="2763" priority="769">
      <formula>$H255="SUBETAPA"</formula>
    </cfRule>
  </conditionalFormatting>
  <conditionalFormatting sqref="J55:K55">
    <cfRule type="expression" dxfId="2762" priority="138">
      <formula>$H55="SUBETAPA"</formula>
    </cfRule>
  </conditionalFormatting>
  <conditionalFormatting sqref="J29:M30">
    <cfRule type="expression" dxfId="2761" priority="12707">
      <formula>$H29="CÉLULA CONSTRUTIVA"</formula>
    </cfRule>
  </conditionalFormatting>
  <conditionalFormatting sqref="K175">
    <cfRule type="expression" dxfId="2760" priority="1846">
      <formula>$H175="ETAPA"</formula>
    </cfRule>
  </conditionalFormatting>
  <conditionalFormatting sqref="K72:L75">
    <cfRule type="expression" dxfId="2759" priority="7898">
      <formula>$H72="ETAPA"</formula>
    </cfRule>
  </conditionalFormatting>
  <conditionalFormatting sqref="K214:L216">
    <cfRule type="expression" dxfId="2758" priority="48">
      <formula>$H214="ETAPA"</formula>
    </cfRule>
  </conditionalFormatting>
  <conditionalFormatting sqref="K195:M195 K197:M197">
    <cfRule type="expression" dxfId="2757" priority="256">
      <formula>$H195="ETAPA"</formula>
    </cfRule>
    <cfRule type="expression" dxfId="2756" priority="255">
      <formula>$H195="CÉLULA CONSTRUTIVA"</formula>
    </cfRule>
    <cfRule type="expression" dxfId="2755" priority="254">
      <formula>$H195="SUBETAPA"</formula>
    </cfRule>
  </conditionalFormatting>
  <conditionalFormatting sqref="K255:O255">
    <cfRule type="expression" dxfId="2754" priority="773">
      <formula>$H255="CÉLULA CONSTRUTIVA"</formula>
    </cfRule>
  </conditionalFormatting>
  <conditionalFormatting sqref="K255:P255">
    <cfRule type="expression" dxfId="2753" priority="772">
      <formula>$H255="SUBETAPA"</formula>
    </cfRule>
  </conditionalFormatting>
  <conditionalFormatting sqref="L29:L30">
    <cfRule type="expression" dxfId="2752" priority="12708">
      <formula>$H29="ETAPA"</formula>
    </cfRule>
  </conditionalFormatting>
  <conditionalFormatting sqref="L51:L53">
    <cfRule type="expression" dxfId="2751" priority="114">
      <formula>$H51="ETAPA"</formula>
    </cfRule>
  </conditionalFormatting>
  <conditionalFormatting sqref="L59:L61">
    <cfRule type="expression" dxfId="2750" priority="112">
      <formula>$H59="CÉLULA CONSTRUTIVA"</formula>
    </cfRule>
    <cfRule type="expression" dxfId="2749" priority="113">
      <formula>$H59="SUBETAPA"</formula>
    </cfRule>
  </conditionalFormatting>
  <conditionalFormatting sqref="L59:L62">
    <cfRule type="expression" dxfId="2748" priority="110">
      <formula>$H59="ETAPA"</formula>
    </cfRule>
  </conditionalFormatting>
  <conditionalFormatting sqref="L191:L192">
    <cfRule type="expression" dxfId="2747" priority="13192">
      <formula>$H191="ETAPA"</formula>
    </cfRule>
  </conditionalFormatting>
  <conditionalFormatting sqref="L238:L239">
    <cfRule type="expression" dxfId="2746" priority="8798">
      <formula>$H238="ETAPA"</formula>
    </cfRule>
  </conditionalFormatting>
  <conditionalFormatting sqref="L254:M254">
    <cfRule type="expression" dxfId="2745" priority="496">
      <formula>$H254="ETAPA"</formula>
    </cfRule>
  </conditionalFormatting>
  <conditionalFormatting sqref="L163:N165 G188:N188 N190:N191 P244:P245">
    <cfRule type="expression" dxfId="2744" priority="10060">
      <formula>$H163="SUBETAPA"</formula>
    </cfRule>
    <cfRule type="expression" dxfId="2743" priority="10061">
      <formula>$H163="CÉLULA CONSTRUTIVA"</formula>
    </cfRule>
  </conditionalFormatting>
  <conditionalFormatting sqref="L175:N175 P175:P177">
    <cfRule type="expression" dxfId="2742" priority="3612">
      <formula>$H175="SUBETAPA"</formula>
    </cfRule>
  </conditionalFormatting>
  <conditionalFormatting sqref="L237:N237 N190">
    <cfRule type="expression" dxfId="2741" priority="10065">
      <formula>$H190="ETAPA"</formula>
    </cfRule>
  </conditionalFormatting>
  <conditionalFormatting sqref="L167:O167">
    <cfRule type="expression" dxfId="2740" priority="81">
      <formula>$H167="CÉLULA CONSTRUTIVA"</formula>
    </cfRule>
    <cfRule type="expression" dxfId="2739" priority="80">
      <formula>$H167="SUBETAPA"</formula>
    </cfRule>
  </conditionalFormatting>
  <conditionalFormatting sqref="L255:P255">
    <cfRule type="expression" dxfId="2738" priority="774">
      <formula>$H255="ETAPA"</formula>
    </cfRule>
  </conditionalFormatting>
  <conditionalFormatting sqref="M83 M98:M101 N166:P166 M250 O250:P250">
    <cfRule type="expression" dxfId="2737" priority="10806">
      <formula>$H83="ETAPA"</formula>
    </cfRule>
  </conditionalFormatting>
  <conditionalFormatting sqref="M83 M98:M101 N166:P166 O250:P250 M250">
    <cfRule type="expression" dxfId="2736" priority="10805">
      <formula>$H83="CÉLULA CONSTRUTIVA"</formula>
    </cfRule>
  </conditionalFormatting>
  <conditionalFormatting sqref="M84">
    <cfRule type="expression" dxfId="2735" priority="3770">
      <formula>$H84="SUBETAPA"</formula>
    </cfRule>
  </conditionalFormatting>
  <conditionalFormatting sqref="M123 G178:M185 M192:M193 G235:M236">
    <cfRule type="expression" dxfId="2734" priority="8585">
      <formula>$H123="SUBETAPA"</formula>
    </cfRule>
    <cfRule type="expression" dxfId="2733" priority="8586">
      <formula>$H123="CÉLULA CONSTRUTIVA"</formula>
    </cfRule>
  </conditionalFormatting>
  <conditionalFormatting sqref="M123 G178:M185 M192:M193 M235:M236">
    <cfRule type="expression" dxfId="2732" priority="8587">
      <formula>$H123="ETAPA"</formula>
    </cfRule>
  </conditionalFormatting>
  <conditionalFormatting sqref="M123 M178:M185 M192:M193 M235:M236">
    <cfRule type="expression" dxfId="2731" priority="8584">
      <formula>$H123="ETAPA"</formula>
    </cfRule>
    <cfRule type="expression" dxfId="2730" priority="8583">
      <formula>$H123="CÉLULA CONSTRUTIVA"</formula>
    </cfRule>
  </conditionalFormatting>
  <conditionalFormatting sqref="M153:M155">
    <cfRule type="expression" dxfId="2729" priority="931">
      <formula>$H153="ETAPA"</formula>
    </cfRule>
    <cfRule type="expression" dxfId="2728" priority="932">
      <formula>$H153="CÉLULA CONSTRUTIVA"</formula>
    </cfRule>
    <cfRule type="expression" dxfId="2727" priority="933">
      <formula>$H153="ETAPA"</formula>
    </cfRule>
    <cfRule type="expression" dxfId="2726" priority="934">
      <formula>$H153="SUBETAPA"</formula>
    </cfRule>
    <cfRule type="expression" dxfId="2725" priority="935">
      <formula>$H153="CÉLULA CONSTRUTIVA"</formula>
    </cfRule>
    <cfRule type="expression" dxfId="2724" priority="936">
      <formula>$H153="ETAPA"</formula>
    </cfRule>
  </conditionalFormatting>
  <conditionalFormatting sqref="M166">
    <cfRule type="expression" dxfId="2723" priority="95">
      <formula>$H166="CÉLULA CONSTRUTIVA"</formula>
    </cfRule>
    <cfRule type="expression" dxfId="2722" priority="90">
      <formula>$H166="CÉLULA CONSTRUTIVA"</formula>
    </cfRule>
    <cfRule type="expression" dxfId="2721" priority="93">
      <formula>$H166="ETAPA"</formula>
    </cfRule>
    <cfRule type="expression" dxfId="2720" priority="96">
      <formula>$H166="ETAPA"</formula>
    </cfRule>
    <cfRule type="expression" dxfId="2719" priority="91">
      <formula>$H166="ETAPA"</formula>
    </cfRule>
    <cfRule type="expression" dxfId="2718" priority="92">
      <formula>$H166="CÉLULA CONSTRUTIVA"</formula>
    </cfRule>
    <cfRule type="expression" dxfId="2717" priority="94">
      <formula>$H166="SUBETAPA"</formula>
    </cfRule>
  </conditionalFormatting>
  <conditionalFormatting sqref="M175">
    <cfRule type="expression" dxfId="2716" priority="89">
      <formula>$H175="ETAPA"</formula>
    </cfRule>
    <cfRule type="expression" dxfId="2715" priority="3593">
      <formula>$H175="ETAPA"</formula>
    </cfRule>
    <cfRule type="expression" dxfId="2714" priority="3594">
      <formula>$H175="CÉLULA CONSTRUTIVA"</formula>
    </cfRule>
    <cfRule type="expression" dxfId="2713" priority="3595">
      <formula>$H175="ETAPA"</formula>
    </cfRule>
    <cfRule type="expression" dxfId="2712" priority="3592">
      <formula>$H175="CÉLULA CONSTRUTIVA"</formula>
    </cfRule>
  </conditionalFormatting>
  <conditionalFormatting sqref="M178:M185 M192:M193 M235:M236 M123">
    <cfRule type="expression" dxfId="2711" priority="8582">
      <formula>$H123="ETAPA"</formula>
    </cfRule>
  </conditionalFormatting>
  <conditionalFormatting sqref="M178:M185 M192:M193 M235:M236">
    <cfRule type="expression" dxfId="2710" priority="8581">
      <formula>$H178="CÉLULA CONSTRUTIVA"</formula>
    </cfRule>
  </conditionalFormatting>
  <conditionalFormatting sqref="M187">
    <cfRule type="expression" dxfId="2709" priority="4845">
      <formula>$H187="CÉLULA CONSTRUTIVA"</formula>
    </cfRule>
    <cfRule type="expression" dxfId="2708" priority="4846">
      <formula>$H187="ETAPA"</formula>
    </cfRule>
    <cfRule type="expression" dxfId="2707" priority="4847">
      <formula>$H187="CÉLULA CONSTRUTIVA"</formula>
    </cfRule>
    <cfRule type="expression" dxfId="2706" priority="4848">
      <formula>$H187="ETAPA"</formula>
    </cfRule>
  </conditionalFormatting>
  <conditionalFormatting sqref="M189">
    <cfRule type="expression" dxfId="2705" priority="4823">
      <formula>$H189="ETAPA"</formula>
    </cfRule>
    <cfRule type="expression" dxfId="2704" priority="4820">
      <formula>$H189="ETAPA"</formula>
    </cfRule>
    <cfRule type="expression" dxfId="2703" priority="4819">
      <formula>$H189="CÉLULA CONSTRUTIVA"</formula>
    </cfRule>
    <cfRule type="expression" dxfId="2702" priority="4818">
      <formula>$H189="ETAPA"</formula>
    </cfRule>
    <cfRule type="expression" dxfId="2701" priority="4817">
      <formula>$H189="CÉLULA CONSTRUTIVA"</formula>
    </cfRule>
  </conditionalFormatting>
  <conditionalFormatting sqref="M195 M197">
    <cfRule type="expression" dxfId="2700" priority="250">
      <formula>$H195="CÉLULA CONSTRUTIVA"</formula>
    </cfRule>
    <cfRule type="expression" dxfId="2699" priority="252">
      <formula>$H195="CÉLULA CONSTRUTIVA"</formula>
    </cfRule>
    <cfRule type="expression" dxfId="2698" priority="251">
      <formula>$H195="ETAPA"</formula>
    </cfRule>
  </conditionalFormatting>
  <conditionalFormatting sqref="M195 M197:M200">
    <cfRule type="expression" dxfId="2697" priority="253">
      <formula>$H195="ETAPA"</formula>
    </cfRule>
  </conditionalFormatting>
  <conditionalFormatting sqref="M204">
    <cfRule type="expression" dxfId="2696" priority="3285">
      <formula>$H204="ETAPA"</formula>
    </cfRule>
    <cfRule type="expression" dxfId="2695" priority="3282">
      <formula>$H204="CÉLULA CONSTRUTIVA"</formula>
    </cfRule>
    <cfRule type="expression" dxfId="2694" priority="3283">
      <formula>$H204="ETAPA"</formula>
    </cfRule>
    <cfRule type="expression" dxfId="2693" priority="3284">
      <formula>$H204="CÉLULA CONSTRUTIVA"</formula>
    </cfRule>
  </conditionalFormatting>
  <conditionalFormatting sqref="M206">
    <cfRule type="expression" dxfId="2692" priority="3278">
      <formula>$H206="ETAPA"</formula>
    </cfRule>
    <cfRule type="expression" dxfId="2691" priority="3276">
      <formula>$H206="ETAPA"</formula>
    </cfRule>
    <cfRule type="expression" dxfId="2690" priority="3277">
      <formula>$H206="CÉLULA CONSTRUTIVA"</formula>
    </cfRule>
    <cfRule type="expression" dxfId="2689" priority="3275">
      <formula>$H206="CÉLULA CONSTRUTIVA"</formula>
    </cfRule>
  </conditionalFormatting>
  <conditionalFormatting sqref="M208">
    <cfRule type="expression" dxfId="2688" priority="3271">
      <formula>$H208="ETAPA"</formula>
    </cfRule>
    <cfRule type="expression" dxfId="2687" priority="3268">
      <formula>$H208="CÉLULA CONSTRUTIVA"</formula>
    </cfRule>
    <cfRule type="expression" dxfId="2686" priority="3269">
      <formula>$H208="ETAPA"</formula>
    </cfRule>
    <cfRule type="expression" dxfId="2685" priority="3270">
      <formula>$H208="CÉLULA CONSTRUTIVA"</formula>
    </cfRule>
  </conditionalFormatting>
  <conditionalFormatting sqref="M210">
    <cfRule type="expression" dxfId="2684" priority="3261">
      <formula>$H210="CÉLULA CONSTRUTIVA"</formula>
    </cfRule>
    <cfRule type="expression" dxfId="2683" priority="3262">
      <formula>$H210="ETAPA"</formula>
    </cfRule>
    <cfRule type="expression" dxfId="2682" priority="3264">
      <formula>$H210="ETAPA"</formula>
    </cfRule>
    <cfRule type="expression" dxfId="2681" priority="3263">
      <formula>$H210="CÉLULA CONSTRUTIVA"</formula>
    </cfRule>
  </conditionalFormatting>
  <conditionalFormatting sqref="M244">
    <cfRule type="expression" dxfId="2680" priority="4384">
      <formula>$H244="CÉLULA CONSTRUTIVA"</formula>
    </cfRule>
    <cfRule type="expression" dxfId="2679" priority="4383">
      <formula>$H244="SUBETAPA"</formula>
    </cfRule>
    <cfRule type="expression" dxfId="2678" priority="4385">
      <formula>$H244="ETAPA"</formula>
    </cfRule>
  </conditionalFormatting>
  <conditionalFormatting sqref="M250">
    <cfRule type="expression" dxfId="2677" priority="3237">
      <formula>$H250="SUBETAPA"</formula>
    </cfRule>
    <cfRule type="expression" dxfId="2676" priority="3236">
      <formula>$H250="ETAPA"</formula>
    </cfRule>
    <cfRule type="expression" dxfId="2675" priority="3235">
      <formula>$H250="CÉLULA CONSTRUTIVA"</formula>
    </cfRule>
  </conditionalFormatting>
  <conditionalFormatting sqref="M80:N80">
    <cfRule type="expression" dxfId="2674" priority="3865">
      <formula>$H80="SUBETAPA"</formula>
    </cfRule>
  </conditionalFormatting>
  <conditionalFormatting sqref="M238:N238 P238:P239">
    <cfRule type="expression" dxfId="2673" priority="8776">
      <formula>$H238="CÉLULA CONSTRUTIVA"</formula>
    </cfRule>
  </conditionalFormatting>
  <conditionalFormatting sqref="M238:N238">
    <cfRule type="expression" dxfId="2672" priority="8775">
      <formula>$H238="SUBETAPA"</formula>
    </cfRule>
  </conditionalFormatting>
  <conditionalFormatting sqref="M55:O55">
    <cfRule type="expression" dxfId="2671" priority="20">
      <formula>$H55="ETAPA"</formula>
    </cfRule>
  </conditionalFormatting>
  <conditionalFormatting sqref="M151:O152">
    <cfRule type="expression" dxfId="2670" priority="725">
      <formula>$H151="ETAPA"</formula>
    </cfRule>
  </conditionalFormatting>
  <conditionalFormatting sqref="M153:O154">
    <cfRule type="expression" dxfId="2669" priority="53">
      <formula>$H153="CÉLULA CONSTRUTIVA"</formula>
    </cfRule>
  </conditionalFormatting>
  <conditionalFormatting sqref="M155:O156">
    <cfRule type="expression" dxfId="2668" priority="727">
      <formula>$H155="CÉLULA CONSTRUTIVA"</formula>
    </cfRule>
  </conditionalFormatting>
  <conditionalFormatting sqref="M156:O156">
    <cfRule type="expression" dxfId="2667" priority="728">
      <formula>$H156="ETAPA"</formula>
    </cfRule>
    <cfRule type="expression" dxfId="2666" priority="726">
      <formula>$H156="SUBETAPA"</formula>
    </cfRule>
  </conditionalFormatting>
  <conditionalFormatting sqref="M211:O211">
    <cfRule type="expression" dxfId="2665" priority="3957">
      <formula>$H211="SUBETAPA"</formula>
    </cfRule>
  </conditionalFormatting>
  <conditionalFormatting sqref="M240:O240">
    <cfRule type="expression" dxfId="2664" priority="864">
      <formula>$H240="SUBETAPA"</formula>
    </cfRule>
    <cfRule type="expression" dxfId="2663" priority="865">
      <formula>$H240="CÉLULA CONSTRUTIVA"</formula>
    </cfRule>
    <cfRule type="expression" dxfId="2662" priority="866">
      <formula>$H240="ETAPA"</formula>
    </cfRule>
  </conditionalFormatting>
  <conditionalFormatting sqref="M243:O243">
    <cfRule type="expression" dxfId="2661" priority="862">
      <formula>$H243="CÉLULA CONSTRUTIVA"</formula>
    </cfRule>
    <cfRule type="expression" dxfId="2660" priority="863">
      <formula>$H243="ETAPA"</formula>
    </cfRule>
    <cfRule type="expression" dxfId="2659" priority="861">
      <formula>$H243="SUBETAPA"</formula>
    </cfRule>
  </conditionalFormatting>
  <conditionalFormatting sqref="M245:O245">
    <cfRule type="expression" dxfId="2658" priority="859">
      <formula>$H245="CÉLULA CONSTRUTIVA"</formula>
    </cfRule>
    <cfRule type="expression" dxfId="2657" priority="860">
      <formula>$H245="ETAPA"</formula>
    </cfRule>
    <cfRule type="expression" dxfId="2656" priority="858">
      <formula>$H245="SUBETAPA"</formula>
    </cfRule>
  </conditionalFormatting>
  <conditionalFormatting sqref="M256:O256">
    <cfRule type="expression" dxfId="2655" priority="849">
      <formula>$H256="SUBETAPA"</formula>
    </cfRule>
    <cfRule type="expression" dxfId="2654" priority="850">
      <formula>$H256="CÉLULA CONSTRUTIVA"</formula>
    </cfRule>
    <cfRule type="expression" dxfId="2653" priority="851">
      <formula>$H256="ETAPA"</formula>
    </cfRule>
  </conditionalFormatting>
  <conditionalFormatting sqref="M70:P70">
    <cfRule type="expression" dxfId="2652" priority="4258">
      <formula>$H70="CÉLULA CONSTRUTIVA"</formula>
    </cfRule>
  </conditionalFormatting>
  <conditionalFormatting sqref="M211:P211">
    <cfRule type="expression" dxfId="2651" priority="3958">
      <formula>$H211="CÉLULA CONSTRUTIVA"</formula>
    </cfRule>
  </conditionalFormatting>
  <conditionalFormatting sqref="M239:P239 P251:P253">
    <cfRule type="expression" dxfId="2650" priority="8793">
      <formula>$H239="ETAPA"</formula>
    </cfRule>
    <cfRule type="expression" dxfId="2649" priority="8782">
      <formula>$H239="CÉLULA CONSTRUTIVA"</formula>
    </cfRule>
  </conditionalFormatting>
  <conditionalFormatting sqref="M246:P247">
    <cfRule type="expression" dxfId="2648" priority="893">
      <formula>$H246="ETAPA"</formula>
    </cfRule>
  </conditionalFormatting>
  <conditionalFormatting sqref="N25 N18:P18">
    <cfRule type="expression" dxfId="2647" priority="8194">
      <formula>$H18="ETAPA"</formula>
    </cfRule>
  </conditionalFormatting>
  <conditionalFormatting sqref="N33 N35 N56 N94:N95 O100:O101 N104:P104 N105:N106 N93:O93 N102 N116 N133 N170:O170">
    <cfRule type="expression" dxfId="2646" priority="12735">
      <formula>$H33="ETAPA"</formula>
    </cfRule>
  </conditionalFormatting>
  <conditionalFormatting sqref="N71:N72">
    <cfRule type="expression" dxfId="2645" priority="4260">
      <formula>$H71="SUBETAPA"</formula>
    </cfRule>
    <cfRule type="expression" dxfId="2644" priority="4261">
      <formula>$H71="CÉLULA CONSTRUTIVA"</formula>
    </cfRule>
  </conditionalFormatting>
  <conditionalFormatting sqref="N72">
    <cfRule type="expression" dxfId="2643" priority="7804">
      <formula>$H72="ETAPA"</formula>
    </cfRule>
  </conditionalFormatting>
  <conditionalFormatting sqref="N80">
    <cfRule type="expression" dxfId="2642" priority="3867">
      <formula>$H80="ETAPA"</formula>
    </cfRule>
    <cfRule type="expression" dxfId="2641" priority="3866">
      <formula>$H80="CÉLULA CONSTRUTIVA"</formula>
    </cfRule>
  </conditionalFormatting>
  <conditionalFormatting sqref="N114">
    <cfRule type="expression" dxfId="2640" priority="3757">
      <formula>$H114="SUBETAPA"</formula>
    </cfRule>
    <cfRule type="expression" dxfId="2639" priority="3758">
      <formula>$H114="CÉLULA CONSTRUTIVA"</formula>
    </cfRule>
  </conditionalFormatting>
  <conditionalFormatting sqref="N122">
    <cfRule type="expression" dxfId="2638" priority="3720">
      <formula>$H122="SUBETAPA"</formula>
    </cfRule>
    <cfRule type="expression" dxfId="2637" priority="3721">
      <formula>$H122="CÉLULA CONSTRUTIVA"</formula>
    </cfRule>
  </conditionalFormatting>
  <conditionalFormatting sqref="N124">
    <cfRule type="expression" dxfId="2636" priority="3736">
      <formula>$H124="SUBETAPA"</formula>
    </cfRule>
    <cfRule type="expression" dxfId="2635" priority="3737">
      <formula>$H124="CÉLULA CONSTRUTIVA"</formula>
    </cfRule>
  </conditionalFormatting>
  <conditionalFormatting sqref="N126">
    <cfRule type="expression" dxfId="2634" priority="3729">
      <formula>$H126="CÉLULA CONSTRUTIVA"</formula>
    </cfRule>
    <cfRule type="expression" dxfId="2633" priority="3728">
      <formula>$H126="SUBETAPA"</formula>
    </cfRule>
  </conditionalFormatting>
  <conditionalFormatting sqref="N131">
    <cfRule type="expression" dxfId="2632" priority="304">
      <formula>$H131="CÉLULA CONSTRUTIVA"</formula>
    </cfRule>
    <cfRule type="expression" dxfId="2631" priority="303">
      <formula>$H131="SUBETAPA"</formula>
    </cfRule>
  </conditionalFormatting>
  <conditionalFormatting sqref="N141:N143 G146:N146">
    <cfRule type="expression" dxfId="2630" priority="10077">
      <formula>$H141="ETAPA"</formula>
    </cfRule>
  </conditionalFormatting>
  <conditionalFormatting sqref="N141:N143">
    <cfRule type="expression" dxfId="2629" priority="10075">
      <formula>$H141="SUBETAPA"</formula>
    </cfRule>
    <cfRule type="expression" dxfId="2628" priority="10076">
      <formula>$H141="CÉLULA CONSTRUTIVA"</formula>
    </cfRule>
  </conditionalFormatting>
  <conditionalFormatting sqref="N175 P175">
    <cfRule type="expression" dxfId="2627" priority="3614">
      <formula>$H175="ETAPA"</formula>
    </cfRule>
  </conditionalFormatting>
  <conditionalFormatting sqref="N175 P175:P177">
    <cfRule type="expression" dxfId="2626" priority="3613">
      <formula>$H175="CÉLULA CONSTRUTIVA"</formula>
    </cfRule>
  </conditionalFormatting>
  <conditionalFormatting sqref="N212:N213">
    <cfRule type="expression" dxfId="2625" priority="3961">
      <formula>$H212="CÉLULA CONSTRUTIVA"</formula>
    </cfRule>
    <cfRule type="expression" dxfId="2624" priority="3960">
      <formula>$H212="SUBETAPA"</formula>
    </cfRule>
  </conditionalFormatting>
  <conditionalFormatting sqref="N213">
    <cfRule type="expression" dxfId="2623" priority="4025">
      <formula>$H213="ETAPA"</formula>
    </cfRule>
  </conditionalFormatting>
  <conditionalFormatting sqref="N217:N218">
    <cfRule type="expression" dxfId="2622" priority="4142">
      <formula>$H217="CÉLULA CONSTRUTIVA"</formula>
    </cfRule>
    <cfRule type="expression" dxfId="2621" priority="4141">
      <formula>$H217="SUBETAPA"</formula>
    </cfRule>
  </conditionalFormatting>
  <conditionalFormatting sqref="N219">
    <cfRule type="expression" dxfId="2620" priority="3110">
      <formula>$H219="CÉLULA CONSTRUTIVA"</formula>
    </cfRule>
    <cfRule type="expression" dxfId="2619" priority="3109">
      <formula>$H219="SUBETAPA"</formula>
    </cfRule>
    <cfRule type="expression" dxfId="2618" priority="3111">
      <formula>$H219="ETAPA"</formula>
    </cfRule>
  </conditionalFormatting>
  <conditionalFormatting sqref="N223">
    <cfRule type="expression" dxfId="2617" priority="4006">
      <formula>$H223="ETAPA"</formula>
    </cfRule>
    <cfRule type="expression" dxfId="2616" priority="4005">
      <formula>$H223="CÉLULA CONSTRUTIVA"</formula>
    </cfRule>
  </conditionalFormatting>
  <conditionalFormatting sqref="N248:N251">
    <cfRule type="expression" dxfId="2615" priority="4359">
      <formula>$H248="ETAPA"</formula>
    </cfRule>
  </conditionalFormatting>
  <conditionalFormatting sqref="N254">
    <cfRule type="expression" dxfId="2614" priority="499">
      <formula>$H254="ETAPA"</formula>
    </cfRule>
  </conditionalFormatting>
  <conditionalFormatting sqref="N8:O10 G195:J195 G197:J197">
    <cfRule type="expression" dxfId="2613" priority="247">
      <formula>$H8="SUBETAPA"</formula>
    </cfRule>
    <cfRule type="expression" dxfId="2612" priority="248">
      <formula>$H8="CÉLULA CONSTRUTIVA"</formula>
    </cfRule>
  </conditionalFormatting>
  <conditionalFormatting sqref="N19:O19 O21:P21 G90:M92">
    <cfRule type="expression" dxfId="2611" priority="1789">
      <formula>$H19="CÉLULA CONSTRUTIVA"</formula>
    </cfRule>
  </conditionalFormatting>
  <conditionalFormatting sqref="N19:O19 O21:P21 G90:N92">
    <cfRule type="expression" dxfId="2610" priority="2900">
      <formula>$H19="ETAPA"</formula>
    </cfRule>
  </conditionalFormatting>
  <conditionalFormatting sqref="N34:O34 N46 N47:P47 N49 P49:P50 J54:L54 N54:P54 N55:O55 L55:L57 N57:P58 J58:L58 N59:O61 N63 J71 P82 N84 N93:O93 G97:P97 N102:P103 O106 O114 G116:P116 G122:M122 O122:P122 G123:O123 G124:M124 O124:P124 O126:P126 N133:P133 N159:N162 G193:L193 N193:O193 N198 G232:N234 G84:L84 N82 G46:K47 G49:K50 J55:K55 J59:K59">
    <cfRule type="expression" dxfId="2609" priority="7787">
      <formula>$H34="CÉLULA CONSTRUTIVA"</formula>
    </cfRule>
  </conditionalFormatting>
  <conditionalFormatting sqref="N34:O34 N46 N47:P47 N49 P49:P50 N54:P54 N57:P58 N59:O61 N84 G93:M94 G97:P97 N102:P102 G104:M106 O106 G116:P116 G123:L123 N123:O123 N133:P133 G193:L193 N193:O193 G232:N234 P82 J71 O114 G124:M124 O124:P124 G126:M126 O126:P126 G122:M122 O122:P122 N159:N162 N63 N198 N55:O55 J54:L54 L55:L57 G58:L58 N93:O93">
    <cfRule type="expression" dxfId="2608" priority="7786">
      <formula>$H34="SUBETAPA"</formula>
    </cfRule>
  </conditionalFormatting>
  <conditionalFormatting sqref="N50:O50 G36:K47 G49:M50 G54:I55">
    <cfRule type="expression" dxfId="2607" priority="4181">
      <formula>$H36="SUBETAPA"</formula>
    </cfRule>
  </conditionalFormatting>
  <conditionalFormatting sqref="N50:O50">
    <cfRule type="expression" dxfId="2606" priority="4145">
      <formula>$H50="CÉLULA CONSTRUTIVA"</formula>
    </cfRule>
  </conditionalFormatting>
  <conditionalFormatting sqref="N85:O85">
    <cfRule type="expression" dxfId="2605" priority="311">
      <formula>$H85="CÉLULA CONSTRUTIVA"</formula>
    </cfRule>
    <cfRule type="expression" dxfId="2604" priority="310">
      <formula>$H85="SUBETAPA"</formula>
    </cfRule>
  </conditionalFormatting>
  <conditionalFormatting sqref="N86:O86">
    <cfRule type="expression" dxfId="2603" priority="793">
      <formula>$H86="ETAPA"</formula>
    </cfRule>
  </conditionalFormatting>
  <conditionalFormatting sqref="N115:O115">
    <cfRule type="expression" dxfId="2602" priority="3740">
      <formula>$H115="CÉLULA CONSTRUTIVA"</formula>
    </cfRule>
    <cfRule type="expression" dxfId="2601" priority="3739">
      <formula>$H115="SUBETAPA"</formula>
    </cfRule>
  </conditionalFormatting>
  <conditionalFormatting sqref="N144:O144 G144:M145">
    <cfRule type="expression" dxfId="2600" priority="99">
      <formula>$H144="CÉLULA CONSTRUTIVA"</formula>
    </cfRule>
  </conditionalFormatting>
  <conditionalFormatting sqref="N147:O147">
    <cfRule type="expression" dxfId="2599" priority="3667">
      <formula>$H147="CÉLULA CONSTRUTIVA"</formula>
    </cfRule>
  </conditionalFormatting>
  <conditionalFormatting sqref="N153:O155">
    <cfRule type="expression" dxfId="2598" priority="52">
      <formula>$H153="SUBETAPA"</formula>
    </cfRule>
  </conditionalFormatting>
  <conditionalFormatting sqref="N8:P10 G195:J195 G197:J197">
    <cfRule type="expression" dxfId="2597" priority="249">
      <formula>$H8="ETAPA"</formula>
    </cfRule>
  </conditionalFormatting>
  <conditionalFormatting sqref="N14:P18 P19:P21 P26:P27 P81:P83 G85:L85 P85:P86 P114:P115 P134:P140 N145:P145 P157:P164 P166:P173 M246:M248 O248 G250:M250 P250 G127:P130">
    <cfRule type="expression" dxfId="2596" priority="559">
      <formula>$H14="CÉLULA CONSTRUTIVA"</formula>
    </cfRule>
  </conditionalFormatting>
  <conditionalFormatting sqref="N22:P22 N46:P46 N49:P49 N54:P54 O35:P35 P63:P68 O56:P56 O33:P33 O116:P116 J29:K30 G29:I31 J31:L31 M59:O61 G80:L80 G83:I83 K83:L83 G84:N84 G198:L200 N58:P58 O29:O30 G93:M94 G104:M106 N34:O34 N47:O47 N57:O57 O94:P94 O95 G97:P97 N100:N101 O102 O105:P105 O106 G116:M116 G123:L123 N123:O123 O133 G193:L193 N193:O193 N199:O200 L232:M232 G236:L236">
    <cfRule type="expression" dxfId="2595" priority="6930">
      <formula>$H22="ETAPA"</formula>
    </cfRule>
  </conditionalFormatting>
  <conditionalFormatting sqref="N31:P32">
    <cfRule type="expression" dxfId="2594" priority="6044">
      <formula>$H31="SUBETAPA"</formula>
    </cfRule>
    <cfRule type="expression" dxfId="2593" priority="6033">
      <formula>$H31="ETAPA"</formula>
    </cfRule>
  </conditionalFormatting>
  <conditionalFormatting sqref="N33:P33 N35:P35 N56:P56 N94:N95 N100:O101 N104:P104 N105:N106">
    <cfRule type="expression" dxfId="2592" priority="12729">
      <formula>$H33="CÉLULA CONSTRUTIVA"</formula>
    </cfRule>
  </conditionalFormatting>
  <conditionalFormatting sqref="N36:P44">
    <cfRule type="expression" dxfId="2591" priority="199">
      <formula>$H36="ETAPA"</formula>
    </cfRule>
  </conditionalFormatting>
  <conditionalFormatting sqref="N45:P45 G51:P51 M72 J72:J76 M73:O76 G76:I76 K76:L76 G77:P79 M80 N87:P87 G88:P89 G117:P121 G125:P125 G132:P132 M159:N162 G166:L166 G175:J175 L175:M175 K213:M213 M214:O214 J214:J218 M215:M218 G219:M228 N227:O228 G229:O229 G230:P231 P76">
    <cfRule type="expression" dxfId="2590" priority="1783">
      <formula>$H45="ETAPA"</formula>
    </cfRule>
  </conditionalFormatting>
  <conditionalFormatting sqref="N48:P48">
    <cfRule type="expression" dxfId="2589" priority="180">
      <formula>$H48="ETAPA"</formula>
    </cfRule>
  </conditionalFormatting>
  <conditionalFormatting sqref="N50:P50 G54:M58 G59:K61">
    <cfRule type="expression" dxfId="2588" priority="8306">
      <formula>$H50="ETAPA"</formula>
    </cfRule>
  </conditionalFormatting>
  <conditionalFormatting sqref="N62:P62">
    <cfRule type="expression" dxfId="2587" priority="117">
      <formula>$H62="ETAPA"</formula>
    </cfRule>
  </conditionalFormatting>
  <conditionalFormatting sqref="N73:P73">
    <cfRule type="expression" dxfId="2586" priority="209">
      <formula>$H73="SUBETAPA"</formula>
    </cfRule>
    <cfRule type="expression" dxfId="2585" priority="210">
      <formula>$H73="CÉLULA CONSTRUTIVA"</formula>
    </cfRule>
  </conditionalFormatting>
  <conditionalFormatting sqref="N74:P75">
    <cfRule type="expression" dxfId="2584" priority="7845">
      <formula>$H74="CÉLULA CONSTRUTIVA"</formula>
    </cfRule>
  </conditionalFormatting>
  <conditionalFormatting sqref="N74:P76">
    <cfRule type="expression" dxfId="2583" priority="2046">
      <formula>$H74="SUBETAPA"</formula>
    </cfRule>
  </conditionalFormatting>
  <conditionalFormatting sqref="N85:P85">
    <cfRule type="expression" dxfId="2582" priority="309">
      <formula>$H85="ETAPA"</formula>
    </cfRule>
  </conditionalFormatting>
  <conditionalFormatting sqref="N90:P92">
    <cfRule type="expression" dxfId="2581" priority="12">
      <formula>$H90="CÉLULA CONSTRUTIVA"</formula>
    </cfRule>
  </conditionalFormatting>
  <conditionalFormatting sqref="N153:P155">
    <cfRule type="expression" dxfId="2580" priority="50">
      <formula>$H153="ETAPA"</formula>
    </cfRule>
  </conditionalFormatting>
  <conditionalFormatting sqref="N168:P168">
    <cfRule type="expression" dxfId="2579" priority="2">
      <formula>$H168="CÉLULA CONSTRUTIVA"</formula>
    </cfRule>
    <cfRule type="expression" dxfId="2578" priority="3">
      <formula>$H168="ETAPA"</formula>
    </cfRule>
    <cfRule type="expression" dxfId="2577" priority="1">
      <formula>$H168="SUBETAPA"</formula>
    </cfRule>
  </conditionalFormatting>
  <conditionalFormatting sqref="N169:P169">
    <cfRule type="expression" dxfId="2576" priority="12085">
      <formula>$H169="ETAPA"</formula>
    </cfRule>
    <cfRule type="expression" dxfId="2575" priority="12084">
      <formula>$H169="CÉLULA CONSTRUTIVA"</formula>
    </cfRule>
    <cfRule type="expression" dxfId="2574" priority="12083">
      <formula>$H169="SUBETAPA"</formula>
    </cfRule>
  </conditionalFormatting>
  <conditionalFormatting sqref="N170:P170 P8:P9">
    <cfRule type="expression" dxfId="2573" priority="909">
      <formula>$H8="CÉLULA CONSTRUTIVA"</formula>
    </cfRule>
  </conditionalFormatting>
  <conditionalFormatting sqref="N178:P185">
    <cfRule type="expression" dxfId="2572" priority="12148">
      <formula>$H178="ETAPA"</formula>
    </cfRule>
    <cfRule type="expression" dxfId="2571" priority="12147">
      <formula>$H178="CÉLULA CONSTRUTIVA"</formula>
    </cfRule>
    <cfRule type="expression" dxfId="2570" priority="12146">
      <formula>$H178="SUBETAPA"</formula>
    </cfRule>
  </conditionalFormatting>
  <conditionalFormatting sqref="N187:P187">
    <cfRule type="expression" dxfId="2569" priority="12209">
      <formula>$H187="SUBETAPA"</formula>
    </cfRule>
    <cfRule type="expression" dxfId="2568" priority="12211">
      <formula>$H187="ETAPA"</formula>
    </cfRule>
    <cfRule type="expression" dxfId="2567" priority="12210">
      <formula>$H187="CÉLULA CONSTRUTIVA"</formula>
    </cfRule>
  </conditionalFormatting>
  <conditionalFormatting sqref="N189:P189 N199:P200">
    <cfRule type="expression" dxfId="2566" priority="12230">
      <formula>$H189="SUBETAPA"</formula>
    </cfRule>
    <cfRule type="expression" dxfId="2565" priority="12231">
      <formula>$H189="CÉLULA CONSTRUTIVA"</formula>
    </cfRule>
  </conditionalFormatting>
  <conditionalFormatting sqref="N189:P189 P199:P200">
    <cfRule type="expression" dxfId="2564" priority="12232">
      <formula>$H189="ETAPA"</formula>
    </cfRule>
  </conditionalFormatting>
  <conditionalFormatting sqref="N192:P192">
    <cfRule type="expression" dxfId="2563" priority="12239">
      <formula>$H192="CÉLULA CONSTRUTIVA"</formula>
    </cfRule>
    <cfRule type="expression" dxfId="2562" priority="12238">
      <formula>$H192="SUBETAPA"</formula>
    </cfRule>
    <cfRule type="expression" dxfId="2561" priority="12240">
      <formula>$H192="ETAPA"</formula>
    </cfRule>
  </conditionalFormatting>
  <conditionalFormatting sqref="N195:P195 N197:P197">
    <cfRule type="expression" dxfId="2560" priority="271">
      <formula>$H195="CÉLULA CONSTRUTIVA"</formula>
    </cfRule>
    <cfRule type="expression" dxfId="2559" priority="270">
      <formula>$H195="SUBETAPA"</formula>
    </cfRule>
  </conditionalFormatting>
  <conditionalFormatting sqref="N195:P195 N197:P198">
    <cfRule type="expression" dxfId="2558" priority="272">
      <formula>$H195="ETAPA"</formula>
    </cfRule>
  </conditionalFormatting>
  <conditionalFormatting sqref="N204:P204">
    <cfRule type="expression" dxfId="2557" priority="3339">
      <formula>$H204="ETAPA"</formula>
    </cfRule>
    <cfRule type="expression" dxfId="2556" priority="3338">
      <formula>$H204="CÉLULA CONSTRUTIVA"</formula>
    </cfRule>
    <cfRule type="expression" dxfId="2555" priority="3337">
      <formula>$H204="SUBETAPA"</formula>
    </cfRule>
  </conditionalFormatting>
  <conditionalFormatting sqref="N206:P206">
    <cfRule type="expression" dxfId="2554" priority="3360">
      <formula>$H206="ETAPA"</formula>
    </cfRule>
    <cfRule type="expression" dxfId="2553" priority="3359">
      <formula>$H206="CÉLULA CONSTRUTIVA"</formula>
    </cfRule>
    <cfRule type="expression" dxfId="2552" priority="3358">
      <formula>$H206="SUBETAPA"</formula>
    </cfRule>
  </conditionalFormatting>
  <conditionalFormatting sqref="N208:P208">
    <cfRule type="expression" dxfId="2551" priority="3379">
      <formula>$H208="SUBETAPA"</formula>
    </cfRule>
    <cfRule type="expression" dxfId="2550" priority="3380">
      <formula>$H208="CÉLULA CONSTRUTIVA"</formula>
    </cfRule>
    <cfRule type="expression" dxfId="2549" priority="3381">
      <formula>$H208="ETAPA"</formula>
    </cfRule>
  </conditionalFormatting>
  <conditionalFormatting sqref="N210:P210">
    <cfRule type="expression" dxfId="2548" priority="3400">
      <formula>$H210="SUBETAPA"</formula>
    </cfRule>
    <cfRule type="expression" dxfId="2547" priority="3401">
      <formula>$H210="CÉLULA CONSTRUTIVA"</formula>
    </cfRule>
    <cfRule type="expression" dxfId="2546" priority="3402">
      <formula>$H210="ETAPA"</formula>
    </cfRule>
  </conditionalFormatting>
  <conditionalFormatting sqref="N214:P216">
    <cfRule type="expression" dxfId="2545" priority="27">
      <formula>$H214="SUBETAPA"</formula>
    </cfRule>
    <cfRule type="expression" dxfId="2544" priority="28">
      <formula>$H214="CÉLULA CONSTRUTIVA"</formula>
    </cfRule>
  </conditionalFormatting>
  <conditionalFormatting sqref="N215:P218">
    <cfRule type="expression" dxfId="2543" priority="4000">
      <formula>$H215="ETAPA"</formula>
    </cfRule>
  </conditionalFormatting>
  <conditionalFormatting sqref="N220:P222">
    <cfRule type="expression" dxfId="2542" priority="3157">
      <formula>$H220="CÉLULA CONSTRUTIVA"</formula>
    </cfRule>
    <cfRule type="expression" dxfId="2541" priority="3142">
      <formula>$H220="ETAPA"</formula>
    </cfRule>
  </conditionalFormatting>
  <conditionalFormatting sqref="N220:P227">
    <cfRule type="expression" dxfId="2540" priority="3156">
      <formula>$H220="SUBETAPA"</formula>
    </cfRule>
  </conditionalFormatting>
  <conditionalFormatting sqref="N224:P226">
    <cfRule type="expression" dxfId="2539" priority="7895">
      <formula>$H224="ETAPA"</formula>
    </cfRule>
  </conditionalFormatting>
  <conditionalFormatting sqref="N227:P227">
    <cfRule type="expression" dxfId="2538" priority="3914">
      <formula>$H227="CÉLULA CONSTRUTIVA"</formula>
    </cfRule>
  </conditionalFormatting>
  <conditionalFormatting sqref="N235:P235 O165:P165 M257:P258 G259:P262">
    <cfRule type="expression" dxfId="2537" priority="13786">
      <formula>$H165="SUBETAPA"</formula>
    </cfRule>
  </conditionalFormatting>
  <conditionalFormatting sqref="N247:P247 N248:N250">
    <cfRule type="expression" dxfId="2536" priority="4373">
      <formula>$H247="CÉLULA CONSTRUTIVA"</formula>
    </cfRule>
    <cfRule type="expression" dxfId="2535" priority="4372">
      <formula>$H247="SUBETAPA"</formula>
    </cfRule>
  </conditionalFormatting>
  <conditionalFormatting sqref="N252:P252">
    <cfRule type="expression" dxfId="2534" priority="8780">
      <formula>$H252="ETAPA"</formula>
    </cfRule>
    <cfRule type="expression" dxfId="2533" priority="8779">
      <formula>$H252="CÉLULA CONSTRUTIVA"</formula>
    </cfRule>
    <cfRule type="expression" dxfId="2532" priority="8778">
      <formula>$H252="SUBETAPA"</formula>
    </cfRule>
  </conditionalFormatting>
  <conditionalFormatting sqref="N253:P253">
    <cfRule type="expression" dxfId="2531" priority="11020">
      <formula>$H253="CÉLULA CONSTRUTIVA"</formula>
    </cfRule>
    <cfRule type="expression" dxfId="2530" priority="11021">
      <formula>$H253="ETAPA"</formula>
    </cfRule>
    <cfRule type="expression" dxfId="2529" priority="11019">
      <formula>$H253="SUBETAPA"</formula>
    </cfRule>
  </conditionalFormatting>
  <conditionalFormatting sqref="O72">
    <cfRule type="expression" dxfId="2528" priority="803">
      <formula>$H72="SUBETAPA"</formula>
    </cfRule>
    <cfRule type="expression" dxfId="2527" priority="805">
      <formula>$H72="ETAPA"</formula>
    </cfRule>
    <cfRule type="expression" dxfId="2526" priority="804">
      <formula>$H72="CÉLULA CONSTRUTIVA"</formula>
    </cfRule>
  </conditionalFormatting>
  <conditionalFormatting sqref="O80">
    <cfRule type="expression" dxfId="2525" priority="802">
      <formula>$H80="ETAPA"</formula>
    </cfRule>
    <cfRule type="expression" dxfId="2524" priority="801">
      <formula>$H80="CÉLULA CONSTRUTIVA"</formula>
    </cfRule>
    <cfRule type="expression" dxfId="2523" priority="800">
      <formula>$H80="SUBETAPA"</formula>
    </cfRule>
  </conditionalFormatting>
  <conditionalFormatting sqref="O82 O84:P84">
    <cfRule type="expression" dxfId="2522" priority="795">
      <formula>$H82="CÉLULA CONSTRUTIVA"</formula>
    </cfRule>
  </conditionalFormatting>
  <conditionalFormatting sqref="O86">
    <cfRule type="expression" dxfId="2521" priority="792">
      <formula>$H86="CÉLULA CONSTRUTIVA"</formula>
    </cfRule>
    <cfRule type="expression" dxfId="2520" priority="791">
      <formula>$H86="SUBETAPA"</formula>
    </cfRule>
  </conditionalFormatting>
  <conditionalFormatting sqref="O90:O92">
    <cfRule type="expression" dxfId="2519" priority="11">
      <formula>$H90="SUBETAPA"</formula>
    </cfRule>
    <cfRule type="expression" dxfId="2518" priority="13">
      <formula>$H90="ETAPA"</formula>
    </cfRule>
  </conditionalFormatting>
  <conditionalFormatting sqref="O141">
    <cfRule type="expression" dxfId="2517" priority="4626">
      <formula>$H141="SUBETAPA"</formula>
    </cfRule>
    <cfRule type="expression" dxfId="2516" priority="4627">
      <formula>$H141="CÉLULA CONSTRUTIVA"</formula>
    </cfRule>
    <cfRule type="expression" dxfId="2515" priority="4628">
      <formula>$H141="ETAPA"</formula>
    </cfRule>
  </conditionalFormatting>
  <conditionalFormatting sqref="O143">
    <cfRule type="expression" dxfId="2514" priority="719">
      <formula>$H143="ETAPA"</formula>
    </cfRule>
  </conditionalFormatting>
  <conditionalFormatting sqref="O143:O146">
    <cfRule type="expression" dxfId="2513" priority="717">
      <formula>$H143="SUBETAPA"</formula>
    </cfRule>
    <cfRule type="expression" dxfId="2512" priority="718">
      <formula>$H143="CÉLULA CONSTRUTIVA"</formula>
    </cfRule>
  </conditionalFormatting>
  <conditionalFormatting sqref="O146">
    <cfRule type="expression" dxfId="2511" priority="722">
      <formula>$H146="ETAPA"</formula>
    </cfRule>
  </conditionalFormatting>
  <conditionalFormatting sqref="O147:O148">
    <cfRule type="expression" dxfId="2510" priority="9">
      <formula>$H147="CÉLULA CONSTRUTIVA"</formula>
    </cfRule>
    <cfRule type="expression" dxfId="2509" priority="8">
      <formula>$H147="SUBETAPA"</formula>
    </cfRule>
  </conditionalFormatting>
  <conditionalFormatting sqref="O159:O164">
    <cfRule type="expression" dxfId="2508" priority="708">
      <formula>$H159="SUBETAPA"</formula>
    </cfRule>
    <cfRule type="expression" dxfId="2507" priority="710">
      <formula>$H159="ETAPA"</formula>
    </cfRule>
    <cfRule type="expression" dxfId="2506" priority="709">
      <formula>$H159="CÉLULA CONSTRUTIVA"</formula>
    </cfRule>
  </conditionalFormatting>
  <conditionalFormatting sqref="O167">
    <cfRule type="expression" dxfId="2505" priority="82">
      <formula>$H167="ETAPA"</formula>
    </cfRule>
  </conditionalFormatting>
  <conditionalFormatting sqref="O201">
    <cfRule type="expression" dxfId="2504" priority="882">
      <formula>$H201="SUBETAPA"</formula>
    </cfRule>
    <cfRule type="expression" dxfId="2503" priority="883">
      <formula>$H201="CÉLULA CONSTRUTIVA"</formula>
    </cfRule>
    <cfRule type="expression" dxfId="2502" priority="884">
      <formula>$H201="ETAPA"</formula>
    </cfRule>
  </conditionalFormatting>
  <conditionalFormatting sqref="O213">
    <cfRule type="expression" dxfId="2501" priority="7">
      <formula>$H213="ETAPA"</formula>
    </cfRule>
    <cfRule type="expression" dxfId="2500" priority="6">
      <formula>$H213="CÉLULA CONSTRUTIVA"</formula>
    </cfRule>
    <cfRule type="expression" dxfId="2499" priority="5">
      <formula>$H213="SUBETAPA"</formula>
    </cfRule>
  </conditionalFormatting>
  <conditionalFormatting sqref="O232">
    <cfRule type="expression" dxfId="2498" priority="4619">
      <formula>$H232="ETAPA"</formula>
    </cfRule>
    <cfRule type="expression" dxfId="2497" priority="4618">
      <formula>$H232="CÉLULA CONSTRUTIVA"</formula>
    </cfRule>
    <cfRule type="expression" dxfId="2496" priority="4617">
      <formula>$H232="SUBETAPA"</formula>
    </cfRule>
  </conditionalFormatting>
  <conditionalFormatting sqref="O234">
    <cfRule type="expression" dxfId="2495" priority="877">
      <formula>$H234="CÉLULA CONSTRUTIVA"</formula>
    </cfRule>
    <cfRule type="expression" dxfId="2494" priority="878">
      <formula>$H234="ETAPA"</formula>
    </cfRule>
    <cfRule type="expression" dxfId="2493" priority="876">
      <formula>$H234="SUBETAPA"</formula>
    </cfRule>
  </conditionalFormatting>
  <conditionalFormatting sqref="O237:O238">
    <cfRule type="expression" dxfId="2492" priority="869">
      <formula>$H237="ETAPA"</formula>
    </cfRule>
    <cfRule type="expression" dxfId="2491" priority="867">
      <formula>$H237="SUBETAPA"</formula>
    </cfRule>
    <cfRule type="expression" dxfId="2490" priority="868">
      <formula>$H237="CÉLULA CONSTRUTIVA"</formula>
    </cfRule>
  </conditionalFormatting>
  <conditionalFormatting sqref="O251">
    <cfRule type="expression" dxfId="2489" priority="854">
      <formula>$H251="ETAPA"</formula>
    </cfRule>
  </conditionalFormatting>
  <conditionalFormatting sqref="O254">
    <cfRule type="expression" dxfId="2488" priority="495">
      <formula>$H254="ETAPA"</formula>
    </cfRule>
    <cfRule type="expression" dxfId="2487" priority="494">
      <formula>$H254="CÉLULA CONSTRUTIVA"</formula>
    </cfRule>
    <cfRule type="expression" dxfId="2486" priority="493">
      <formula>$H254="SUBETAPA"</formula>
    </cfRule>
  </conditionalFormatting>
  <conditionalFormatting sqref="O21:P21 N19:O19 G90:M92">
    <cfRule type="expression" dxfId="2485" priority="1788">
      <formula>$H19="SUBETAPA"</formula>
    </cfRule>
  </conditionalFormatting>
  <conditionalFormatting sqref="O28:P30 N33:P33 N35:P35 N56:P56 N100:O101 N94:N95 N104:O104 N105:N106">
    <cfRule type="expression" dxfId="2484" priority="12728">
      <formula>$H28="SUBETAPA"</formula>
    </cfRule>
  </conditionalFormatting>
  <conditionalFormatting sqref="O46:P46 O49:P49 P54 G56:K57 P58 O63:P63 N64:P68 P93 O94:P95 O105:P105 O198:P198 G198:K200 N236:O236 N246:P246 P237 P240:P241 O233:P233 M241:P242 P243 N244:P244 P255:P256 P28:P31 G54:I55 G58:I59 G60:K61 G29:I31 J31:L31 N31:O31 O32 G28:M28">
    <cfRule type="expression" dxfId="2483" priority="14043">
      <formula>$H28="CÉLULA CONSTRUTIVA"</formula>
    </cfRule>
  </conditionalFormatting>
  <conditionalFormatting sqref="O71:P71 P72 O233:P233 P243 N244:P244 P256 P240:P241 M241:P242">
    <cfRule type="expression" dxfId="2482" priority="13920">
      <formula>$H71="SUBETAPA"</formula>
    </cfRule>
  </conditionalFormatting>
  <conditionalFormatting sqref="O76:P76">
    <cfRule type="expression" dxfId="2481" priority="2047">
      <formula>$H76="CÉLULA CONSTRUTIVA"</formula>
    </cfRule>
  </conditionalFormatting>
  <conditionalFormatting sqref="O84:P84 O82">
    <cfRule type="expression" dxfId="2480" priority="794">
      <formula>$H82="SUBETAPA"</formula>
    </cfRule>
  </conditionalFormatting>
  <conditionalFormatting sqref="O131:P131">
    <cfRule type="expression" dxfId="2479" priority="307">
      <formula>$H131="CÉLULA CONSTRUTIVA"</formula>
    </cfRule>
  </conditionalFormatting>
  <conditionalFormatting sqref="O165:P165 N235:P235 M257:P258 G259:P262 G235:L235">
    <cfRule type="expression" dxfId="2478" priority="13788">
      <formula>$H165="ETAPA"</formula>
    </cfRule>
  </conditionalFormatting>
  <conditionalFormatting sqref="O165:P165 N235:P235 M257:P258 G259:P262">
    <cfRule type="expression" dxfId="2477" priority="13787">
      <formula>$H165="CÉLULA CONSTRUTIVA"</formula>
    </cfRule>
  </conditionalFormatting>
  <conditionalFormatting sqref="O175:P175">
    <cfRule type="expression" dxfId="2476" priority="292">
      <formula>$H175="ETAPA"</formula>
    </cfRule>
    <cfRule type="expression" dxfId="2475" priority="290">
      <formula>$H175="SUBETAPA"</formula>
    </cfRule>
    <cfRule type="expression" dxfId="2474" priority="291">
      <formula>$H175="CÉLULA CONSTRUTIVA"</formula>
    </cfRule>
  </conditionalFormatting>
  <conditionalFormatting sqref="O186:P186">
    <cfRule type="expression" dxfId="2473" priority="3196">
      <formula>$H186="CÉLULA CONSTRUTIVA"</formula>
    </cfRule>
    <cfRule type="expression" dxfId="2472" priority="3195">
      <formula>$H186="SUBETAPA"</formula>
    </cfRule>
    <cfRule type="expression" dxfId="2471" priority="3202">
      <formula>$H186="ETAPA"</formula>
    </cfRule>
  </conditionalFormatting>
  <conditionalFormatting sqref="O188:P188 G190:M191 O190:P191 G192:L192 P232">
    <cfRule type="expression" dxfId="2470" priority="13804">
      <formula>$H188="CÉLULA CONSTRUTIVA"</formula>
    </cfRule>
  </conditionalFormatting>
  <conditionalFormatting sqref="O190:P190">
    <cfRule type="expression" dxfId="2469" priority="13839">
      <formula>$H190="ETAPA"</formula>
    </cfRule>
  </conditionalFormatting>
  <conditionalFormatting sqref="O191:P191 G191:K191">
    <cfRule type="expression" dxfId="2468" priority="13669">
      <formula>$H191="ETAPA"</formula>
    </cfRule>
  </conditionalFormatting>
  <conditionalFormatting sqref="O194:P194">
    <cfRule type="expression" dxfId="2467" priority="240">
      <formula>$H194="CÉLULA CONSTRUTIVA"</formula>
    </cfRule>
    <cfRule type="expression" dxfId="2466" priority="246">
      <formula>$H194="ETAPA"</formula>
    </cfRule>
    <cfRule type="expression" dxfId="2465" priority="239">
      <formula>$H194="SUBETAPA"</formula>
    </cfRule>
  </conditionalFormatting>
  <conditionalFormatting sqref="O196:P196">
    <cfRule type="expression" dxfId="2464" priority="70">
      <formula>$H196="CÉLULA CONSTRUTIVA"</formula>
    </cfRule>
    <cfRule type="expression" dxfId="2463" priority="69">
      <formula>$H196="SUBETAPA"</formula>
    </cfRule>
    <cfRule type="expression" dxfId="2462" priority="76">
      <formula>$H196="ETAPA"</formula>
    </cfRule>
  </conditionalFormatting>
  <conditionalFormatting sqref="O198:P198 N246:P246 O94:P95 O46:P46 O49:P49 P54 P58 O63:P63 N64:P68 P93 O105:P105 N236:O236 G56:K57 G198:K200">
    <cfRule type="expression" dxfId="2461" priority="14042">
      <formula>$H46="SUBETAPA"</formula>
    </cfRule>
  </conditionalFormatting>
  <conditionalFormatting sqref="O202:P203">
    <cfRule type="expression" dxfId="2460" priority="3550">
      <formula>$H202="ETAPA"</formula>
    </cfRule>
  </conditionalFormatting>
  <conditionalFormatting sqref="O212:P212 P213 P211">
    <cfRule type="expression" dxfId="2459" priority="4140">
      <formula>$H211="SUBETAPA"</formula>
    </cfRule>
  </conditionalFormatting>
  <conditionalFormatting sqref="O217:P218">
    <cfRule type="expression" dxfId="2458" priority="3999">
      <formula>$H217="CÉLULA CONSTRUTIVA"</formula>
    </cfRule>
    <cfRule type="expression" dxfId="2457" priority="3998">
      <formula>$H217="SUBETAPA"</formula>
    </cfRule>
  </conditionalFormatting>
  <conditionalFormatting sqref="O219:P219">
    <cfRule type="expression" dxfId="2456" priority="3115">
      <formula>$H219="SUBETAPA"</formula>
    </cfRule>
    <cfRule type="expression" dxfId="2455" priority="3123">
      <formula>$H219="ETAPA"</formula>
    </cfRule>
    <cfRule type="expression" dxfId="2454" priority="3122">
      <formula>$H219="CÉLULA CONSTRUTIVA"</formula>
    </cfRule>
  </conditionalFormatting>
  <conditionalFormatting sqref="O223:P223">
    <cfRule type="expression" dxfId="2453" priority="4019">
      <formula>$H223="ETAPA"</formula>
    </cfRule>
    <cfRule type="expression" dxfId="2452" priority="4018">
      <formula>$H223="CÉLULA CONSTRUTIVA"</formula>
    </cfRule>
  </conditionalFormatting>
  <conditionalFormatting sqref="O233:P233 M241:P242 P243 N244:P244 P256 P141 P163:P164 O188:P188 P232 P234 G188:L190 M190 J191 G192:K192 G141:K141 M141 O142:P142 G142:M143 P156 P143 P146 O25:P25 G232:K232 G233:M234">
    <cfRule type="expression" dxfId="2451" priority="14044">
      <formula>$H25="ETAPA"</formula>
    </cfRule>
  </conditionalFormatting>
  <conditionalFormatting sqref="P1:P5 P8:P17 P77:P79 P85 P88:P89 P93:P97 P144:P145 P147:P151 P157:P162 P224:P226 P230:P234 P245:P246 P251 P256:P262">
    <cfRule type="containsText" dxfId="2450" priority="14051" operator="containsText" text="Finalizado">
      <formula>NOT(ISERROR(SEARCH("Finalizado",P1)))</formula>
    </cfRule>
  </conditionalFormatting>
  <conditionalFormatting sqref="P1:P5 P8:P17 P77:P79 P88:P89 P224:P226 P230:P234 P245:P246 P251 P256:P262">
    <cfRule type="containsText" dxfId="2449" priority="14052" operator="containsText" text="em andamento">
      <formula>NOT(ISERROR(SEARCH("em andamento",P1)))</formula>
    </cfRule>
  </conditionalFormatting>
  <conditionalFormatting sqref="P1:P5 P190 P88:P162 P228:P234 P243:P244 P256:P262 P26:P72 P246 P8:P17 P77:P79 P81:P83 P85 P220:P226 P21 P251 P23:P24">
    <cfRule type="containsText" dxfId="2448" priority="14050" operator="containsText" text="Pendente">
      <formula>NOT(ISERROR(SEARCH("Pendente",P1)))</formula>
    </cfRule>
  </conditionalFormatting>
  <conditionalFormatting sqref="P7 P23:P24 P26:P69 P81:P83 P85 P98:P101 P105:P162 P168:P170 P172:P175 P224:P226">
    <cfRule type="containsText" dxfId="2447" priority="11121" operator="containsText" text="em andamento">
      <formula>NOT(ISERROR(SEARCH("em andamento",P7)))</formula>
    </cfRule>
  </conditionalFormatting>
  <conditionalFormatting sqref="P7 P23:P24 P26:P69 P98:P101 P105:P162 P168:P170 P172:P175 P224:P226 P81:P83 P85">
    <cfRule type="containsText" dxfId="2446" priority="11120" operator="containsText" text="Finalizado">
      <formula>NOT(ISERROR(SEARCH("Finalizado",P7)))</formula>
    </cfRule>
  </conditionalFormatting>
  <conditionalFormatting sqref="P7">
    <cfRule type="containsText" dxfId="2445" priority="11119" operator="containsText" text="Pendente">
      <formula>NOT(ISERROR(SEARCH("Pendente",P7)))</formula>
    </cfRule>
  </conditionalFormatting>
  <conditionalFormatting sqref="P8:P9 P170:P171">
    <cfRule type="expression" dxfId="2444" priority="910">
      <formula>$H8="ETAPA"</formula>
    </cfRule>
  </conditionalFormatting>
  <conditionalFormatting sqref="P8:P10 G153:L161 G80:L82 M80:M87 G8:M22 N11:P13 O20 N20:N21 G23:P27 N28:O30 M31:M35 N32:P32 G32:L35 G36:P44 L39:L45 G45:K45 L45:M47 G48:P48 L49:M50 G62:P62 M63:M69 P63:P69 G63:L70 N69:P69 P80:P81 M81:O81 G83:O83 G93:M96 N96:P96 N98:O99 P98:P101 G98:M106 P103 G107:P113 G114:M115 P115 G131:M140 N134:P135 N136:O140 O147:P147 P147:P155 M157:M161 G162:M162 G168:M170 G172:P173 G238:L248 P248 G51:P53 G87:L87 L198:M200 G175:M175 G214:M214 M54:M61 M147 G148:N148 N22:P22 N45:P45 G72:M76 N76 G77:P79 N87:P87 G88:P89 G117:P121 G125:P125 G126:M126 N132:P132 G163:K167 M213 M215:M226 P217:P222 G220:L223 N224:P226 G227:M228 N228:O228 G229:O229 G230:P231 P234:P236">
    <cfRule type="expression" dxfId="2443" priority="1255">
      <formula>$H8="CÉLULA CONSTRUTIVA"</formula>
    </cfRule>
  </conditionalFormatting>
  <conditionalFormatting sqref="P11:P13">
    <cfRule type="expression" dxfId="2442" priority="11263">
      <formula>$H11="ETAPA"</formula>
    </cfRule>
    <cfRule type="expression" dxfId="2441" priority="11250">
      <formula>$H11="ETAPA"</formula>
    </cfRule>
    <cfRule type="expression" dxfId="2440" priority="11249">
      <formula>$H11="CÉLULA CONSTRUTIVA"</formula>
    </cfRule>
    <cfRule type="expression" dxfId="2439" priority="11248">
      <formula>$H11="SUBETAPA"</formula>
    </cfRule>
  </conditionalFormatting>
  <conditionalFormatting sqref="P11:P17 P23:P25">
    <cfRule type="containsText" dxfId="2438" priority="11111" operator="containsText" text="Pendente">
      <formula>NOT(ISERROR(SEARCH("Pendente",P11)))</formula>
    </cfRule>
  </conditionalFormatting>
  <conditionalFormatting sqref="P11:P17 P230:P231">
    <cfRule type="containsText" dxfId="2437" priority="11254" operator="containsText" text="Finalizado">
      <formula>NOT(ISERROR(SEARCH("Finalizado",P11)))</formula>
    </cfRule>
    <cfRule type="containsText" dxfId="2436" priority="11255" operator="containsText" text="em andamento">
      <formula>NOT(ISERROR(SEARCH("em andamento",P11)))</formula>
    </cfRule>
    <cfRule type="containsText" dxfId="2435" priority="11259" operator="containsText" text="Finalizado">
      <formula>NOT(ISERROR(SEARCH("Finalizado",P11)))</formula>
    </cfRule>
  </conditionalFormatting>
  <conditionalFormatting sqref="P11:P17">
    <cfRule type="containsText" dxfId="2434" priority="11109" operator="containsText" text="Lançado">
      <formula>NOT(ISERROR(SEARCH("Lançado",P11)))</formula>
    </cfRule>
    <cfRule type="containsText" dxfId="2433" priority="11110" operator="containsText" text="N/A">
      <formula>NOT(ISERROR(SEARCH("N/A",P11)))</formula>
    </cfRule>
  </conditionalFormatting>
  <conditionalFormatting sqref="P11:P18 P220:P234 P28:P69 P76:P162">
    <cfRule type="containsText" dxfId="2432" priority="11264" operator="containsText" text="Lançado">
      <formula>NOT(ISERROR(SEARCH("Lançado",P11)))</formula>
    </cfRule>
  </conditionalFormatting>
  <conditionalFormatting sqref="P11:P18 P230:P232 P28:P69 P87:P162 P76:P85 P217:P226">
    <cfRule type="containsText" dxfId="2431" priority="11265" operator="containsText" text="N/A">
      <formula>NOT(ISERROR(SEARCH("N/A",P11)))</formula>
    </cfRule>
  </conditionalFormatting>
  <conditionalFormatting sqref="P14:P17 P230:P231">
    <cfRule type="containsText" dxfId="2430" priority="11256" operator="containsText" text="Lançado">
      <formula>NOT(ISERROR(SEARCH("Lançado",P14)))</formula>
    </cfRule>
    <cfRule type="containsText" dxfId="2429" priority="11257" operator="containsText" text="N/A">
      <formula>NOT(ISERROR(SEARCH("N/A",P14)))</formula>
    </cfRule>
    <cfRule type="containsText" dxfId="2428" priority="11258" operator="containsText" text="Pendente">
      <formula>NOT(ISERROR(SEARCH("Pendente",P14)))</formula>
    </cfRule>
  </conditionalFormatting>
  <conditionalFormatting sqref="P14:P17">
    <cfRule type="containsText" dxfId="2427" priority="11260" operator="containsText" text="em andamento">
      <formula>NOT(ISERROR(SEARCH("em andamento",P14)))</formula>
    </cfRule>
    <cfRule type="containsText" dxfId="2426" priority="11268" operator="containsText" text="em andamento">
      <formula>NOT(ISERROR(SEARCH("em andamento",P14)))</formula>
    </cfRule>
    <cfRule type="containsText" dxfId="2425" priority="11267" operator="containsText" text="Finalizado">
      <formula>NOT(ISERROR(SEARCH("Finalizado",P14)))</formula>
    </cfRule>
    <cfRule type="containsText" dxfId="2424" priority="11266" operator="containsText" text="Pendente">
      <formula>NOT(ISERROR(SEARCH("Pendente",P14)))</formula>
    </cfRule>
  </conditionalFormatting>
  <conditionalFormatting sqref="P18">
    <cfRule type="containsText" dxfId="2423" priority="8302" operator="containsText" text="em andamento">
      <formula>NOT(ISERROR(SEARCH("em andamento",P18)))</formula>
    </cfRule>
    <cfRule type="containsText" dxfId="2422" priority="8301" operator="containsText" text="Finalizado">
      <formula>NOT(ISERROR(SEARCH("Finalizado",P18)))</formula>
    </cfRule>
    <cfRule type="containsText" dxfId="2421" priority="8300" operator="containsText" text="Pendente">
      <formula>NOT(ISERROR(SEARCH("Pendente",P18)))</formula>
    </cfRule>
  </conditionalFormatting>
  <conditionalFormatting sqref="P19:P20 P34 P36:P45 P55 P123 P125">
    <cfRule type="containsText" dxfId="2420" priority="11236" operator="containsText" text="N/A">
      <formula>NOT(ISERROR(SEARCH("N/A",P19)))</formula>
    </cfRule>
    <cfRule type="containsText" dxfId="2419" priority="11235" operator="containsText" text="Lançado">
      <formula>NOT(ISERROR(SEARCH("Lançado",P19)))</formula>
    </cfRule>
    <cfRule type="containsText" dxfId="2418" priority="11245" operator="containsText" text="Pendente">
      <formula>NOT(ISERROR(SEARCH("Pendente",P19)))</formula>
    </cfRule>
  </conditionalFormatting>
  <conditionalFormatting sqref="P19:P20 P34 P55 P123 P36:P45 P125">
    <cfRule type="containsText" dxfId="2417" priority="11244" operator="containsText" text="N/A">
      <formula>NOT(ISERROR(SEARCH("N/A",P19)))</formula>
    </cfRule>
    <cfRule type="containsText" dxfId="2416" priority="11243" operator="containsText" text="Lançado">
      <formula>NOT(ISERROR(SEARCH("Lançado",P19)))</formula>
    </cfRule>
  </conditionalFormatting>
  <conditionalFormatting sqref="P19:P20 P34 P55 P123 P249:P251 P36:P45 P125">
    <cfRule type="containsText" dxfId="2415" priority="11230" operator="containsText" text="Lançado">
      <formula>NOT(ISERROR(SEARCH("Lançado",P19)))</formula>
    </cfRule>
    <cfRule type="containsText" dxfId="2414" priority="11231" operator="containsText" text="N/A">
      <formula>NOT(ISERROR(SEARCH("N/A",P19)))</formula>
    </cfRule>
  </conditionalFormatting>
  <conditionalFormatting sqref="P19:P20 P34 P55 P123">
    <cfRule type="expression" dxfId="2413" priority="11228">
      <formula>$H19="CÉLULA CONSTRUTIVA"</formula>
    </cfRule>
    <cfRule type="expression" dxfId="2412" priority="11229">
      <formula>$H19="ETAPA"</formula>
    </cfRule>
  </conditionalFormatting>
  <conditionalFormatting sqref="P19:P21 P34 P36:P45 P55 P123 P125 P127:P130 P132 P144:P145">
    <cfRule type="containsText" dxfId="2411" priority="11232" operator="containsText" text="Pendente">
      <formula>NOT(ISERROR(SEARCH("Pendente",P19)))</formula>
    </cfRule>
  </conditionalFormatting>
  <conditionalFormatting sqref="P19:P21 P34 P36:P45 P55 P123 P125">
    <cfRule type="containsText" dxfId="2410" priority="11239" operator="containsText" text="em andamento">
      <formula>NOT(ISERROR(SEARCH("em andamento",P19)))</formula>
    </cfRule>
    <cfRule type="containsText" dxfId="2409" priority="11238" operator="containsText" text="Finalizado">
      <formula>NOT(ISERROR(SEARCH("Finalizado",P19)))</formula>
    </cfRule>
    <cfRule type="containsText" dxfId="2408" priority="11237" operator="containsText" text="Pendente">
      <formula>NOT(ISERROR(SEARCH("Pendente",P19)))</formula>
    </cfRule>
    <cfRule type="containsText" dxfId="2407" priority="11234" operator="containsText" text="em andamento">
      <formula>NOT(ISERROR(SEARCH("em andamento",P19)))</formula>
    </cfRule>
    <cfRule type="containsText" dxfId="2406" priority="11233" operator="containsText" text="Finalizado">
      <formula>NOT(ISERROR(SEARCH("Finalizado",P19)))</formula>
    </cfRule>
  </conditionalFormatting>
  <conditionalFormatting sqref="P19:P21">
    <cfRule type="containsText" dxfId="2405" priority="11246" operator="containsText" text="Finalizado">
      <formula>NOT(ISERROR(SEARCH("Finalizado",P19)))</formula>
    </cfRule>
    <cfRule type="containsText" dxfId="2404" priority="11247" operator="containsText" text="em andamento">
      <formula>NOT(ISERROR(SEARCH("em andamento",P19)))</formula>
    </cfRule>
  </conditionalFormatting>
  <conditionalFormatting sqref="P21:P25">
    <cfRule type="containsText" dxfId="2403" priority="6931" operator="containsText" text="Lançado">
      <formula>NOT(ISERROR(SEARCH("Lançado",P21)))</formula>
    </cfRule>
    <cfRule type="containsText" dxfId="2402" priority="6932" operator="containsText" text="N/A">
      <formula>NOT(ISERROR(SEARCH("N/A",P21)))</formula>
    </cfRule>
  </conditionalFormatting>
  <conditionalFormatting sqref="P22">
    <cfRule type="containsText" dxfId="2401" priority="6927" operator="containsText" text="Pendente">
      <formula>NOT(ISERROR(SEARCH("Pendente",P22)))</formula>
    </cfRule>
  </conditionalFormatting>
  <conditionalFormatting sqref="P22:P25">
    <cfRule type="containsText" dxfId="2400" priority="6929" operator="containsText" text="em andamento">
      <formula>NOT(ISERROR(SEARCH("em andamento",P22)))</formula>
    </cfRule>
    <cfRule type="containsText" dxfId="2399" priority="6928" operator="containsText" text="Finalizado">
      <formula>NOT(ISERROR(SEARCH("Finalizado",P22)))</formula>
    </cfRule>
  </conditionalFormatting>
  <conditionalFormatting sqref="P23:P24 P26:P27 P93:P140 P170 P172:P173">
    <cfRule type="containsText" dxfId="2398" priority="11113" operator="containsText" text="em andamento">
      <formula>NOT(ISERROR(SEARCH("em andamento",P23)))</formula>
    </cfRule>
  </conditionalFormatting>
  <conditionalFormatting sqref="P23:P24 P93:P140 P170 P26:P27 P172:P173">
    <cfRule type="containsText" dxfId="2397" priority="11112" operator="containsText" text="Finalizado">
      <formula>NOT(ISERROR(SEARCH("Finalizado",P23)))</formula>
    </cfRule>
  </conditionalFormatting>
  <conditionalFormatting sqref="P26:P69 P88:P162 P168:P170 P172:P175 P7:P17 P228:P231">
    <cfRule type="containsText" dxfId="2396" priority="11117" operator="containsText" text="Lançado">
      <formula>NOT(ISERROR(SEARCH("Lançado",P7)))</formula>
    </cfRule>
    <cfRule type="containsText" dxfId="2395" priority="11118" operator="containsText" text="N/A">
      <formula>NOT(ISERROR(SEARCH("N/A",P7)))</formula>
    </cfRule>
  </conditionalFormatting>
  <conditionalFormatting sqref="P26:P69 P93:P162">
    <cfRule type="containsText" dxfId="2394" priority="10014" operator="containsText" text="Finalizado">
      <formula>NOT(ISERROR(SEARCH("Finalizado",P26)))</formula>
    </cfRule>
    <cfRule type="containsText" dxfId="2393" priority="10015" operator="containsText" text="em andamento">
      <formula>NOT(ISERROR(SEARCH("em andamento",P26)))</formula>
    </cfRule>
  </conditionalFormatting>
  <conditionalFormatting sqref="P31:P32">
    <cfRule type="expression" dxfId="2392" priority="6031">
      <formula>$H31="SUBETAPA"</formula>
    </cfRule>
    <cfRule type="containsText" dxfId="2391" priority="6043" operator="containsText" text="em andamento">
      <formula>NOT(ISERROR(SEARCH("em andamento",P31)))</formula>
    </cfRule>
    <cfRule type="containsText" dxfId="2390" priority="6042" operator="containsText" text="Finalizado">
      <formula>NOT(ISERROR(SEARCH("Finalizado",P31)))</formula>
    </cfRule>
    <cfRule type="containsText" dxfId="2389" priority="6035" operator="containsText" text="N/A">
      <formula>NOT(ISERROR(SEARCH("N/A",P31)))</formula>
    </cfRule>
    <cfRule type="containsText" dxfId="2388" priority="6041" operator="containsText" text="Pendente">
      <formula>NOT(ISERROR(SEARCH("Pendente",P31)))</formula>
    </cfRule>
    <cfRule type="containsText" dxfId="2387" priority="6040" operator="containsText" text="N/A">
      <formula>NOT(ISERROR(SEARCH("N/A",P31)))</formula>
    </cfRule>
    <cfRule type="containsText" dxfId="2386" priority="6039" operator="containsText" text="Lançado">
      <formula>NOT(ISERROR(SEARCH("Lançado",P31)))</formula>
    </cfRule>
    <cfRule type="containsText" dxfId="2385" priority="6038" operator="containsText" text="em andamento">
      <formula>NOT(ISERROR(SEARCH("em andamento",P31)))</formula>
    </cfRule>
    <cfRule type="containsText" dxfId="2384" priority="6037" operator="containsText" text="Finalizado">
      <formula>NOT(ISERROR(SEARCH("Finalizado",P31)))</formula>
    </cfRule>
    <cfRule type="containsText" dxfId="2383" priority="6036" operator="containsText" text="Pendente">
      <formula>NOT(ISERROR(SEARCH("Pendente",P31)))</formula>
    </cfRule>
    <cfRule type="containsText" dxfId="2382" priority="6034" operator="containsText" text="Lançado">
      <formula>NOT(ISERROR(SEARCH("Lançado",P31)))</formula>
    </cfRule>
    <cfRule type="expression" dxfId="2381" priority="6032">
      <formula>$H31="CÉLULA CONSTRUTIVA"</formula>
    </cfRule>
    <cfRule type="containsText" dxfId="2380" priority="6048" operator="containsText" text="Pendente">
      <formula>NOT(ISERROR(SEARCH("Pendente",P31)))</formula>
    </cfRule>
  </conditionalFormatting>
  <conditionalFormatting sqref="P33">
    <cfRule type="containsText" dxfId="2379" priority="5937" operator="containsText" text="Pendente">
      <formula>NOT(ISERROR(SEARCH("Pendente",P33)))</formula>
    </cfRule>
    <cfRule type="containsText" dxfId="2378" priority="5938" operator="containsText" text="Finalizado">
      <formula>NOT(ISERROR(SEARCH("Finalizado",P33)))</formula>
    </cfRule>
    <cfRule type="containsText" dxfId="2377" priority="5939" operator="containsText" text="em andamento">
      <formula>NOT(ISERROR(SEARCH("em andamento",P33)))</formula>
    </cfRule>
  </conditionalFormatting>
  <conditionalFormatting sqref="P34 P55 P123 P19:P20">
    <cfRule type="expression" dxfId="2376" priority="11242">
      <formula>$H19="ETAPA"</formula>
    </cfRule>
    <cfRule type="expression" dxfId="2375" priority="11227">
      <formula>$H19="SUBETAPA"</formula>
    </cfRule>
  </conditionalFormatting>
  <conditionalFormatting sqref="P34 P55 P123">
    <cfRule type="expression" dxfId="2374" priority="11240">
      <formula>$H34="SUBETAPA"</formula>
    </cfRule>
    <cfRule type="expression" dxfId="2373" priority="11241">
      <formula>$H34="CÉLULA CONSTRUTIVA"</formula>
    </cfRule>
  </conditionalFormatting>
  <conditionalFormatting sqref="P35 P46">
    <cfRule type="containsText" dxfId="2372" priority="6046" operator="containsText" text="Lançado">
      <formula>NOT(ISERROR(SEARCH("Lançado",P35)))</formula>
    </cfRule>
  </conditionalFormatting>
  <conditionalFormatting sqref="P35">
    <cfRule type="containsText" dxfId="2371" priority="5964" operator="containsText" text="Pendente">
      <formula>NOT(ISERROR(SEARCH("Pendente",P35)))</formula>
    </cfRule>
    <cfRule type="containsText" dxfId="2370" priority="5965" operator="containsText" text="Finalizado">
      <formula>NOT(ISERROR(SEARCH("Finalizado",P35)))</formula>
    </cfRule>
    <cfRule type="containsText" dxfId="2369" priority="5966" operator="containsText" text="em andamento">
      <formula>NOT(ISERROR(SEARCH("em andamento",P35)))</formula>
    </cfRule>
    <cfRule type="containsText" dxfId="2368" priority="6047" operator="containsText" text="N/A">
      <formula>NOT(ISERROR(SEARCH("N/A",P35)))</formula>
    </cfRule>
  </conditionalFormatting>
  <conditionalFormatting sqref="P36:P45 G86:L86 N86 P125 P132 O144:P144 O145 P149:P151 N157:O158 L166 G147:L147">
    <cfRule type="expression" dxfId="2367" priority="4214">
      <formula>$H36="CÉLULA CONSTRUTIVA"</formula>
    </cfRule>
  </conditionalFormatting>
  <conditionalFormatting sqref="P36:P45 P125 P132 L166 G86:M87 P148:P151 N86 O144:P144 O145 N157:O158">
    <cfRule type="expression" dxfId="2366" priority="4213">
      <formula>$H36="SUBETAPA"</formula>
    </cfRule>
  </conditionalFormatting>
  <conditionalFormatting sqref="P46">
    <cfRule type="containsText" dxfId="2365" priority="6064" operator="containsText" text="em andamento">
      <formula>NOT(ISERROR(SEARCH("em andamento",P46)))</formula>
    </cfRule>
    <cfRule type="containsText" dxfId="2364" priority="6063" operator="containsText" text="Finalizado">
      <formula>NOT(ISERROR(SEARCH("Finalizado",P46)))</formula>
    </cfRule>
    <cfRule type="containsText" dxfId="2363" priority="6062" operator="containsText" text="Pendente">
      <formula>NOT(ISERROR(SEARCH("Pendente",P46)))</formula>
    </cfRule>
  </conditionalFormatting>
  <conditionalFormatting sqref="P46:P48">
    <cfRule type="containsText" dxfId="2362" priority="194" operator="containsText" text="N/A">
      <formula>NOT(ISERROR(SEARCH("N/A",P46)))</formula>
    </cfRule>
  </conditionalFormatting>
  <conditionalFormatting sqref="P47 P50 P57">
    <cfRule type="expression" dxfId="2361" priority="8638">
      <formula>$H47="ETAPA"</formula>
    </cfRule>
    <cfRule type="containsText" dxfId="2360" priority="8639" operator="containsText" text="Lançado">
      <formula>NOT(ISERROR(SEARCH("Lançado",P47)))</formula>
    </cfRule>
    <cfRule type="containsText" dxfId="2359" priority="8641" operator="containsText" text="Pendente">
      <formula>NOT(ISERROR(SEARCH("Pendente",P47)))</formula>
    </cfRule>
    <cfRule type="containsText" dxfId="2358" priority="8642" operator="containsText" text="Finalizado">
      <formula>NOT(ISERROR(SEARCH("Finalizado",P47)))</formula>
    </cfRule>
    <cfRule type="containsText" dxfId="2357" priority="8643" operator="containsText" text="em andamento">
      <formula>NOT(ISERROR(SEARCH("em andamento",P47)))</formula>
    </cfRule>
    <cfRule type="containsText" dxfId="2356" priority="8631" operator="containsText" text="Lançado">
      <formula>NOT(ISERROR(SEARCH("Lançado",P47)))</formula>
    </cfRule>
    <cfRule type="containsText" dxfId="2355" priority="8628" operator="containsText" text="Pendente">
      <formula>NOT(ISERROR(SEARCH("Pendente",P47)))</formula>
    </cfRule>
    <cfRule type="containsText" dxfId="2354" priority="8629" operator="containsText" text="Finalizado">
      <formula>NOT(ISERROR(SEARCH("Finalizado",P47)))</formula>
    </cfRule>
    <cfRule type="containsText" dxfId="2353" priority="8630" operator="containsText" text="em andamento">
      <formula>NOT(ISERROR(SEARCH("em andamento",P47)))</formula>
    </cfRule>
    <cfRule type="containsText" dxfId="2352" priority="8633" operator="containsText" text="Pendente">
      <formula>NOT(ISERROR(SEARCH("Pendente",P47)))</formula>
    </cfRule>
    <cfRule type="containsText" dxfId="2351" priority="8634" operator="containsText" text="Finalizado">
      <formula>NOT(ISERROR(SEARCH("Finalizado",P47)))</formula>
    </cfRule>
    <cfRule type="containsText" dxfId="2350" priority="8635" operator="containsText" text="em andamento">
      <formula>NOT(ISERROR(SEARCH("em andamento",P47)))</formula>
    </cfRule>
    <cfRule type="expression" dxfId="2349" priority="8636">
      <formula>$H47="SUBETAPA"</formula>
    </cfRule>
    <cfRule type="expression" dxfId="2348" priority="8637">
      <formula>$H47="CÉLULA CONSTRUTIVA"</formula>
    </cfRule>
  </conditionalFormatting>
  <conditionalFormatting sqref="P47 P57 P50">
    <cfRule type="containsText" dxfId="2347" priority="8626" operator="containsText" text="Lançado">
      <formula>NOT(ISERROR(SEARCH("Lançado",P47)))</formula>
    </cfRule>
  </conditionalFormatting>
  <conditionalFormatting sqref="P47 P57">
    <cfRule type="expression" dxfId="2346" priority="8625">
      <formula>$H47="ETAPA"</formula>
    </cfRule>
  </conditionalFormatting>
  <conditionalFormatting sqref="P48">
    <cfRule type="containsText" dxfId="2345" priority="187" operator="containsText" text="em andamento">
      <formula>NOT(ISERROR(SEARCH("em andamento",P48)))</formula>
    </cfRule>
    <cfRule type="containsText" dxfId="2344" priority="189" operator="containsText" text="N/A">
      <formula>NOT(ISERROR(SEARCH("N/A",P48)))</formula>
    </cfRule>
    <cfRule type="containsText" dxfId="2343" priority="190" operator="containsText" text="Pendente">
      <formula>NOT(ISERROR(SEARCH("Pendente",P48)))</formula>
    </cfRule>
    <cfRule type="containsText" dxfId="2342" priority="191" operator="containsText" text="Finalizado">
      <formula>NOT(ISERROR(SEARCH("Finalizado",P48)))</formula>
    </cfRule>
    <cfRule type="containsText" dxfId="2341" priority="192" operator="containsText" text="em andamento">
      <formula>NOT(ISERROR(SEARCH("em andamento",P48)))</formula>
    </cfRule>
    <cfRule type="containsText" dxfId="2340" priority="193" operator="containsText" text="Lançado">
      <formula>NOT(ISERROR(SEARCH("Lançado",P48)))</formula>
    </cfRule>
    <cfRule type="containsText" dxfId="2339" priority="195" operator="containsText" text="Pendente">
      <formula>NOT(ISERROR(SEARCH("Pendente",P48)))</formula>
    </cfRule>
    <cfRule type="containsText" dxfId="2338" priority="183" operator="containsText" text="Lançado">
      <formula>NOT(ISERROR(SEARCH("Lançado",P48)))</formula>
    </cfRule>
    <cfRule type="expression" dxfId="2337" priority="182">
      <formula>$H48="CÉLULA CONSTRUTIVA"</formula>
    </cfRule>
    <cfRule type="expression" dxfId="2336" priority="181">
      <formula>$H48="SUBETAPA"</formula>
    </cfRule>
    <cfRule type="containsText" dxfId="2335" priority="188" operator="containsText" text="Lançado">
      <formula>NOT(ISERROR(SEARCH("Lançado",P48)))</formula>
    </cfRule>
    <cfRule type="containsText" dxfId="2334" priority="186" operator="containsText" text="Finalizado">
      <formula>NOT(ISERROR(SEARCH("Finalizado",P48)))</formula>
    </cfRule>
    <cfRule type="containsText" dxfId="2333" priority="185" operator="containsText" text="Pendente">
      <formula>NOT(ISERROR(SEARCH("Pendente",P48)))</formula>
    </cfRule>
    <cfRule type="containsText" dxfId="2332" priority="184" operator="containsText" text="N/A">
      <formula>NOT(ISERROR(SEARCH("N/A",P48)))</formula>
    </cfRule>
  </conditionalFormatting>
  <conditionalFormatting sqref="P49 P54">
    <cfRule type="containsText" dxfId="2331" priority="6054" operator="containsText" text="Lançado">
      <formula>NOT(ISERROR(SEARCH("Lançado",P49)))</formula>
    </cfRule>
    <cfRule type="expression" dxfId="2330" priority="6053">
      <formula>$H49="ETAPA"</formula>
    </cfRule>
    <cfRule type="containsText" dxfId="2329" priority="6058" operator="containsText" text="em andamento">
      <formula>NOT(ISERROR(SEARCH("em andamento",P49)))</formula>
    </cfRule>
    <cfRule type="containsText" dxfId="2328" priority="6057" operator="containsText" text="Finalizado">
      <formula>NOT(ISERROR(SEARCH("Finalizado",P49)))</formula>
    </cfRule>
    <cfRule type="containsText" dxfId="2327" priority="6056" operator="containsText" text="Pendente">
      <formula>NOT(ISERROR(SEARCH("Pendente",P49)))</formula>
    </cfRule>
    <cfRule type="containsText" dxfId="2326" priority="6055" operator="containsText" text="N/A">
      <formula>NOT(ISERROR(SEARCH("N/A",P49)))</formula>
    </cfRule>
  </conditionalFormatting>
  <conditionalFormatting sqref="P50:P51">
    <cfRule type="containsText" dxfId="2325" priority="333" operator="containsText" text="N/A">
      <formula>NOT(ISERROR(SEARCH("N/A",P50)))</formula>
    </cfRule>
  </conditionalFormatting>
  <conditionalFormatting sqref="P51">
    <cfRule type="containsText" dxfId="2324" priority="330" operator="containsText" text="Finalizado">
      <formula>NOT(ISERROR(SEARCH("Finalizado",P51)))</formula>
    </cfRule>
    <cfRule type="containsText" dxfId="2323" priority="331" operator="containsText" text="em andamento">
      <formula>NOT(ISERROR(SEARCH("em andamento",P51)))</formula>
    </cfRule>
    <cfRule type="containsText" dxfId="2322" priority="332" operator="containsText" text="Lançado">
      <formula>NOT(ISERROR(SEARCH("Lançado",P51)))</formula>
    </cfRule>
    <cfRule type="containsText" dxfId="2321" priority="334" operator="containsText" text="Pendente">
      <formula>NOT(ISERROR(SEARCH("Pendente",P51)))</formula>
    </cfRule>
    <cfRule type="containsText" dxfId="2320" priority="328" operator="containsText" text="N/A">
      <formula>NOT(ISERROR(SEARCH("N/A",P51)))</formula>
    </cfRule>
    <cfRule type="containsText" dxfId="2319" priority="327" operator="containsText" text="Lançado">
      <formula>NOT(ISERROR(SEARCH("Lançado",P51)))</formula>
    </cfRule>
    <cfRule type="containsText" dxfId="2318" priority="326" operator="containsText" text="em andamento">
      <formula>NOT(ISERROR(SEARCH("em andamento",P51)))</formula>
    </cfRule>
    <cfRule type="containsText" dxfId="2317" priority="325" operator="containsText" text="Finalizado">
      <formula>NOT(ISERROR(SEARCH("Finalizado",P51)))</formula>
    </cfRule>
    <cfRule type="containsText" dxfId="2316" priority="329" operator="containsText" text="Pendente">
      <formula>NOT(ISERROR(SEARCH("Pendente",P51)))</formula>
    </cfRule>
  </conditionalFormatting>
  <conditionalFormatting sqref="P51:P52">
    <cfRule type="containsText" dxfId="2315" priority="173" operator="containsText" text="N/A">
      <formula>NOT(ISERROR(SEARCH("N/A",P51)))</formula>
    </cfRule>
    <cfRule type="containsText" dxfId="2314" priority="174" operator="containsText" text="Pendente">
      <formula>NOT(ISERROR(SEARCH("Pendente",P51)))</formula>
    </cfRule>
    <cfRule type="containsText" dxfId="2313" priority="172" operator="containsText" text="Lançado">
      <formula>NOT(ISERROR(SEARCH("Lançado",P51)))</formula>
    </cfRule>
  </conditionalFormatting>
  <conditionalFormatting sqref="P51:P53">
    <cfRule type="expression" dxfId="2312" priority="141">
      <formula>$H51="SUBETAPA"</formula>
    </cfRule>
    <cfRule type="expression" dxfId="2311" priority="142">
      <formula>$H51="CÉLULA CONSTRUTIVA"</formula>
    </cfRule>
  </conditionalFormatting>
  <conditionalFormatting sqref="P52">
    <cfRule type="containsText" dxfId="2310" priority="165" operator="containsText" text="Finalizado">
      <formula>NOT(ISERROR(SEARCH("Finalizado",P52)))</formula>
    </cfRule>
    <cfRule type="containsText" dxfId="2309" priority="170" operator="containsText" text="Finalizado">
      <formula>NOT(ISERROR(SEARCH("Finalizado",P52)))</formula>
    </cfRule>
    <cfRule type="containsText" dxfId="2308" priority="169" operator="containsText" text="Pendente">
      <formula>NOT(ISERROR(SEARCH("Pendente",P52)))</formula>
    </cfRule>
    <cfRule type="containsText" dxfId="2307" priority="168" operator="containsText" text="N/A">
      <formula>NOT(ISERROR(SEARCH("N/A",P52)))</formula>
    </cfRule>
    <cfRule type="containsText" dxfId="2306" priority="167" operator="containsText" text="Lançado">
      <formula>NOT(ISERROR(SEARCH("Lançado",P52)))</formula>
    </cfRule>
    <cfRule type="containsText" dxfId="2305" priority="171" operator="containsText" text="em andamento">
      <formula>NOT(ISERROR(SEARCH("em andamento",P52)))</formula>
    </cfRule>
    <cfRule type="containsText" dxfId="2304" priority="166" operator="containsText" text="em andamento">
      <formula>NOT(ISERROR(SEARCH("em andamento",P52)))</formula>
    </cfRule>
  </conditionalFormatting>
  <conditionalFormatting sqref="P52:P53">
    <cfRule type="containsText" dxfId="2303" priority="153" operator="containsText" text="Lançado">
      <formula>NOT(ISERROR(SEARCH("Lançado",P52)))</formula>
    </cfRule>
    <cfRule type="containsText" dxfId="2302" priority="154" operator="containsText" text="N/A">
      <formula>NOT(ISERROR(SEARCH("N/A",P52)))</formula>
    </cfRule>
    <cfRule type="containsText" dxfId="2301" priority="155" operator="containsText" text="Pendente">
      <formula>NOT(ISERROR(SEARCH("Pendente",P52)))</formula>
    </cfRule>
  </conditionalFormatting>
  <conditionalFormatting sqref="P53">
    <cfRule type="containsText" dxfId="2300" priority="144" operator="containsText" text="N/A">
      <formula>NOT(ISERROR(SEARCH("N/A",P53)))</formula>
    </cfRule>
    <cfRule type="containsText" dxfId="2299" priority="152" operator="containsText" text="em andamento">
      <formula>NOT(ISERROR(SEARCH("em andamento",P53)))</formula>
    </cfRule>
    <cfRule type="containsText" dxfId="2298" priority="151" operator="containsText" text="Finalizado">
      <formula>NOT(ISERROR(SEARCH("Finalizado",P53)))</formula>
    </cfRule>
    <cfRule type="containsText" dxfId="2297" priority="146" operator="containsText" text="Finalizado">
      <formula>NOT(ISERROR(SEARCH("Finalizado",P53)))</formula>
    </cfRule>
    <cfRule type="containsText" dxfId="2296" priority="143" operator="containsText" text="Lançado">
      <formula>NOT(ISERROR(SEARCH("Lançado",P53)))</formula>
    </cfRule>
    <cfRule type="containsText" dxfId="2295" priority="145" operator="containsText" text="Pendente">
      <formula>NOT(ISERROR(SEARCH("Pendente",P53)))</formula>
    </cfRule>
    <cfRule type="containsText" dxfId="2294" priority="147" operator="containsText" text="em andamento">
      <formula>NOT(ISERROR(SEARCH("em andamento",P53)))</formula>
    </cfRule>
    <cfRule type="containsText" dxfId="2293" priority="148" operator="containsText" text="Lançado">
      <formula>NOT(ISERROR(SEARCH("Lançado",P53)))</formula>
    </cfRule>
    <cfRule type="containsText" dxfId="2292" priority="149" operator="containsText" text="N/A">
      <formula>NOT(ISERROR(SEARCH("N/A",P53)))</formula>
    </cfRule>
    <cfRule type="containsText" dxfId="2291" priority="150" operator="containsText" text="Pendente">
      <formula>NOT(ISERROR(SEARCH("Pendente",P53)))</formula>
    </cfRule>
  </conditionalFormatting>
  <conditionalFormatting sqref="P56">
    <cfRule type="containsText" dxfId="2290" priority="5974" operator="containsText" text="em andamento">
      <formula>NOT(ISERROR(SEARCH("em andamento",P56)))</formula>
    </cfRule>
    <cfRule type="containsText" dxfId="2289" priority="5973" operator="containsText" text="Finalizado">
      <formula>NOT(ISERROR(SEARCH("Finalizado",P56)))</formula>
    </cfRule>
    <cfRule type="containsText" dxfId="2288" priority="5970" operator="containsText" text="Lançado">
      <formula>NOT(ISERROR(SEARCH("Lançado",P56)))</formula>
    </cfRule>
    <cfRule type="containsText" dxfId="2287" priority="5972" operator="containsText" text="Pendente">
      <formula>NOT(ISERROR(SEARCH("Pendente",P56)))</formula>
    </cfRule>
  </conditionalFormatting>
  <conditionalFormatting sqref="P57:P61">
    <cfRule type="containsText" dxfId="2286" priority="4297" operator="containsText" text="N/A">
      <formula>NOT(ISERROR(SEARCH("N/A",P57)))</formula>
    </cfRule>
  </conditionalFormatting>
  <conditionalFormatting sqref="P58:P61 P63">
    <cfRule type="expression" dxfId="2285" priority="4295">
      <formula>$H58="ETAPA"</formula>
    </cfRule>
  </conditionalFormatting>
  <conditionalFormatting sqref="P58:P61">
    <cfRule type="containsText" dxfId="2284" priority="4299" operator="containsText" text="Finalizado">
      <formula>NOT(ISERROR(SEARCH("Finalizado",P58)))</formula>
    </cfRule>
    <cfRule type="containsText" dxfId="2283" priority="4298" operator="containsText" text="Pendente">
      <formula>NOT(ISERROR(SEARCH("Pendente",P58)))</formula>
    </cfRule>
    <cfRule type="containsText" dxfId="2282" priority="4300" operator="containsText" text="em andamento">
      <formula>NOT(ISERROR(SEARCH("em andamento",P58)))</formula>
    </cfRule>
    <cfRule type="containsText" dxfId="2281" priority="4296" operator="containsText" text="Lançado">
      <formula>NOT(ISERROR(SEARCH("Lançado",P58)))</formula>
    </cfRule>
  </conditionalFormatting>
  <conditionalFormatting sqref="P59">
    <cfRule type="containsText" dxfId="2280" priority="4316" operator="containsText" text="N/A">
      <formula>NOT(ISERROR(SEARCH("N/A",P59)))</formula>
    </cfRule>
    <cfRule type="expression" dxfId="2279" priority="4322">
      <formula>$H59="ETAPA"</formula>
    </cfRule>
    <cfRule type="containsText" dxfId="2278" priority="4326" operator="containsText" text="Finalizado">
      <formula>NOT(ISERROR(SEARCH("Finalizado",P59)))</formula>
    </cfRule>
    <cfRule type="containsText" dxfId="2277" priority="4318" operator="containsText" text="Finalizado">
      <formula>NOT(ISERROR(SEARCH("Finalizado",P59)))</formula>
    </cfRule>
    <cfRule type="containsText" dxfId="2276" priority="4319" operator="containsText" text="em andamento">
      <formula>NOT(ISERROR(SEARCH("em andamento",P59)))</formula>
    </cfRule>
    <cfRule type="containsText" dxfId="2275" priority="4327" operator="containsText" text="em andamento">
      <formula>NOT(ISERROR(SEARCH("em andamento",P59)))</formula>
    </cfRule>
    <cfRule type="containsText" dxfId="2274" priority="4323" operator="containsText" text="Lançado">
      <formula>NOT(ISERROR(SEARCH("Lançado",P59)))</formula>
    </cfRule>
    <cfRule type="expression" dxfId="2273" priority="4321">
      <formula>$H59="CÉLULA CONSTRUTIVA"</formula>
    </cfRule>
    <cfRule type="expression" dxfId="2272" priority="4320">
      <formula>$H59="SUBETAPA"</formula>
    </cfRule>
    <cfRule type="containsText" dxfId="2271" priority="4315" operator="containsText" text="Lançado">
      <formula>NOT(ISERROR(SEARCH("Lançado",P59)))</formula>
    </cfRule>
    <cfRule type="containsText" dxfId="2270" priority="4325" operator="containsText" text="Pendente">
      <formula>NOT(ISERROR(SEARCH("Pendente",P59)))</formula>
    </cfRule>
    <cfRule type="containsText" dxfId="2269" priority="4324" operator="containsText" text="N/A">
      <formula>NOT(ISERROR(SEARCH("N/A",P59)))</formula>
    </cfRule>
    <cfRule type="containsText" dxfId="2268" priority="4317" operator="containsText" text="Pendente">
      <formula>NOT(ISERROR(SEARCH("Pendente",P59)))</formula>
    </cfRule>
  </conditionalFormatting>
  <conditionalFormatting sqref="P59:P61">
    <cfRule type="expression" dxfId="2267" priority="4293">
      <formula>$H59="SUBETAPA"</formula>
    </cfRule>
    <cfRule type="expression" dxfId="2266" priority="4294">
      <formula>$H59="CÉLULA CONSTRUTIVA"</formula>
    </cfRule>
  </conditionalFormatting>
  <conditionalFormatting sqref="P60:P61">
    <cfRule type="containsText" dxfId="2265" priority="4286" operator="containsText" text="Finalizado">
      <formula>NOT(ISERROR(SEARCH("Finalizado",P60)))</formula>
    </cfRule>
    <cfRule type="expression" dxfId="2264" priority="4282">
      <formula>$H60="ETAPA"</formula>
    </cfRule>
    <cfRule type="containsText" dxfId="2263" priority="4283" operator="containsText" text="Lançado">
      <formula>NOT(ISERROR(SEARCH("Lançado",P60)))</formula>
    </cfRule>
    <cfRule type="containsText" dxfId="2262" priority="4284" operator="containsText" text="N/A">
      <formula>NOT(ISERROR(SEARCH("N/A",P60)))</formula>
    </cfRule>
    <cfRule type="containsText" dxfId="2261" priority="4285" operator="containsText" text="Pendente">
      <formula>NOT(ISERROR(SEARCH("Pendente",P60)))</formula>
    </cfRule>
    <cfRule type="containsText" dxfId="2260" priority="4287" operator="containsText" text="em andamento">
      <formula>NOT(ISERROR(SEARCH("em andamento",P60)))</formula>
    </cfRule>
    <cfRule type="containsText" dxfId="2259" priority="4289" operator="containsText" text="N/A">
      <formula>NOT(ISERROR(SEARCH("N/A",P60)))</formula>
    </cfRule>
    <cfRule type="containsText" dxfId="2258" priority="4290" operator="containsText" text="Pendente">
      <formula>NOT(ISERROR(SEARCH("Pendente",P60)))</formula>
    </cfRule>
    <cfRule type="containsText" dxfId="2257" priority="4291" operator="containsText" text="Finalizado">
      <formula>NOT(ISERROR(SEARCH("Finalizado",P60)))</formula>
    </cfRule>
    <cfRule type="containsText" dxfId="2256" priority="4292" operator="containsText" text="em andamento">
      <formula>NOT(ISERROR(SEARCH("em andamento",P60)))</formula>
    </cfRule>
    <cfRule type="containsText" dxfId="2255" priority="4288" operator="containsText" text="Lançado">
      <formula>NOT(ISERROR(SEARCH("Lançado",P60)))</formula>
    </cfRule>
  </conditionalFormatting>
  <conditionalFormatting sqref="P60:P62">
    <cfRule type="expression" dxfId="2254" priority="120">
      <formula>$H60="CÉLULA CONSTRUTIVA"</formula>
    </cfRule>
    <cfRule type="expression" dxfId="2253" priority="119">
      <formula>$H60="SUBETAPA"</formula>
    </cfRule>
  </conditionalFormatting>
  <conditionalFormatting sqref="P62">
    <cfRule type="containsText" dxfId="2252" priority="124" operator="containsText" text="Finalizado">
      <formula>NOT(ISERROR(SEARCH("Finalizado",P62)))</formula>
    </cfRule>
    <cfRule type="containsText" dxfId="2251" priority="121" operator="containsText" text="Lançado">
      <formula>NOT(ISERROR(SEARCH("Lançado",P62)))</formula>
    </cfRule>
    <cfRule type="containsText" dxfId="2250" priority="123" operator="containsText" text="Pendente">
      <formula>NOT(ISERROR(SEARCH("Pendente",P62)))</formula>
    </cfRule>
    <cfRule type="containsText" dxfId="2249" priority="122" operator="containsText" text="N/A">
      <formula>NOT(ISERROR(SEARCH("N/A",P62)))</formula>
    </cfRule>
    <cfRule type="containsText" dxfId="2248" priority="129" operator="containsText" text="Finalizado">
      <formula>NOT(ISERROR(SEARCH("Finalizado",P62)))</formula>
    </cfRule>
    <cfRule type="containsText" dxfId="2247" priority="125" operator="containsText" text="em andamento">
      <formula>NOT(ISERROR(SEARCH("em andamento",P62)))</formula>
    </cfRule>
    <cfRule type="containsText" dxfId="2246" priority="127" operator="containsText" text="N/A">
      <formula>NOT(ISERROR(SEARCH("N/A",P62)))</formula>
    </cfRule>
    <cfRule type="containsText" dxfId="2245" priority="128" operator="containsText" text="Pendente">
      <formula>NOT(ISERROR(SEARCH("Pendente",P62)))</formula>
    </cfRule>
    <cfRule type="containsText" dxfId="2244" priority="130" operator="containsText" text="em andamento">
      <formula>NOT(ISERROR(SEARCH("em andamento",P62)))</formula>
    </cfRule>
    <cfRule type="containsText" dxfId="2243" priority="131" operator="containsText" text="Lançado">
      <formula>NOT(ISERROR(SEARCH("Lançado",P62)))</formula>
    </cfRule>
    <cfRule type="containsText" dxfId="2242" priority="132" operator="containsText" text="N/A">
      <formula>NOT(ISERROR(SEARCH("N/A",P62)))</formula>
    </cfRule>
    <cfRule type="containsText" dxfId="2241" priority="133" operator="containsText" text="Pendente">
      <formula>NOT(ISERROR(SEARCH("Pendente",P62)))</formula>
    </cfRule>
    <cfRule type="containsText" dxfId="2240" priority="126" operator="containsText" text="Lançado">
      <formula>NOT(ISERROR(SEARCH("Lançado",P62)))</formula>
    </cfRule>
  </conditionalFormatting>
  <conditionalFormatting sqref="P63:P68">
    <cfRule type="containsText" dxfId="2239" priority="6030" operator="containsText" text="em andamento">
      <formula>NOT(ISERROR(SEARCH("em andamento",P63)))</formula>
    </cfRule>
    <cfRule type="containsText" dxfId="2238" priority="6029" operator="containsText" text="Finalizado">
      <formula>NOT(ISERROR(SEARCH("Finalizado",P63)))</formula>
    </cfRule>
    <cfRule type="containsText" dxfId="2237" priority="6028" operator="containsText" text="Pendente">
      <formula>NOT(ISERROR(SEARCH("Pendente",P63)))</formula>
    </cfRule>
  </conditionalFormatting>
  <conditionalFormatting sqref="P64:P68">
    <cfRule type="containsText" dxfId="2236" priority="6026" operator="containsText" text="Lançado">
      <formula>NOT(ISERROR(SEARCH("Lançado",P64)))</formula>
    </cfRule>
    <cfRule type="containsText" dxfId="2235" priority="6025" operator="containsText" text="em andamento">
      <formula>NOT(ISERROR(SEARCH("em andamento",P64)))</formula>
    </cfRule>
    <cfRule type="containsText" dxfId="2234" priority="6024" operator="containsText" text="Finalizado">
      <formula>NOT(ISERROR(SEARCH("Finalizado",P64)))</formula>
    </cfRule>
    <cfRule type="containsText" dxfId="2233" priority="6020" operator="containsText" text="em andamento">
      <formula>NOT(ISERROR(SEARCH("em andamento",P64)))</formula>
    </cfRule>
    <cfRule type="containsText" dxfId="2232" priority="6023" operator="containsText" text="Pendente">
      <formula>NOT(ISERROR(SEARCH("Pendente",P64)))</formula>
    </cfRule>
    <cfRule type="containsText" dxfId="2231" priority="6021" operator="containsText" text="Lançado">
      <formula>NOT(ISERROR(SEARCH("Lançado",P64)))</formula>
    </cfRule>
    <cfRule type="containsText" dxfId="2230" priority="6022" operator="containsText" text="N/A">
      <formula>NOT(ISERROR(SEARCH("N/A",P64)))</formula>
    </cfRule>
    <cfRule type="containsText" dxfId="2229" priority="6019" operator="containsText" text="Finalizado">
      <formula>NOT(ISERROR(SEARCH("Finalizado",P64)))</formula>
    </cfRule>
    <cfRule type="containsText" dxfId="2228" priority="6018" operator="containsText" text="Pendente">
      <formula>NOT(ISERROR(SEARCH("Pendente",P64)))</formula>
    </cfRule>
    <cfRule type="containsText" dxfId="2227" priority="6027" operator="containsText" text="N/A">
      <formula>NOT(ISERROR(SEARCH("N/A",P64)))</formula>
    </cfRule>
  </conditionalFormatting>
  <conditionalFormatting sqref="P69 P90:P140">
    <cfRule type="containsText" dxfId="2226" priority="10447" operator="containsText" text="em andamento">
      <formula>NOT(ISERROR(SEARCH("em andamento",P69)))</formula>
    </cfRule>
    <cfRule type="containsText" dxfId="2225" priority="10445" operator="containsText" text="Pendente">
      <formula>NOT(ISERROR(SEARCH("Pendente",P69)))</formula>
    </cfRule>
    <cfRule type="containsText" dxfId="2224" priority="10446" operator="containsText" text="Finalizado">
      <formula>NOT(ISERROR(SEARCH("Finalizado",P69)))</formula>
    </cfRule>
  </conditionalFormatting>
  <conditionalFormatting sqref="P69">
    <cfRule type="expression" dxfId="2223" priority="10448">
      <formula>$H69="SUBETAPA"</formula>
    </cfRule>
    <cfRule type="containsText" dxfId="2222" priority="10453" operator="containsText" text="Pendente">
      <formula>NOT(ISERROR(SEARCH("Pendente",P69)))</formula>
    </cfRule>
    <cfRule type="containsText" dxfId="2221" priority="10441" operator="containsText" text="Finalizado">
      <formula>NOT(ISERROR(SEARCH("Finalizado",P69)))</formula>
    </cfRule>
    <cfRule type="containsText" dxfId="2220" priority="10444" operator="containsText" text="N/A">
      <formula>NOT(ISERROR(SEARCH("N/A",P69)))</formula>
    </cfRule>
    <cfRule type="containsText" dxfId="2219" priority="10443" operator="containsText" text="Lançado">
      <formula>NOT(ISERROR(SEARCH("Lançado",P69)))</formula>
    </cfRule>
    <cfRule type="containsText" dxfId="2218" priority="10442" operator="containsText" text="em andamento">
      <formula>NOT(ISERROR(SEARCH("em andamento",P69)))</formula>
    </cfRule>
    <cfRule type="containsText" dxfId="2217" priority="10439" operator="containsText" text="N/A">
      <formula>NOT(ISERROR(SEARCH("N/A",P69)))</formula>
    </cfRule>
    <cfRule type="containsText" dxfId="2216" priority="10438" operator="containsText" text="Lançado">
      <formula>NOT(ISERROR(SEARCH("Lançado",P69)))</formula>
    </cfRule>
    <cfRule type="containsText" dxfId="2215" priority="10454" operator="containsText" text="Finalizado">
      <formula>NOT(ISERROR(SEARCH("Finalizado",P69)))</formula>
    </cfRule>
    <cfRule type="containsText" dxfId="2214" priority="10455" operator="containsText" text="em andamento">
      <formula>NOT(ISERROR(SEARCH("em andamento",P69)))</formula>
    </cfRule>
    <cfRule type="containsText" dxfId="2213" priority="10440" operator="containsText" text="Pendente">
      <formula>NOT(ISERROR(SEARCH("Pendente",P69)))</formula>
    </cfRule>
  </conditionalFormatting>
  <conditionalFormatting sqref="P70">
    <cfRule type="containsText" dxfId="2212" priority="4277" operator="containsText" text="N/A">
      <formula>NOT(ISERROR(SEARCH("N/A",P70)))</formula>
    </cfRule>
    <cfRule type="containsText" dxfId="2211" priority="4276" operator="containsText" text="Lançado">
      <formula>NOT(ISERROR(SEARCH("Lançado",P70)))</formula>
    </cfRule>
    <cfRule type="expression" dxfId="2210" priority="4275">
      <formula>$H70="ETAPA"</formula>
    </cfRule>
    <cfRule type="expression" dxfId="2209" priority="4274">
      <formula>$H70="CÉLULA CONSTRUTIVA"</formula>
    </cfRule>
    <cfRule type="expression" dxfId="2208" priority="4273">
      <formula>$H70="SUBETAPA"</formula>
    </cfRule>
    <cfRule type="containsText" dxfId="2207" priority="4279" operator="containsText" text="em andamento">
      <formula>NOT(ISERROR(SEARCH("em andamento",P70)))</formula>
    </cfRule>
    <cfRule type="containsText" dxfId="2206" priority="4278" operator="containsText" text="Finalizado">
      <formula>NOT(ISERROR(SEARCH("Finalizado",P70)))</formula>
    </cfRule>
  </conditionalFormatting>
  <conditionalFormatting sqref="P71:P72">
    <cfRule type="containsText" dxfId="2205" priority="7954" operator="containsText" text="em andamento">
      <formula>NOT(ISERROR(SEARCH("em andamento",P71)))</formula>
    </cfRule>
    <cfRule type="containsText" dxfId="2204" priority="7953" operator="containsText" text="Finalizado">
      <formula>NOT(ISERROR(SEARCH("Finalizado",P71)))</formula>
    </cfRule>
  </conditionalFormatting>
  <conditionalFormatting sqref="P72 G72:I75">
    <cfRule type="expression" dxfId="2203" priority="7952">
      <formula>$H72="ETAPA"</formula>
    </cfRule>
  </conditionalFormatting>
  <conditionalFormatting sqref="P72 O71:P71">
    <cfRule type="expression" dxfId="2202" priority="7951">
      <formula>$H71="CÉLULA CONSTRUTIVA"</formula>
    </cfRule>
  </conditionalFormatting>
  <conditionalFormatting sqref="P72">
    <cfRule type="expression" dxfId="2201" priority="7950">
      <formula>$H72="ETAPA"</formula>
    </cfRule>
    <cfRule type="expression" dxfId="2200" priority="7949">
      <formula>$H72="CÉLULA CONSTRUTIVA"</formula>
    </cfRule>
    <cfRule type="expression" dxfId="2199" priority="7948">
      <formula>$H72="SUBETAPA"</formula>
    </cfRule>
  </conditionalFormatting>
  <conditionalFormatting sqref="P72:P75">
    <cfRule type="expression" dxfId="2198" priority="7858">
      <formula>$H72="CÉLULA CONSTRUTIVA"</formula>
    </cfRule>
    <cfRule type="expression" dxfId="2197" priority="7859">
      <formula>$H72="ETAPA"</formula>
    </cfRule>
    <cfRule type="expression" dxfId="2196" priority="7857">
      <formula>$H72="SUBETAPA"</formula>
    </cfRule>
  </conditionalFormatting>
  <conditionalFormatting sqref="P73:P75">
    <cfRule type="containsText" dxfId="2195" priority="7855" operator="containsText" text="Finalizado">
      <formula>NOT(ISERROR(SEARCH("Finalizado",P73)))</formula>
    </cfRule>
    <cfRule type="containsText" dxfId="2194" priority="7848" operator="containsText" text="N/A">
      <formula>NOT(ISERROR(SEARCH("N/A",P73)))</formula>
    </cfRule>
    <cfRule type="containsText" dxfId="2193" priority="7862" operator="containsText" text="Pendente">
      <formula>NOT(ISERROR(SEARCH("Pendente",P73)))</formula>
    </cfRule>
    <cfRule type="containsText" dxfId="2192" priority="7847" operator="containsText" text="Lançado">
      <formula>NOT(ISERROR(SEARCH("Lançado",P73)))</formula>
    </cfRule>
    <cfRule type="expression" dxfId="2191" priority="7846">
      <formula>$H73="ETAPA"</formula>
    </cfRule>
    <cfRule type="containsText" dxfId="2190" priority="7856" operator="containsText" text="em andamento">
      <formula>NOT(ISERROR(SEARCH("em andamento",P73)))</formula>
    </cfRule>
    <cfRule type="containsText" dxfId="2189" priority="7854" operator="containsText" text="Pendente">
      <formula>NOT(ISERROR(SEARCH("Pendente",P73)))</formula>
    </cfRule>
    <cfRule type="containsText" dxfId="2188" priority="7851" operator="containsText" text="em andamento">
      <formula>NOT(ISERROR(SEARCH("em andamento",P73)))</formula>
    </cfRule>
    <cfRule type="containsText" dxfId="2187" priority="7852" operator="containsText" text="Lançado">
      <formula>NOT(ISERROR(SEARCH("Lançado",P73)))</formula>
    </cfRule>
    <cfRule type="containsText" dxfId="2186" priority="7853" operator="containsText" text="N/A">
      <formula>NOT(ISERROR(SEARCH("N/A",P73)))</formula>
    </cfRule>
    <cfRule type="containsText" dxfId="2185" priority="7864" operator="containsText" text="em andamento">
      <formula>NOT(ISERROR(SEARCH("em andamento",P73)))</formula>
    </cfRule>
    <cfRule type="containsText" dxfId="2184" priority="7863" operator="containsText" text="Finalizado">
      <formula>NOT(ISERROR(SEARCH("Finalizado",P73)))</formula>
    </cfRule>
    <cfRule type="containsText" dxfId="2183" priority="7861" operator="containsText" text="N/A">
      <formula>NOT(ISERROR(SEARCH("N/A",P73)))</formula>
    </cfRule>
    <cfRule type="containsText" dxfId="2182" priority="7860" operator="containsText" text="Lançado">
      <formula>NOT(ISERROR(SEARCH("Lançado",P73)))</formula>
    </cfRule>
    <cfRule type="containsText" dxfId="2181" priority="7850" operator="containsText" text="Finalizado">
      <formula>NOT(ISERROR(SEARCH("Finalizado",P73)))</formula>
    </cfRule>
    <cfRule type="containsText" dxfId="2180" priority="7849" operator="containsText" text="Pendente">
      <formula>NOT(ISERROR(SEARCH("Pendente",P73)))</formula>
    </cfRule>
  </conditionalFormatting>
  <conditionalFormatting sqref="P76 P144:P145 P147:P151 P157:P162">
    <cfRule type="expression" dxfId="2179" priority="6985">
      <formula>$H76="ETAPA"</formula>
    </cfRule>
    <cfRule type="containsText" dxfId="2178" priority="6982" operator="containsText" text="em andamento">
      <formula>NOT(ISERROR(SEARCH("em andamento",P76)))</formula>
    </cfRule>
  </conditionalFormatting>
  <conditionalFormatting sqref="P76 P144:P145 P157:P162 P147:P151">
    <cfRule type="containsText" dxfId="2177" priority="6981" operator="containsText" text="Finalizado">
      <formula>NOT(ISERROR(SEARCH("Finalizado",P76)))</formula>
    </cfRule>
  </conditionalFormatting>
  <conditionalFormatting sqref="P76 P144:P145 P157:P162">
    <cfRule type="containsText" dxfId="2176" priority="6977" operator="containsText" text="em andamento">
      <formula>NOT(ISERROR(SEARCH("em andamento",P76)))</formula>
    </cfRule>
  </conditionalFormatting>
  <conditionalFormatting sqref="P76">
    <cfRule type="containsText" dxfId="2175" priority="6980" operator="containsText" text="Pendente">
      <formula>NOT(ISERROR(SEARCH("Pendente",P76)))</formula>
    </cfRule>
    <cfRule type="containsText" dxfId="2174" priority="6988" operator="containsText" text="Pendente">
      <formula>NOT(ISERROR(SEARCH("Pendente",P76)))</formula>
    </cfRule>
  </conditionalFormatting>
  <conditionalFormatting sqref="P76:P79 P144:P145 P147:P151 P157:P162">
    <cfRule type="containsText" dxfId="2173" priority="6990" operator="containsText" text="em andamento">
      <formula>NOT(ISERROR(SEARCH("em andamento",P76)))</formula>
    </cfRule>
    <cfRule type="containsText" dxfId="2172" priority="6989" operator="containsText" text="Finalizado">
      <formula>NOT(ISERROR(SEARCH("Finalizado",P76)))</formula>
    </cfRule>
  </conditionalFormatting>
  <conditionalFormatting sqref="P76:P79">
    <cfRule type="containsText" dxfId="2171" priority="6976" operator="containsText" text="Finalizado">
      <formula>NOT(ISERROR(SEARCH("Finalizado",P76)))</formula>
    </cfRule>
    <cfRule type="containsText" dxfId="2170" priority="4182" operator="containsText" text="Pendente">
      <formula>NOT(ISERROR(SEARCH("Pendente",P76)))</formula>
    </cfRule>
    <cfRule type="expression" dxfId="2169" priority="4161">
      <formula>$H76="CÉLULA CONSTRUTIVA"</formula>
    </cfRule>
  </conditionalFormatting>
  <conditionalFormatting sqref="P77:P79">
    <cfRule type="containsText" dxfId="2168" priority="4168" operator="containsText" text="Lançado">
      <formula>NOT(ISERROR(SEARCH("Lançado",P77)))</formula>
    </cfRule>
    <cfRule type="containsText" dxfId="2167" priority="4152" operator="containsText" text="Pendente">
      <formula>NOT(ISERROR(SEARCH("Pendente",P77)))</formula>
    </cfRule>
    <cfRule type="containsText" dxfId="2166" priority="4166" operator="containsText" text="N/A">
      <formula>NOT(ISERROR(SEARCH("N/A",P77)))</formula>
    </cfRule>
    <cfRule type="containsText" dxfId="2165" priority="4164" operator="containsText" text="em andamento">
      <formula>NOT(ISERROR(SEARCH("em andamento",P77)))</formula>
    </cfRule>
    <cfRule type="containsText" dxfId="2164" priority="4167" operator="containsText" text="Pendente">
      <formula>NOT(ISERROR(SEARCH("Pendente",P77)))</formula>
    </cfRule>
    <cfRule type="containsText" dxfId="2163" priority="4170" operator="containsText" text="Pendente">
      <formula>NOT(ISERROR(SEARCH("Pendente",P77)))</formula>
    </cfRule>
    <cfRule type="containsText" dxfId="2162" priority="4153" operator="containsText" text="Finalizado">
      <formula>NOT(ISERROR(SEARCH("Finalizado",P77)))</formula>
    </cfRule>
    <cfRule type="containsText" dxfId="2161" priority="4155" operator="containsText" text="Lançado">
      <formula>NOT(ISERROR(SEARCH("Lançado",P77)))</formula>
    </cfRule>
    <cfRule type="containsText" dxfId="2160" priority="4156" operator="containsText" text="N/A">
      <formula>NOT(ISERROR(SEARCH("N/A",P77)))</formula>
    </cfRule>
    <cfRule type="containsText" dxfId="2159" priority="4157" operator="containsText" text="Pendente">
      <formula>NOT(ISERROR(SEARCH("Pendente",P77)))</formula>
    </cfRule>
    <cfRule type="containsText" dxfId="2158" priority="4158" operator="containsText" text="Finalizado">
      <formula>NOT(ISERROR(SEARCH("Finalizado",P77)))</formula>
    </cfRule>
    <cfRule type="containsText" dxfId="2157" priority="4159" operator="containsText" text="em andamento">
      <formula>NOT(ISERROR(SEARCH("em andamento",P77)))</formula>
    </cfRule>
    <cfRule type="containsText" dxfId="2156" priority="4179" operator="containsText" text="Lançado">
      <formula>NOT(ISERROR(SEARCH("Lançado",P77)))</formula>
    </cfRule>
    <cfRule type="containsText" dxfId="2155" priority="4180" operator="containsText" text="N/A">
      <formula>NOT(ISERROR(SEARCH("N/A",P77)))</formula>
    </cfRule>
    <cfRule type="containsText" dxfId="2154" priority="4174" operator="containsText" text="em andamento">
      <formula>NOT(ISERROR(SEARCH("em andamento",P77)))</formula>
    </cfRule>
    <cfRule type="containsText" dxfId="2153" priority="4172" operator="containsText" text="em andamento">
      <formula>NOT(ISERROR(SEARCH("em andamento",P77)))</formula>
    </cfRule>
    <cfRule type="containsText" dxfId="2152" priority="4150" operator="containsText" text="Lançado">
      <formula>NOT(ISERROR(SEARCH("Lançado",P77)))</formula>
    </cfRule>
    <cfRule type="containsText" dxfId="2151" priority="4154" operator="containsText" text="em andamento">
      <formula>NOT(ISERROR(SEARCH("em andamento",P77)))</formula>
    </cfRule>
    <cfRule type="containsText" dxfId="2150" priority="4151" operator="containsText" text="N/A">
      <formula>NOT(ISERROR(SEARCH("N/A",P77)))</formula>
    </cfRule>
    <cfRule type="containsText" dxfId="2149" priority="4171" operator="containsText" text="Finalizado">
      <formula>NOT(ISERROR(SEARCH("Finalizado",P77)))</formula>
    </cfRule>
    <cfRule type="containsText" dxfId="2148" priority="4173" operator="containsText" text="Finalizado">
      <formula>NOT(ISERROR(SEARCH("Finalizado",P77)))</formula>
    </cfRule>
    <cfRule type="containsText" dxfId="2147" priority="4169" operator="containsText" text="N/A">
      <formula>NOT(ISERROR(SEARCH("N/A",P77)))</formula>
    </cfRule>
    <cfRule type="containsText" dxfId="2146" priority="4163" operator="containsText" text="Finalizado">
      <formula>NOT(ISERROR(SEARCH("Finalizado",P77)))</formula>
    </cfRule>
    <cfRule type="containsText" dxfId="2145" priority="4165" operator="containsText" text="Lançado">
      <formula>NOT(ISERROR(SEARCH("Lançado",P77)))</formula>
    </cfRule>
  </conditionalFormatting>
  <conditionalFormatting sqref="P80">
    <cfRule type="expression" dxfId="2144" priority="3847">
      <formula>$H80="ETAPA"</formula>
    </cfRule>
    <cfRule type="containsText" dxfId="2143" priority="3844" operator="containsText" text="em andamento">
      <formula>NOT(ISERROR(SEARCH("em andamento",P80)))</formula>
    </cfRule>
    <cfRule type="containsText" dxfId="2142" priority="3842" operator="containsText" text="Pendente">
      <formula>NOT(ISERROR(SEARCH("Pendente",P80)))</formula>
    </cfRule>
    <cfRule type="expression" dxfId="2141" priority="3840">
      <formula>$H80="ETAPA"</formula>
    </cfRule>
    <cfRule type="expression" dxfId="2140" priority="3839">
      <formula>$H80="CÉLULA CONSTRUTIVA"</formula>
    </cfRule>
    <cfRule type="expression" dxfId="2139" priority="3838">
      <formula>$H80="SUBETAPA"</formula>
    </cfRule>
    <cfRule type="expression" dxfId="2138" priority="3818">
      <formula>$H80="CÉLULA CONSTRUTIVA"</formula>
    </cfRule>
    <cfRule type="expression" dxfId="2137" priority="3817">
      <formula>$H80="SUBETAPA"</formula>
    </cfRule>
    <cfRule type="containsText" dxfId="2136" priority="3843" operator="containsText" text="Finalizado">
      <formula>NOT(ISERROR(SEARCH("Finalizado",P80)))</formula>
    </cfRule>
  </conditionalFormatting>
  <conditionalFormatting sqref="P81 P83 P85 P90:P92 P134:P140">
    <cfRule type="containsText" dxfId="2135" priority="4921" operator="containsText" text="em andamento">
      <formula>NOT(ISERROR(SEARCH("em andamento",P81)))</formula>
    </cfRule>
  </conditionalFormatting>
  <conditionalFormatting sqref="P81 P83 P90:P92 P134:P140 P85">
    <cfRule type="containsText" dxfId="2134" priority="4920" operator="containsText" text="Finalizado">
      <formula>NOT(ISERROR(SEARCH("Finalizado",P81)))</formula>
    </cfRule>
  </conditionalFormatting>
  <conditionalFormatting sqref="P81 P90:P92 P136:P140 P83">
    <cfRule type="containsText" dxfId="2133" priority="4919" operator="containsText" text="Pendente">
      <formula>NOT(ISERROR(SEARCH("Pendente",P81)))</formula>
    </cfRule>
  </conditionalFormatting>
  <conditionalFormatting sqref="P81 P90:P92 P136:P140">
    <cfRule type="containsText" dxfId="2132" priority="4917" operator="containsText" text="Finalizado">
      <formula>NOT(ISERROR(SEARCH("Finalizado",P81)))</formula>
    </cfRule>
    <cfRule type="containsText" dxfId="2131" priority="4918" operator="containsText" text="em andamento">
      <formula>NOT(ISERROR(SEARCH("em andamento",P81)))</formula>
    </cfRule>
  </conditionalFormatting>
  <conditionalFormatting sqref="P82">
    <cfRule type="expression" dxfId="2130" priority="5120">
      <formula>$H82="CÉLULA CONSTRUTIVA"</formula>
    </cfRule>
    <cfRule type="expression" dxfId="2129" priority="5121">
      <formula>$H82="ETAPA"</formula>
    </cfRule>
  </conditionalFormatting>
  <conditionalFormatting sqref="P83:P84 G249:M249 O249:P249">
    <cfRule type="expression" dxfId="2128" priority="62">
      <formula>$H83="CÉLULA CONSTRUTIVA"</formula>
    </cfRule>
    <cfRule type="expression" dxfId="2127" priority="61">
      <formula>$H83="SUBETAPA"</formula>
    </cfRule>
    <cfRule type="expression" dxfId="2126" priority="63">
      <formula>$H83="ETAPA"</formula>
    </cfRule>
  </conditionalFormatting>
  <conditionalFormatting sqref="P83:P84">
    <cfRule type="containsText" dxfId="2125" priority="3766" operator="containsText" text="em andamento">
      <formula>NOT(ISERROR(SEARCH("em andamento",P83)))</formula>
    </cfRule>
    <cfRule type="containsText" dxfId="2124" priority="3765" operator="containsText" text="Finalizado">
      <formula>NOT(ISERROR(SEARCH("Finalizado",P83)))</formula>
    </cfRule>
  </conditionalFormatting>
  <conditionalFormatting sqref="P84">
    <cfRule type="containsText" dxfId="2123" priority="3764" operator="containsText" text="Pendente">
      <formula>NOT(ISERROR(SEARCH("Pendente",P84)))</formula>
    </cfRule>
  </conditionalFormatting>
  <conditionalFormatting sqref="P84:P86">
    <cfRule type="expression" dxfId="2122" priority="4239">
      <formula>$H84="CÉLULA CONSTRUTIVA"</formula>
    </cfRule>
    <cfRule type="expression" dxfId="2121" priority="4238">
      <formula>$H84="SUBETAPA"</formula>
    </cfRule>
  </conditionalFormatting>
  <conditionalFormatting sqref="P85:P86 K85 P81:P83 P166:P173 N14:P18 P19:P21 P26:P27 N69:O69 G70:P70 P114:P115 P134:P140 P145 P157:P164 M246:M248 O248 G250:L250 P250">
    <cfRule type="expression" dxfId="2120" priority="558">
      <formula>$H14="SUBETAPA"</formula>
    </cfRule>
  </conditionalFormatting>
  <conditionalFormatting sqref="P85:P86">
    <cfRule type="containsText" dxfId="2119" priority="4256" operator="containsText" text="Pendente">
      <formula>NOT(ISERROR(SEARCH("Pendente",P85)))</formula>
    </cfRule>
    <cfRule type="expression" dxfId="2118" priority="4240">
      <formula>$H85="ETAPA"</formula>
    </cfRule>
    <cfRule type="containsText" dxfId="2117" priority="4250" operator="containsText" text="em andamento">
      <formula>NOT(ISERROR(SEARCH("em andamento",P85)))</formula>
    </cfRule>
  </conditionalFormatting>
  <conditionalFormatting sqref="P86">
    <cfRule type="containsText" dxfId="2116" priority="4227" operator="containsText" text="Pendente">
      <formula>NOT(ISERROR(SEARCH("Pendente",P86)))</formula>
    </cfRule>
    <cfRule type="containsText" dxfId="2115" priority="4226" operator="containsText" text="N/A">
      <formula>NOT(ISERROR(SEARCH("N/A",P86)))</formula>
    </cfRule>
    <cfRule type="containsText" dxfId="2114" priority="4225" operator="containsText" text="Lançado">
      <formula>NOT(ISERROR(SEARCH("Lançado",P86)))</formula>
    </cfRule>
    <cfRule type="containsText" dxfId="2113" priority="4224" operator="containsText" text="em andamento">
      <formula>NOT(ISERROR(SEARCH("em andamento",P86)))</formula>
    </cfRule>
    <cfRule type="containsText" dxfId="2112" priority="4223" operator="containsText" text="Finalizado">
      <formula>NOT(ISERROR(SEARCH("Finalizado",P86)))</formula>
    </cfRule>
    <cfRule type="containsText" dxfId="2111" priority="4222" operator="containsText" text="Pendente">
      <formula>NOT(ISERROR(SEARCH("Pendente",P86)))</formula>
    </cfRule>
    <cfRule type="containsText" dxfId="2110" priority="4217" operator="containsText" text="Pendente">
      <formula>NOT(ISERROR(SEARCH("Pendente",P86)))</formula>
    </cfRule>
    <cfRule type="containsText" dxfId="2109" priority="4216" operator="containsText" text="N/A">
      <formula>NOT(ISERROR(SEARCH("N/A",P86)))</formula>
    </cfRule>
    <cfRule type="expression" dxfId="2108" priority="4235">
      <formula>$H86="SUBETAPA"</formula>
    </cfRule>
    <cfRule type="containsText" dxfId="2107" priority="4220" operator="containsText" text="Lançado">
      <formula>NOT(ISERROR(SEARCH("Lançado",P86)))</formula>
    </cfRule>
    <cfRule type="containsText" dxfId="2106" priority="4219" operator="containsText" text="em andamento">
      <formula>NOT(ISERROR(SEARCH("em andamento",P86)))</formula>
    </cfRule>
    <cfRule type="containsText" dxfId="2105" priority="4218" operator="containsText" text="Finalizado">
      <formula>NOT(ISERROR(SEARCH("Finalizado",P86)))</formula>
    </cfRule>
    <cfRule type="containsText" dxfId="2104" priority="4255" operator="containsText" text="N/A">
      <formula>NOT(ISERROR(SEARCH("N/A",P86)))</formula>
    </cfRule>
    <cfRule type="containsText" dxfId="2103" priority="4229" operator="containsText" text="em andamento">
      <formula>NOT(ISERROR(SEARCH("em andamento",P86)))</formula>
    </cfRule>
    <cfRule type="containsText" dxfId="2102" priority="4230" operator="containsText" text="Lançado">
      <formula>NOT(ISERROR(SEARCH("Lançado",P86)))</formula>
    </cfRule>
    <cfRule type="containsText" dxfId="2101" priority="4231" operator="containsText" text="N/A">
      <formula>NOT(ISERROR(SEARCH("N/A",P86)))</formula>
    </cfRule>
    <cfRule type="containsText" dxfId="2100" priority="4232" operator="containsText" text="Pendente">
      <formula>NOT(ISERROR(SEARCH("Pendente",P86)))</formula>
    </cfRule>
    <cfRule type="containsText" dxfId="2099" priority="4233" operator="containsText" text="Finalizado">
      <formula>NOT(ISERROR(SEARCH("Finalizado",P86)))</formula>
    </cfRule>
    <cfRule type="containsText" dxfId="2098" priority="4215" operator="containsText" text="Lançado">
      <formula>NOT(ISERROR(SEARCH("Lançado",P86)))</formula>
    </cfRule>
    <cfRule type="containsText" dxfId="2097" priority="4234" operator="containsText" text="em andamento">
      <formula>NOT(ISERROR(SEARCH("em andamento",P86)))</formula>
    </cfRule>
    <cfRule type="expression" dxfId="2096" priority="4236">
      <formula>$H86="CÉLULA CONSTRUTIVA"</formula>
    </cfRule>
    <cfRule type="expression" dxfId="2095" priority="4237">
      <formula>$H86="ETAPA"</formula>
    </cfRule>
    <cfRule type="containsText" dxfId="2094" priority="4242" operator="containsText" text="Lançado">
      <formula>NOT(ISERROR(SEARCH("Lançado",P86)))</formula>
    </cfRule>
    <cfRule type="containsText" dxfId="2093" priority="4243" operator="containsText" text="N/A">
      <formula>NOT(ISERROR(SEARCH("N/A",P86)))</formula>
    </cfRule>
    <cfRule type="containsText" dxfId="2092" priority="4244" operator="containsText" text="Pendente">
      <formula>NOT(ISERROR(SEARCH("Pendente",P86)))</formula>
    </cfRule>
    <cfRule type="containsText" dxfId="2091" priority="4245" operator="containsText" text="Finalizado">
      <formula>NOT(ISERROR(SEARCH("Finalizado",P86)))</formula>
    </cfRule>
    <cfRule type="containsText" dxfId="2090" priority="4246" operator="containsText" text="em andamento">
      <formula>NOT(ISERROR(SEARCH("em andamento",P86)))</formula>
    </cfRule>
    <cfRule type="containsText" dxfId="2089" priority="4247" operator="containsText" text="Finalizado">
      <formula>NOT(ISERROR(SEARCH("Finalizado",P86)))</formula>
    </cfRule>
    <cfRule type="containsText" dxfId="2088" priority="4248" operator="containsText" text="em andamento">
      <formula>NOT(ISERROR(SEARCH("em andamento",P86)))</formula>
    </cfRule>
    <cfRule type="containsText" dxfId="2087" priority="4249" operator="containsText" text="Finalizado">
      <formula>NOT(ISERROR(SEARCH("Finalizado",P86)))</formula>
    </cfRule>
    <cfRule type="containsText" dxfId="2086" priority="4228" operator="containsText" text="Finalizado">
      <formula>NOT(ISERROR(SEARCH("Finalizado",P86)))</formula>
    </cfRule>
    <cfRule type="containsText" dxfId="2085" priority="4254" operator="containsText" text="Lançado">
      <formula>NOT(ISERROR(SEARCH("Lançado",P86)))</formula>
    </cfRule>
    <cfRule type="containsText" dxfId="2084" priority="4221" operator="containsText" text="N/A">
      <formula>NOT(ISERROR(SEARCH("N/A",P86)))</formula>
    </cfRule>
  </conditionalFormatting>
  <conditionalFormatting sqref="P87:P89 P115 P134:P135 P224:P231">
    <cfRule type="containsText" dxfId="2083" priority="7841" operator="containsText" text="Pendente">
      <formula>NOT(ISERROR(SEARCH("Pendente",P87)))</formula>
    </cfRule>
  </conditionalFormatting>
  <conditionalFormatting sqref="P87:P89 P115 P134:P135 P228:P229">
    <cfRule type="containsText" dxfId="2082" priority="7835" operator="containsText" text="em andamento">
      <formula>NOT(ISERROR(SEARCH("em andamento",P87)))</formula>
    </cfRule>
    <cfRule type="containsText" dxfId="2081" priority="7834" operator="containsText" text="Finalizado">
      <formula>NOT(ISERROR(SEARCH("Finalizado",P87)))</formula>
    </cfRule>
    <cfRule type="containsText" dxfId="2080" priority="7833" operator="containsText" text="Pendente">
      <formula>NOT(ISERROR(SEARCH("Pendente",P87)))</formula>
    </cfRule>
  </conditionalFormatting>
  <conditionalFormatting sqref="P87:P89 P224:P231 P115 P134:P135">
    <cfRule type="containsText" dxfId="2079" priority="7840" operator="containsText" text="N/A">
      <formula>NOT(ISERROR(SEARCH("N/A",P87)))</formula>
    </cfRule>
  </conditionalFormatting>
  <conditionalFormatting sqref="P87:P89 P228:P229">
    <cfRule type="expression" dxfId="2078" priority="7836">
      <formula>$H87="SUBETAPA"</formula>
    </cfRule>
  </conditionalFormatting>
  <conditionalFormatting sqref="P87:P92 P115 P134:P135 P228:P231">
    <cfRule type="containsText" dxfId="2077" priority="7842" operator="containsText" text="Finalizado">
      <formula>NOT(ISERROR(SEARCH("Finalizado",P87)))</formula>
    </cfRule>
    <cfRule type="containsText" dxfId="2076" priority="7843" operator="containsText" text="em andamento">
      <formula>NOT(ISERROR(SEARCH("em andamento",P87)))</formula>
    </cfRule>
  </conditionalFormatting>
  <conditionalFormatting sqref="P87:P92">
    <cfRule type="containsText" dxfId="2075" priority="4927" operator="containsText" text="em andamento">
      <formula>NOT(ISERROR(SEARCH("em andamento",P87)))</formula>
    </cfRule>
    <cfRule type="containsText" dxfId="2074" priority="4926" operator="containsText" text="Finalizado">
      <formula>NOT(ISERROR(SEARCH("Finalizado",P87)))</formula>
    </cfRule>
    <cfRule type="containsText" dxfId="2073" priority="4925" operator="containsText" text="Pendente">
      <formula>NOT(ISERROR(SEARCH("Pendente",P87)))</formula>
    </cfRule>
  </conditionalFormatting>
  <conditionalFormatting sqref="P90:P92 P81 P85 P136:P140">
    <cfRule type="containsText" dxfId="2072" priority="5136" operator="containsText" text="Lançado">
      <formula>NOT(ISERROR(SEARCH("Lançado",P81)))</formula>
    </cfRule>
  </conditionalFormatting>
  <conditionalFormatting sqref="P90:P92 P81">
    <cfRule type="containsText" dxfId="2071" priority="4916" operator="containsText" text="Pendente">
      <formula>NOT(ISERROR(SEARCH("Pendente",P81)))</formula>
    </cfRule>
  </conditionalFormatting>
  <conditionalFormatting sqref="P90:P92 P220:P222">
    <cfRule type="containsText" dxfId="2070" priority="7941" operator="containsText" text="em andamento">
      <formula>NOT(ISERROR(SEARCH("em andamento",P90)))</formula>
    </cfRule>
  </conditionalFormatting>
  <conditionalFormatting sqref="P90:P92">
    <cfRule type="expression" dxfId="2069" priority="4915">
      <formula>$H90="ETAPA"</formula>
    </cfRule>
    <cfRule type="expression" dxfId="2068" priority="4914">
      <formula>$H90="CÉLULA CONSTRUTIVA"</formula>
    </cfRule>
    <cfRule type="containsText" dxfId="2067" priority="11224" operator="containsText" text="Pendente">
      <formula>NOT(ISERROR(SEARCH("Pendente",P90)))</formula>
    </cfRule>
    <cfRule type="containsText" dxfId="2066" priority="11225" operator="containsText" text="Finalizado">
      <formula>NOT(ISERROR(SEARCH("Finalizado",P90)))</formula>
    </cfRule>
    <cfRule type="containsText" dxfId="2065" priority="11226" operator="containsText" text="em andamento">
      <formula>NOT(ISERROR(SEARCH("em andamento",P90)))</formula>
    </cfRule>
  </conditionalFormatting>
  <conditionalFormatting sqref="P90:P162">
    <cfRule type="containsText" dxfId="2064" priority="10259" operator="containsText" text="em andamento">
      <formula>NOT(ISERROR(SEARCH("em andamento",P90)))</formula>
    </cfRule>
    <cfRule type="containsText" dxfId="2063" priority="10258" operator="containsText" text="Finalizado">
      <formula>NOT(ISERROR(SEARCH("Finalizado",P90)))</formula>
    </cfRule>
  </conditionalFormatting>
  <conditionalFormatting sqref="P93:P96">
    <cfRule type="containsText" dxfId="2062" priority="10011" operator="containsText" text="Lançado">
      <formula>NOT(ISERROR(SEARCH("Lançado",P93)))</formula>
    </cfRule>
    <cfRule type="containsText" dxfId="2061" priority="10012" operator="containsText" text="N/A">
      <formula>NOT(ISERROR(SEARCH("N/A",P93)))</formula>
    </cfRule>
  </conditionalFormatting>
  <conditionalFormatting sqref="P93:P140 P170">
    <cfRule type="containsText" dxfId="2060" priority="11107" operator="containsText" text="Finalizado">
      <formula>NOT(ISERROR(SEARCH("Finalizado",P93)))</formula>
    </cfRule>
    <cfRule type="containsText" dxfId="2059" priority="11108" operator="containsText" text="em andamento">
      <formula>NOT(ISERROR(SEARCH("em andamento",P93)))</formula>
    </cfRule>
  </conditionalFormatting>
  <conditionalFormatting sqref="P93:P162 P28:P69">
    <cfRule type="containsText" dxfId="2058" priority="10013" operator="containsText" text="Pendente">
      <formula>NOT(ISERROR(SEARCH("Pendente",P28)))</formula>
    </cfRule>
  </conditionalFormatting>
  <conditionalFormatting sqref="P94:P97">
    <cfRule type="containsText" dxfId="2057" priority="13831" operator="containsText" text="em andamento">
      <formula>NOT(ISERROR(SEARCH("em andamento",P94)))</formula>
    </cfRule>
  </conditionalFormatting>
  <conditionalFormatting sqref="P95">
    <cfRule type="expression" dxfId="2056" priority="7939">
      <formula>$H95="ETAPA"</formula>
    </cfRule>
  </conditionalFormatting>
  <conditionalFormatting sqref="P95:P96">
    <cfRule type="containsText" dxfId="2055" priority="7879" operator="containsText" text="em andamento">
      <formula>NOT(ISERROR(SEARCH("em andamento",P95)))</formula>
    </cfRule>
    <cfRule type="containsText" dxfId="2054" priority="7878" operator="containsText" text="Finalizado">
      <formula>NOT(ISERROR(SEARCH("Finalizado",P95)))</formula>
    </cfRule>
    <cfRule type="containsText" dxfId="2053" priority="7876" operator="containsText" text="N/A">
      <formula>NOT(ISERROR(SEARCH("N/A",P95)))</formula>
    </cfRule>
    <cfRule type="containsText" dxfId="2052" priority="7877" operator="containsText" text="Pendente">
      <formula>NOT(ISERROR(SEARCH("Pendente",P95)))</formula>
    </cfRule>
    <cfRule type="containsText" dxfId="2051" priority="7875" operator="containsText" text="Lançado">
      <formula>NOT(ISERROR(SEARCH("Lançado",P95)))</formula>
    </cfRule>
  </conditionalFormatting>
  <conditionalFormatting sqref="P96">
    <cfRule type="containsText" dxfId="2050" priority="7869" operator="containsText" text="em andamento">
      <formula>NOT(ISERROR(SEARCH("em andamento",P96)))</formula>
    </cfRule>
    <cfRule type="containsText" dxfId="2049" priority="7868" operator="containsText" text="Finalizado">
      <formula>NOT(ISERROR(SEARCH("Finalizado",P96)))</formula>
    </cfRule>
    <cfRule type="containsText" dxfId="2048" priority="7867" operator="containsText" text="Pendente">
      <formula>NOT(ISERROR(SEARCH("Pendente",P96)))</formula>
    </cfRule>
    <cfRule type="containsText" dxfId="2047" priority="7866" operator="containsText" text="N/A">
      <formula>NOT(ISERROR(SEARCH("N/A",P96)))</formula>
    </cfRule>
    <cfRule type="containsText" dxfId="2046" priority="7874" operator="containsText" text="em andamento">
      <formula>NOT(ISERROR(SEARCH("em andamento",P96)))</formula>
    </cfRule>
    <cfRule type="containsText" dxfId="2045" priority="7872" operator="containsText" text="Pendente">
      <formula>NOT(ISERROR(SEARCH("Pendente",P96)))</formula>
    </cfRule>
    <cfRule type="containsText" dxfId="2044" priority="7873" operator="containsText" text="Finalizado">
      <formula>NOT(ISERROR(SEARCH("Finalizado",P96)))</formula>
    </cfRule>
    <cfRule type="containsText" dxfId="2043" priority="7871" operator="containsText" text="N/A">
      <formula>NOT(ISERROR(SEARCH("N/A",P96)))</formula>
    </cfRule>
    <cfRule type="containsText" dxfId="2042" priority="7870" operator="containsText" text="Lançado">
      <formula>NOT(ISERROR(SEARCH("Lançado",P96)))</formula>
    </cfRule>
  </conditionalFormatting>
  <conditionalFormatting sqref="P98:P102 P133">
    <cfRule type="expression" dxfId="2041" priority="7914">
      <formula>$H98="ETAPA"</formula>
    </cfRule>
    <cfRule type="containsText" dxfId="2040" priority="7916" operator="containsText" text="Lançado">
      <formula>NOT(ISERROR(SEARCH("Lançado",P98)))</formula>
    </cfRule>
    <cfRule type="containsText" dxfId="2039" priority="7918" operator="containsText" text="Pendente">
      <formula>NOT(ISERROR(SEARCH("Pendente",P98)))</formula>
    </cfRule>
    <cfRule type="containsText" dxfId="2038" priority="7917" operator="containsText" text="N/A">
      <formula>NOT(ISERROR(SEARCH("N/A",P98)))</formula>
    </cfRule>
  </conditionalFormatting>
  <conditionalFormatting sqref="P102 P133">
    <cfRule type="expression" dxfId="2037" priority="7911">
      <formula>$H102="ETAPA"</formula>
    </cfRule>
    <cfRule type="expression" dxfId="2036" priority="7910">
      <formula>$H102="CÉLULA CONSTRUTIVA"</formula>
    </cfRule>
    <cfRule type="containsText" dxfId="2035" priority="7919" operator="containsText" text="Finalizado">
      <formula>NOT(ISERROR(SEARCH("Finalizado",P102)))</formula>
    </cfRule>
    <cfRule type="expression" dxfId="2034" priority="7909">
      <formula>$H102="SUBETAPA"</formula>
    </cfRule>
    <cfRule type="containsText" dxfId="2033" priority="7920" operator="containsText" text="em andamento">
      <formula>NOT(ISERROR(SEARCH("em andamento",P102)))</formula>
    </cfRule>
  </conditionalFormatting>
  <conditionalFormatting sqref="P102">
    <cfRule type="containsText" dxfId="2032" priority="4206" operator="containsText" text="em andamento">
      <formula>NOT(ISERROR(SEARCH("em andamento",P102)))</formula>
    </cfRule>
    <cfRule type="containsText" dxfId="2031" priority="4210" operator="containsText" text="Lançado">
      <formula>NOT(ISERROR(SEARCH("Lançado",P102)))</formula>
    </cfRule>
    <cfRule type="containsText" dxfId="2030" priority="4211" operator="containsText" text="N/A">
      <formula>NOT(ISERROR(SEARCH("N/A",P102)))</formula>
    </cfRule>
    <cfRule type="containsText" dxfId="2029" priority="4212" operator="containsText" text="Pendente">
      <formula>NOT(ISERROR(SEARCH("Pendente",P102)))</formula>
    </cfRule>
    <cfRule type="containsText" dxfId="2028" priority="4183" operator="containsText" text="Lançado">
      <formula>NOT(ISERROR(SEARCH("Lançado",P102)))</formula>
    </cfRule>
    <cfRule type="containsText" dxfId="2027" priority="4187" operator="containsText" text="N/A">
      <formula>NOT(ISERROR(SEARCH("N/A",P102)))</formula>
    </cfRule>
    <cfRule type="containsText" dxfId="2026" priority="4188" operator="containsText" text="Pendente">
      <formula>NOT(ISERROR(SEARCH("Pendente",P102)))</formula>
    </cfRule>
    <cfRule type="containsText" dxfId="2025" priority="4189" operator="containsText" text="Finalizado">
      <formula>NOT(ISERROR(SEARCH("Finalizado",P102)))</formula>
    </cfRule>
    <cfRule type="containsText" dxfId="2024" priority="4190" operator="containsText" text="em andamento">
      <formula>NOT(ISERROR(SEARCH("em andamento",P102)))</formula>
    </cfRule>
    <cfRule type="containsText" dxfId="2023" priority="4203" operator="containsText" text="Finalizado">
      <formula>NOT(ISERROR(SEARCH("Finalizado",P102)))</formula>
    </cfRule>
    <cfRule type="containsText" dxfId="2022" priority="4204" operator="containsText" text="em andamento">
      <formula>NOT(ISERROR(SEARCH("em andamento",P102)))</formula>
    </cfRule>
    <cfRule type="containsText" dxfId="2021" priority="4205" operator="containsText" text="Finalizado">
      <formula>NOT(ISERROR(SEARCH("Finalizado",P102)))</formula>
    </cfRule>
  </conditionalFormatting>
  <conditionalFormatting sqref="P104">
    <cfRule type="containsText" dxfId="2020" priority="13959" operator="containsText" text="em andamento">
      <formula>NOT(ISERROR(SEARCH("em andamento",P104)))</formula>
    </cfRule>
    <cfRule type="containsText" dxfId="2019" priority="13958" operator="containsText" text="Finalizado">
      <formula>NOT(ISERROR(SEARCH("Finalizado",P104)))</formula>
    </cfRule>
    <cfRule type="containsText" dxfId="2018" priority="13955" operator="containsText" text="Lançado">
      <formula>NOT(ISERROR(SEARCH("Lançado",P104)))</formula>
    </cfRule>
    <cfRule type="containsText" dxfId="2017" priority="13956" operator="containsText" text="N/A">
      <formula>NOT(ISERROR(SEARCH("N/A",P104)))</formula>
    </cfRule>
    <cfRule type="expression" dxfId="2016" priority="13954">
      <formula>$H104="ETAPA"</formula>
    </cfRule>
    <cfRule type="expression" dxfId="2015" priority="13953">
      <formula>$H104="CÉLULA CONSTRUTIVA"</formula>
    </cfRule>
    <cfRule type="expression" dxfId="2014" priority="13952">
      <formula>$H104="SUBETAPA"</formula>
    </cfRule>
  </conditionalFormatting>
  <conditionalFormatting sqref="P106">
    <cfRule type="containsText" dxfId="2013" priority="7934" operator="containsText" text="Pendente">
      <formula>NOT(ISERROR(SEARCH("Pendente",P106)))</formula>
    </cfRule>
    <cfRule type="expression" dxfId="2012" priority="7923">
      <formula>$H106="SUBETAPA"</formula>
    </cfRule>
    <cfRule type="expression" dxfId="2011" priority="7924">
      <formula>$H106="CÉLULA CONSTRUTIVA"</formula>
    </cfRule>
    <cfRule type="expression" dxfId="2010" priority="7925">
      <formula>$H106="ETAPA"</formula>
    </cfRule>
    <cfRule type="expression" dxfId="2009" priority="7926">
      <formula>$H106="SUBETAPA"</formula>
    </cfRule>
    <cfRule type="expression" dxfId="2008" priority="7927">
      <formula>$H106="CÉLULA CONSTRUTIVA"</formula>
    </cfRule>
    <cfRule type="expression" dxfId="2007" priority="7928">
      <formula>$H106="ETAPA"</formula>
    </cfRule>
    <cfRule type="expression" dxfId="2006" priority="7929">
      <formula>$H106="SUBETAPA"</formula>
    </cfRule>
    <cfRule type="expression" dxfId="2005" priority="7930">
      <formula>$H106="CÉLULA CONSTRUTIVA"</formula>
    </cfRule>
    <cfRule type="expression" dxfId="2004" priority="7931">
      <formula>$H106="ETAPA"</formula>
    </cfRule>
    <cfRule type="containsText" dxfId="2003" priority="7932" operator="containsText" text="Lançado">
      <formula>NOT(ISERROR(SEARCH("Lançado",P106)))</formula>
    </cfRule>
    <cfRule type="containsText" dxfId="2002" priority="7933" operator="containsText" text="N/A">
      <formula>NOT(ISERROR(SEARCH("N/A",P106)))</formula>
    </cfRule>
    <cfRule type="containsText" dxfId="2001" priority="7935" operator="containsText" text="Finalizado">
      <formula>NOT(ISERROR(SEARCH("Finalizado",P106)))</formula>
    </cfRule>
    <cfRule type="containsText" dxfId="2000" priority="7936" operator="containsText" text="em andamento">
      <formula>NOT(ISERROR(SEARCH("em andamento",P106)))</formula>
    </cfRule>
  </conditionalFormatting>
  <conditionalFormatting sqref="P106:P113 P224:P226">
    <cfRule type="containsText" dxfId="1999" priority="7897" operator="containsText" text="em andamento">
      <formula>NOT(ISERROR(SEARCH("em andamento",P106)))</formula>
    </cfRule>
  </conditionalFormatting>
  <conditionalFormatting sqref="P107:P113 P224:P226">
    <cfRule type="containsText" dxfId="1998" priority="7885" operator="containsText" text="Pendente">
      <formula>NOT(ISERROR(SEARCH("Pendente",P107)))</formula>
    </cfRule>
    <cfRule type="containsText" dxfId="1997" priority="7883" operator="containsText" text="Lançado">
      <formula>NOT(ISERROR(SEARCH("Lançado",P107)))</formula>
    </cfRule>
    <cfRule type="containsText" dxfId="1996" priority="7888" operator="containsText" text="Lançado">
      <formula>NOT(ISERROR(SEARCH("Lançado",P107)))</formula>
    </cfRule>
    <cfRule type="containsText" dxfId="1995" priority="7891" operator="containsText" text="Finalizado">
      <formula>NOT(ISERROR(SEARCH("Finalizado",P107)))</formula>
    </cfRule>
    <cfRule type="containsText" dxfId="1994" priority="7886" operator="containsText" text="Finalizado">
      <formula>NOT(ISERROR(SEARCH("Finalizado",P107)))</formula>
    </cfRule>
    <cfRule type="containsText" dxfId="1993" priority="7890" operator="containsText" text="Pendente">
      <formula>NOT(ISERROR(SEARCH("Pendente",P107)))</formula>
    </cfRule>
    <cfRule type="containsText" dxfId="1992" priority="7887" operator="containsText" text="em andamento">
      <formula>NOT(ISERROR(SEARCH("em andamento",P107)))</formula>
    </cfRule>
    <cfRule type="containsText" dxfId="1991" priority="7892" operator="containsText" text="em andamento">
      <formula>NOT(ISERROR(SEARCH("em andamento",P107)))</formula>
    </cfRule>
  </conditionalFormatting>
  <conditionalFormatting sqref="P107:P113">
    <cfRule type="containsText" dxfId="1990" priority="7884" operator="containsText" text="N/A">
      <formula>NOT(ISERROR(SEARCH("N/A",P107)))</formula>
    </cfRule>
    <cfRule type="expression" dxfId="1989" priority="7894">
      <formula>$H107="CÉLULA CONSTRUTIVA"</formula>
    </cfRule>
    <cfRule type="expression" dxfId="1988" priority="7893">
      <formula>$H107="SUBETAPA"</formula>
    </cfRule>
    <cfRule type="containsText" dxfId="1987" priority="7889" operator="containsText" text="N/A">
      <formula>NOT(ISERROR(SEARCH("N/A",P107)))</formula>
    </cfRule>
  </conditionalFormatting>
  <conditionalFormatting sqref="P114">
    <cfRule type="containsText" dxfId="1986" priority="3754" operator="containsText" text="Pendente">
      <formula>NOT(ISERROR(SEARCH("Pendente",P114)))</formula>
    </cfRule>
    <cfRule type="containsText" dxfId="1985" priority="3755" operator="containsText" text="Finalizado">
      <formula>NOT(ISERROR(SEARCH("Finalizado",P114)))</formula>
    </cfRule>
    <cfRule type="containsText" dxfId="1984" priority="3752" operator="containsText" text="Lançado">
      <formula>NOT(ISERROR(SEARCH("Lançado",P114)))</formula>
    </cfRule>
    <cfRule type="expression" dxfId="1983" priority="3748">
      <formula>$H114="ETAPA"</formula>
    </cfRule>
    <cfRule type="expression" dxfId="1982" priority="3747">
      <formula>$H114="CÉLULA CONSTRUTIVA"</formula>
    </cfRule>
    <cfRule type="containsText" dxfId="1981" priority="3742" operator="containsText" text="em andamento">
      <formula>NOT(ISERROR(SEARCH("em andamento",P114)))</formula>
    </cfRule>
    <cfRule type="containsText" dxfId="1980" priority="3741" operator="containsText" text="Finalizado">
      <formula>NOT(ISERROR(SEARCH("Finalizado",P114)))</formula>
    </cfRule>
    <cfRule type="expression" dxfId="1979" priority="3745">
      <formula>$H114="ETAPA"</formula>
    </cfRule>
    <cfRule type="expression" dxfId="1978" priority="3743">
      <formula>$H114="SUBETAPA"</formula>
    </cfRule>
    <cfRule type="expression" dxfId="1977" priority="3744">
      <formula>$H114="CÉLULA CONSTRUTIVA"</formula>
    </cfRule>
    <cfRule type="containsText" dxfId="1976" priority="3756" operator="containsText" text="em andamento">
      <formula>NOT(ISERROR(SEARCH("em andamento",P114)))</formula>
    </cfRule>
  </conditionalFormatting>
  <conditionalFormatting sqref="P114:P115">
    <cfRule type="expression" dxfId="1975" priority="3746">
      <formula>$H114="SUBETAPA"</formula>
    </cfRule>
    <cfRule type="containsText" dxfId="1974" priority="3753" operator="containsText" text="N/A">
      <formula>NOT(ISERROR(SEARCH("N/A",P114)))</formula>
    </cfRule>
  </conditionalFormatting>
  <conditionalFormatting sqref="P115:P116">
    <cfRule type="containsText" dxfId="1973" priority="5124" operator="containsText" text="Finalizado">
      <formula>NOT(ISERROR(SEARCH("Finalizado",P115)))</formula>
    </cfRule>
    <cfRule type="containsText" dxfId="1972" priority="5114" operator="containsText" text="Pendente">
      <formula>NOT(ISERROR(SEARCH("Pendente",P115)))</formula>
    </cfRule>
    <cfRule type="containsText" dxfId="1971" priority="5125" operator="containsText" text="em andamento">
      <formula>NOT(ISERROR(SEARCH("em andamento",P115)))</formula>
    </cfRule>
  </conditionalFormatting>
  <conditionalFormatting sqref="P116">
    <cfRule type="containsText" dxfId="1970" priority="5110" operator="containsText" text="em andamento">
      <formula>NOT(ISERROR(SEARCH("em andamento",P116)))</formula>
    </cfRule>
    <cfRule type="containsText" dxfId="1969" priority="5109" operator="containsText" text="Finalizado">
      <formula>NOT(ISERROR(SEARCH("Finalizado",P116)))</formula>
    </cfRule>
  </conditionalFormatting>
  <conditionalFormatting sqref="P122">
    <cfRule type="containsText" dxfId="1968" priority="3719" operator="containsText" text="em andamento">
      <formula>NOT(ISERROR(SEARCH("em andamento",P122)))</formula>
    </cfRule>
    <cfRule type="containsText" dxfId="1967" priority="3717" operator="containsText" text="Pendente">
      <formula>NOT(ISERROR(SEARCH("Pendente",P122)))</formula>
    </cfRule>
    <cfRule type="containsText" dxfId="1966" priority="3716" operator="containsText" text="em andamento">
      <formula>NOT(ISERROR(SEARCH("em andamento",P122)))</formula>
    </cfRule>
    <cfRule type="containsText" dxfId="1965" priority="3715" operator="containsText" text="Finalizado">
      <formula>NOT(ISERROR(SEARCH("Finalizado",P122)))</formula>
    </cfRule>
    <cfRule type="containsText" dxfId="1964" priority="3718" operator="containsText" text="Finalizado">
      <formula>NOT(ISERROR(SEARCH("Finalizado",P122)))</formula>
    </cfRule>
  </conditionalFormatting>
  <conditionalFormatting sqref="P124">
    <cfRule type="containsText" dxfId="1963" priority="3732" operator="containsText" text="em andamento">
      <formula>NOT(ISERROR(SEARCH("em andamento",P124)))</formula>
    </cfRule>
    <cfRule type="containsText" dxfId="1962" priority="3731" operator="containsText" text="Finalizado">
      <formula>NOT(ISERROR(SEARCH("Finalizado",P124)))</formula>
    </cfRule>
    <cfRule type="containsText" dxfId="1961" priority="3733" operator="containsText" text="Pendente">
      <formula>NOT(ISERROR(SEARCH("Pendente",P124)))</formula>
    </cfRule>
    <cfRule type="containsText" dxfId="1960" priority="3734" operator="containsText" text="Finalizado">
      <formula>NOT(ISERROR(SEARCH("Finalizado",P124)))</formula>
    </cfRule>
    <cfRule type="containsText" dxfId="1959" priority="3735" operator="containsText" text="em andamento">
      <formula>NOT(ISERROR(SEARCH("em andamento",P124)))</formula>
    </cfRule>
  </conditionalFormatting>
  <conditionalFormatting sqref="P126">
    <cfRule type="containsText" dxfId="1958" priority="3724" operator="containsText" text="em andamento">
      <formula>NOT(ISERROR(SEARCH("em andamento",P126)))</formula>
    </cfRule>
    <cfRule type="containsText" dxfId="1957" priority="3725" operator="containsText" text="Pendente">
      <formula>NOT(ISERROR(SEARCH("Pendente",P126)))</formula>
    </cfRule>
    <cfRule type="containsText" dxfId="1956" priority="3727" operator="containsText" text="em andamento">
      <formula>NOT(ISERROR(SEARCH("em andamento",P126)))</formula>
    </cfRule>
    <cfRule type="containsText" dxfId="1955" priority="3723" operator="containsText" text="Finalizado">
      <formula>NOT(ISERROR(SEARCH("Finalizado",P126)))</formula>
    </cfRule>
    <cfRule type="containsText" dxfId="1954" priority="3726" operator="containsText" text="Finalizado">
      <formula>NOT(ISERROR(SEARCH("Finalizado",P126)))</formula>
    </cfRule>
  </conditionalFormatting>
  <conditionalFormatting sqref="P131">
    <cfRule type="containsText" dxfId="1953" priority="302" operator="containsText" text="em andamento">
      <formula>NOT(ISERROR(SEARCH("em andamento",P131)))</formula>
    </cfRule>
    <cfRule type="containsText" dxfId="1952" priority="299" operator="containsText" text="em andamento">
      <formula>NOT(ISERROR(SEARCH("em andamento",P131)))</formula>
    </cfRule>
    <cfRule type="containsText" dxfId="1951" priority="298" operator="containsText" text="Finalizado">
      <formula>NOT(ISERROR(SEARCH("Finalizado",P131)))</formula>
    </cfRule>
    <cfRule type="containsText" dxfId="1950" priority="301" operator="containsText" text="Finalizado">
      <formula>NOT(ISERROR(SEARCH("Finalizado",P131)))</formula>
    </cfRule>
    <cfRule type="containsText" dxfId="1949" priority="300" operator="containsText" text="Pendente">
      <formula>NOT(ISERROR(SEARCH("Pendente",P131)))</formula>
    </cfRule>
  </conditionalFormatting>
  <conditionalFormatting sqref="P133 P98:P102">
    <cfRule type="expression" dxfId="1948" priority="7913">
      <formula>$H98="CÉLULA CONSTRUTIVA"</formula>
    </cfRule>
  </conditionalFormatting>
  <conditionalFormatting sqref="P133">
    <cfRule type="expression" dxfId="1947" priority="7912">
      <formula>$H133="SUBETAPA"</formula>
    </cfRule>
  </conditionalFormatting>
  <conditionalFormatting sqref="P141 G141:M142 O142:P142 P152 P156">
    <cfRule type="expression" dxfId="1946" priority="12582">
      <formula>$H141="CÉLULA CONSTRUTIVA"</formula>
    </cfRule>
  </conditionalFormatting>
  <conditionalFormatting sqref="P141 O142:P142 P152 P156 G141:M142">
    <cfRule type="expression" dxfId="1945" priority="12581">
      <formula>$H141="SUBETAPA"</formula>
    </cfRule>
  </conditionalFormatting>
  <conditionalFormatting sqref="P141">
    <cfRule type="containsText" dxfId="1944" priority="13998" operator="containsText" text="em andamento">
      <formula>NOT(ISERROR(SEARCH("em andamento",P141)))</formula>
    </cfRule>
    <cfRule type="containsText" dxfId="1943" priority="13892" operator="containsText" text="Pendente">
      <formula>NOT(ISERROR(SEARCH("Pendente",P141)))</formula>
    </cfRule>
    <cfRule type="containsText" dxfId="1942" priority="13893" operator="containsText" text="Finalizado">
      <formula>NOT(ISERROR(SEARCH("Finalizado",P141)))</formula>
    </cfRule>
    <cfRule type="containsText" dxfId="1941" priority="13894" operator="containsText" text="em andamento">
      <formula>NOT(ISERROR(SEARCH("em andamento",P141)))</formula>
    </cfRule>
    <cfRule type="containsText" dxfId="1940" priority="13997" operator="containsText" text="Finalizado">
      <formula>NOT(ISERROR(SEARCH("Finalizado",P141)))</formula>
    </cfRule>
    <cfRule type="expression" dxfId="1939" priority="13985">
      <formula>$H141="SUBETAPA"</formula>
    </cfRule>
    <cfRule type="expression" dxfId="1938" priority="13986">
      <formula>$H141="CÉLULA CONSTRUTIVA"</formula>
    </cfRule>
    <cfRule type="expression" dxfId="1937" priority="13987">
      <formula>$H141="ETAPA"</formula>
    </cfRule>
    <cfRule type="expression" dxfId="1936" priority="13988">
      <formula>$H141="SUBETAPA"</formula>
    </cfRule>
    <cfRule type="expression" dxfId="1935" priority="13989">
      <formula>$H141="CÉLULA CONSTRUTIVA"</formula>
    </cfRule>
    <cfRule type="expression" dxfId="1934" priority="13990">
      <formula>$H141="ETAPA"</formula>
    </cfRule>
    <cfRule type="containsText" dxfId="1933" priority="13994" operator="containsText" text="Lançado">
      <formula>NOT(ISERROR(SEARCH("Lançado",P141)))</formula>
    </cfRule>
    <cfRule type="containsText" dxfId="1932" priority="13995" operator="containsText" text="N/A">
      <formula>NOT(ISERROR(SEARCH("N/A",P141)))</formula>
    </cfRule>
    <cfRule type="containsText" dxfId="1931" priority="13996" operator="containsText" text="Pendente">
      <formula>NOT(ISERROR(SEARCH("Pendente",P141)))</formula>
    </cfRule>
  </conditionalFormatting>
  <conditionalFormatting sqref="P141:P162">
    <cfRule type="containsText" dxfId="1930" priority="10256" operator="containsText" text="N/A">
      <formula>NOT(ISERROR(SEARCH("N/A",P141)))</formula>
    </cfRule>
  </conditionalFormatting>
  <conditionalFormatting sqref="P142:P143 P146">
    <cfRule type="containsText" dxfId="1929" priority="5651" operator="containsText" text="em andamento">
      <formula>NOT(ISERROR(SEARCH("em andamento",P142)))</formula>
    </cfRule>
  </conditionalFormatting>
  <conditionalFormatting sqref="P143 G143:M143">
    <cfRule type="expression" dxfId="1928" priority="3681">
      <formula>$H143="CÉLULA CONSTRUTIVA"</formula>
    </cfRule>
  </conditionalFormatting>
  <conditionalFormatting sqref="P143">
    <cfRule type="containsText" dxfId="1927" priority="3680" operator="containsText" text="Pendente">
      <formula>NOT(ISERROR(SEARCH("Pendente",P143)))</formula>
    </cfRule>
    <cfRule type="containsText" dxfId="1926" priority="3678" operator="containsText" text="Lançado">
      <formula>NOT(ISERROR(SEARCH("Lançado",P143)))</formula>
    </cfRule>
    <cfRule type="containsText" dxfId="1925" priority="3679" operator="containsText" text="N/A">
      <formula>NOT(ISERROR(SEARCH("N/A",P143)))</formula>
    </cfRule>
  </conditionalFormatting>
  <conditionalFormatting sqref="P144:P145 P157:P162">
    <cfRule type="containsText" dxfId="1924" priority="6975" operator="containsText" text="Pendente">
      <formula>NOT(ISERROR(SEARCH("Pendente",P144)))</formula>
    </cfRule>
  </conditionalFormatting>
  <conditionalFormatting sqref="P144:P146 G146:N146">
    <cfRule type="expression" dxfId="1923" priority="5649">
      <formula>$H144="CÉLULA CONSTRUTIVA"</formula>
    </cfRule>
  </conditionalFormatting>
  <conditionalFormatting sqref="P146 P142:P143">
    <cfRule type="containsText" dxfId="1922" priority="5650" operator="containsText" text="Finalizado">
      <formula>NOT(ISERROR(SEARCH("Finalizado",P142)))</formula>
    </cfRule>
  </conditionalFormatting>
  <conditionalFormatting sqref="P146">
    <cfRule type="containsText" dxfId="1921" priority="5647" operator="containsText" text="N/A">
      <formula>NOT(ISERROR(SEARCH("N/A",P146)))</formula>
    </cfRule>
    <cfRule type="containsText" dxfId="1920" priority="5646" operator="containsText" text="Lançado">
      <formula>NOT(ISERROR(SEARCH("Lançado",P146)))</formula>
    </cfRule>
    <cfRule type="containsText" dxfId="1919" priority="5648" operator="containsText" text="Pendente">
      <formula>NOT(ISERROR(SEARCH("Pendente",P146)))</formula>
    </cfRule>
  </conditionalFormatting>
  <conditionalFormatting sqref="P147:P151">
    <cfRule type="containsText" dxfId="1918" priority="5658" operator="containsText" text="em andamento">
      <formula>NOT(ISERROR(SEARCH("em andamento",P147)))</formula>
    </cfRule>
  </conditionalFormatting>
  <conditionalFormatting sqref="P148:P151">
    <cfRule type="containsText" dxfId="1917" priority="5657" operator="containsText" text="Finalizado">
      <formula>NOT(ISERROR(SEARCH("Finalizado",P148)))</formula>
    </cfRule>
  </conditionalFormatting>
  <conditionalFormatting sqref="P148:P152">
    <cfRule type="containsText" dxfId="1916" priority="5642" operator="containsText" text="em andamento">
      <formula>NOT(ISERROR(SEARCH("em andamento",P148)))</formula>
    </cfRule>
    <cfRule type="containsText" dxfId="1915" priority="5641" operator="containsText" text="Finalizado">
      <formula>NOT(ISERROR(SEARCH("Finalizado",P148)))</formula>
    </cfRule>
  </conditionalFormatting>
  <conditionalFormatting sqref="P148:P155">
    <cfRule type="containsText" dxfId="1914" priority="5627" operator="containsText" text="Pendente">
      <formula>NOT(ISERROR(SEARCH("Pendente",P148)))</formula>
    </cfRule>
    <cfRule type="containsText" dxfId="1913" priority="5625" operator="containsText" text="Lançado">
      <formula>NOT(ISERROR(SEARCH("Lançado",P148)))</formula>
    </cfRule>
  </conditionalFormatting>
  <conditionalFormatting sqref="P152 G146:N146">
    <cfRule type="expression" dxfId="1912" priority="5645">
      <formula>$H146="SUBETAPA"</formula>
    </cfRule>
  </conditionalFormatting>
  <conditionalFormatting sqref="P152:P155">
    <cfRule type="expression" dxfId="1911" priority="5611">
      <formula>$H152="ETAPA"</formula>
    </cfRule>
  </conditionalFormatting>
  <conditionalFormatting sqref="P153:P155">
    <cfRule type="containsText" dxfId="1910" priority="5617" operator="containsText" text="Lançado">
      <formula>NOT(ISERROR(SEARCH("Lançado",P153)))</formula>
    </cfRule>
    <cfRule type="containsText" dxfId="1909" priority="5618" operator="containsText" text="N/A">
      <formula>NOT(ISERROR(SEARCH("N/A",P153)))</formula>
    </cfRule>
    <cfRule type="containsText" dxfId="1908" priority="5619" operator="containsText" text="Pendente">
      <formula>NOT(ISERROR(SEARCH("Pendente",P153)))</formula>
    </cfRule>
    <cfRule type="containsText" dxfId="1907" priority="5613" operator="containsText" text="N/A">
      <formula>NOT(ISERROR(SEARCH("N/A",P153)))</formula>
    </cfRule>
    <cfRule type="containsText" dxfId="1906" priority="5620" operator="containsText" text="Finalizado">
      <formula>NOT(ISERROR(SEARCH("Finalizado",P153)))</formula>
    </cfRule>
    <cfRule type="containsText" dxfId="1905" priority="5621" operator="containsText" text="em andamento">
      <formula>NOT(ISERROR(SEARCH("em andamento",P153)))</formula>
    </cfRule>
    <cfRule type="expression" dxfId="1904" priority="5622">
      <formula>$H153="SUBETAPA"</formula>
    </cfRule>
    <cfRule type="containsText" dxfId="1903" priority="5626" operator="containsText" text="N/A">
      <formula>NOT(ISERROR(SEARCH("N/A",P153)))</formula>
    </cfRule>
    <cfRule type="expression" dxfId="1902" priority="5610">
      <formula>$H153="CÉLULA CONSTRUTIVA"</formula>
    </cfRule>
    <cfRule type="containsText" dxfId="1901" priority="5612" operator="containsText" text="Lançado">
      <formula>NOT(ISERROR(SEARCH("Lançado",P153)))</formula>
    </cfRule>
    <cfRule type="expression" dxfId="1900" priority="5609">
      <formula>$H153="SUBETAPA"</formula>
    </cfRule>
    <cfRule type="containsText" dxfId="1899" priority="5614" operator="containsText" text="Pendente">
      <formula>NOT(ISERROR(SEARCH("Pendente",P153)))</formula>
    </cfRule>
    <cfRule type="containsText" dxfId="1898" priority="5615" operator="containsText" text="Finalizado">
      <formula>NOT(ISERROR(SEARCH("Finalizado",P153)))</formula>
    </cfRule>
    <cfRule type="containsText" dxfId="1897" priority="5616" operator="containsText" text="em andamento">
      <formula>NOT(ISERROR(SEARCH("em andamento",P153)))</formula>
    </cfRule>
  </conditionalFormatting>
  <conditionalFormatting sqref="P157:P162 P144:P145">
    <cfRule type="expression" dxfId="1896" priority="6972">
      <formula>$H144="ETAPA"</formula>
    </cfRule>
  </conditionalFormatting>
  <conditionalFormatting sqref="P157:P162">
    <cfRule type="expression" dxfId="1895" priority="6971">
      <formula>$H157="CÉLULA CONSTRUTIVA"</formula>
    </cfRule>
  </conditionalFormatting>
  <conditionalFormatting sqref="P163:P165 P167 P176:P177 P188 P190:P191 P198 P232">
    <cfRule type="containsText" dxfId="1894" priority="13963" operator="containsText" text="Finalizado">
      <formula>NOT(ISERROR(SEARCH("Finalizado",P163)))</formula>
    </cfRule>
    <cfRule type="containsText" dxfId="1893" priority="13964" operator="containsText" text="em andamento">
      <formula>NOT(ISERROR(SEARCH("em andamento",P163)))</formula>
    </cfRule>
  </conditionalFormatting>
  <conditionalFormatting sqref="P163:P165 P167:P170 P172:P177 P188 P190:P191 P198 P232 P245:P246">
    <cfRule type="containsText" dxfId="1892" priority="13962" operator="containsText" text="Pendente">
      <formula>NOT(ISERROR(SEARCH("Pendente",P163)))</formula>
    </cfRule>
  </conditionalFormatting>
  <conditionalFormatting sqref="P163:P165 P190:P191 P188 P198 P176:P177 P167">
    <cfRule type="containsText" dxfId="1891" priority="13960" operator="containsText" text="Lançado">
      <formula>NOT(ISERROR(SEARCH("Lançado",P163)))</formula>
    </cfRule>
    <cfRule type="containsText" dxfId="1890" priority="13961" operator="containsText" text="N/A">
      <formula>NOT(ISERROR(SEARCH("N/A",P163)))</formula>
    </cfRule>
  </conditionalFormatting>
  <conditionalFormatting sqref="P164:P165">
    <cfRule type="containsText" dxfId="1889" priority="13935" operator="containsText" text="N/A">
      <formula>NOT(ISERROR(SEARCH("N/A",P164)))</formula>
    </cfRule>
    <cfRule type="containsText" dxfId="1888" priority="13934" operator="containsText" text="Lançado">
      <formula>NOT(ISERROR(SEARCH("Lançado",P164)))</formula>
    </cfRule>
    <cfRule type="containsText" dxfId="1887" priority="13938" operator="containsText" text="em andamento">
      <formula>NOT(ISERROR(SEARCH("em andamento",P164)))</formula>
    </cfRule>
    <cfRule type="containsText" dxfId="1886" priority="13937" operator="containsText" text="Finalizado">
      <formula>NOT(ISERROR(SEARCH("Finalizado",P164)))</formula>
    </cfRule>
    <cfRule type="containsText" dxfId="1885" priority="13936" operator="containsText" text="Pendente">
      <formula>NOT(ISERROR(SEARCH("Pendente",P164)))</formula>
    </cfRule>
  </conditionalFormatting>
  <conditionalFormatting sqref="P166 P175">
    <cfRule type="containsText" dxfId="1884" priority="667" operator="containsText" text="em andamento">
      <formula>NOT(ISERROR(SEARCH("em andamento",P166)))</formula>
    </cfRule>
    <cfRule type="containsText" dxfId="1883" priority="666" operator="containsText" text="Finalizado">
      <formula>NOT(ISERROR(SEARCH("Finalizado",P166)))</formula>
    </cfRule>
    <cfRule type="containsText" dxfId="1882" priority="665" operator="containsText" text="Pendente">
      <formula>NOT(ISERROR(SEARCH("Pendente",P166)))</formula>
    </cfRule>
    <cfRule type="containsText" dxfId="1881" priority="664" operator="containsText" text="N/A">
      <formula>NOT(ISERROR(SEARCH("N/A",P166)))</formula>
    </cfRule>
    <cfRule type="containsText" dxfId="1880" priority="663" operator="containsText" text="Lançado">
      <formula>NOT(ISERROR(SEARCH("Lançado",P166)))</formula>
    </cfRule>
    <cfRule type="containsText" dxfId="1879" priority="670" operator="containsText" text="Pendente">
      <formula>NOT(ISERROR(SEARCH("Pendente",P166)))</formula>
    </cfRule>
    <cfRule type="containsText" dxfId="1878" priority="680" operator="containsText" text="em andamento">
      <formula>NOT(ISERROR(SEARCH("em andamento",P166)))</formula>
    </cfRule>
    <cfRule type="containsText" dxfId="1877" priority="679" operator="containsText" text="Finalizado">
      <formula>NOT(ISERROR(SEARCH("Finalizado",P166)))</formula>
    </cfRule>
    <cfRule type="containsText" dxfId="1876" priority="678" operator="containsText" text="Pendente">
      <formula>NOT(ISERROR(SEARCH("Pendente",P166)))</formula>
    </cfRule>
    <cfRule type="containsText" dxfId="1875" priority="677" operator="containsText" text="N/A">
      <formula>NOT(ISERROR(SEARCH("N/A",P166)))</formula>
    </cfRule>
    <cfRule type="containsText" dxfId="1874" priority="676" operator="containsText" text="Lançado">
      <formula>NOT(ISERROR(SEARCH("Lançado",P166)))</formula>
    </cfRule>
    <cfRule type="containsText" dxfId="1873" priority="672" operator="containsText" text="em andamento">
      <formula>NOT(ISERROR(SEARCH("em andamento",P166)))</formula>
    </cfRule>
    <cfRule type="containsText" dxfId="1872" priority="671" operator="containsText" text="Finalizado">
      <formula>NOT(ISERROR(SEARCH("Finalizado",P166)))</formula>
    </cfRule>
    <cfRule type="containsText" dxfId="1871" priority="669" operator="containsText" text="N/A">
      <formula>NOT(ISERROR(SEARCH("N/A",P166)))</formula>
    </cfRule>
    <cfRule type="containsText" dxfId="1870" priority="668" operator="containsText" text="Lançado">
      <formula>NOT(ISERROR(SEARCH("Lançado",P166)))</formula>
    </cfRule>
  </conditionalFormatting>
  <conditionalFormatting sqref="P167:P169">
    <cfRule type="containsText" dxfId="1869" priority="12088" operator="containsText" text="Pendente">
      <formula>NOT(ISERROR(SEARCH("Pendente",P167)))</formula>
    </cfRule>
    <cfRule type="containsText" dxfId="1868" priority="12089" operator="containsText" text="Finalizado">
      <formula>NOT(ISERROR(SEARCH("Finalizado",P167)))</formula>
    </cfRule>
    <cfRule type="containsText" dxfId="1867" priority="12087" operator="containsText" text="N/A">
      <formula>NOT(ISERROR(SEARCH("N/A",P167)))</formula>
    </cfRule>
    <cfRule type="containsText" dxfId="1866" priority="12086" operator="containsText" text="Lançado">
      <formula>NOT(ISERROR(SEARCH("Lançado",P167)))</formula>
    </cfRule>
    <cfRule type="containsText" dxfId="1865" priority="12090" operator="containsText" text="em andamento">
      <formula>NOT(ISERROR(SEARCH("em andamento",P167)))</formula>
    </cfRule>
  </conditionalFormatting>
  <conditionalFormatting sqref="P168:P169">
    <cfRule type="containsText" dxfId="1864" priority="12082" operator="containsText" text="em andamento">
      <formula>NOT(ISERROR(SEARCH("em andamento",P168)))</formula>
    </cfRule>
    <cfRule type="containsText" dxfId="1863" priority="12081" operator="containsText" text="Finalizado">
      <formula>NOT(ISERROR(SEARCH("Finalizado",P168)))</formula>
    </cfRule>
    <cfRule type="containsText" dxfId="1862" priority="12080" operator="containsText" text="Pendente">
      <formula>NOT(ISERROR(SEARCH("Pendente",P168)))</formula>
    </cfRule>
    <cfRule type="containsText" dxfId="1861" priority="12079" operator="containsText" text="N/A">
      <formula>NOT(ISERROR(SEARCH("N/A",P168)))</formula>
    </cfRule>
    <cfRule type="containsText" dxfId="1860" priority="12078" operator="containsText" text="Lançado">
      <formula>NOT(ISERROR(SEARCH("Lançado",P168)))</formula>
    </cfRule>
  </conditionalFormatting>
  <conditionalFormatting sqref="P171">
    <cfRule type="containsText" dxfId="1859" priority="3662" operator="containsText" text="N/A">
      <formula>NOT(ISERROR(SEARCH("N/A",P171)))</formula>
    </cfRule>
    <cfRule type="containsText" dxfId="1858" priority="3658" operator="containsText" text="Pendente">
      <formula>NOT(ISERROR(SEARCH("Pendente",P171)))</formula>
    </cfRule>
    <cfRule type="containsText" dxfId="1857" priority="3657" operator="containsText" text="N/A">
      <formula>NOT(ISERROR(SEARCH("N/A",P171)))</formula>
    </cfRule>
    <cfRule type="containsText" dxfId="1856" priority="3663" operator="containsText" text="Pendente">
      <formula>NOT(ISERROR(SEARCH("Pendente",P171)))</formula>
    </cfRule>
    <cfRule type="containsText" dxfId="1855" priority="3659" operator="containsText" text="Finalizado">
      <formula>NOT(ISERROR(SEARCH("Finalizado",P171)))</formula>
    </cfRule>
    <cfRule type="containsText" dxfId="1854" priority="3656" operator="containsText" text="Lançado">
      <formula>NOT(ISERROR(SEARCH("Lançado",P171)))</formula>
    </cfRule>
    <cfRule type="containsText" dxfId="1853" priority="3660" operator="containsText" text="em andamento">
      <formula>NOT(ISERROR(SEARCH("em andamento",P171)))</formula>
    </cfRule>
    <cfRule type="containsText" dxfId="1852" priority="3661" operator="containsText" text="Lançado">
      <formula>NOT(ISERROR(SEARCH("Lançado",P171)))</formula>
    </cfRule>
  </conditionalFormatting>
  <conditionalFormatting sqref="P171:P173">
    <cfRule type="containsText" dxfId="1851" priority="3664" operator="containsText" text="Finalizado">
      <formula>NOT(ISERROR(SEARCH("Finalizado",P171)))</formula>
    </cfRule>
    <cfRule type="containsText" dxfId="1850" priority="3665" operator="containsText" text="em andamento">
      <formula>NOT(ISERROR(SEARCH("em andamento",P171)))</formula>
    </cfRule>
  </conditionalFormatting>
  <conditionalFormatting sqref="P174:P175">
    <cfRule type="containsText" dxfId="1849" priority="3581" operator="containsText" text="Pendente">
      <formula>NOT(ISERROR(SEARCH("Pendente",P174)))</formula>
    </cfRule>
    <cfRule type="containsText" dxfId="1848" priority="3583" operator="containsText" text="em andamento">
      <formula>NOT(ISERROR(SEARCH("em andamento",P174)))</formula>
    </cfRule>
    <cfRule type="containsText" dxfId="1847" priority="3580" operator="containsText" text="N/A">
      <formula>NOT(ISERROR(SEARCH("N/A",P174)))</formula>
    </cfRule>
    <cfRule type="containsText" dxfId="1846" priority="3579" operator="containsText" text="Lançado">
      <formula>NOT(ISERROR(SEARCH("Lançado",P174)))</formula>
    </cfRule>
    <cfRule type="containsText" dxfId="1845" priority="3582" operator="containsText" text="Finalizado">
      <formula>NOT(ISERROR(SEARCH("Finalizado",P174)))</formula>
    </cfRule>
  </conditionalFormatting>
  <conditionalFormatting sqref="P176:P185">
    <cfRule type="containsText" dxfId="1844" priority="12149" operator="containsText" text="Lançado">
      <formula>NOT(ISERROR(SEARCH("Lançado",P176)))</formula>
    </cfRule>
    <cfRule type="containsText" dxfId="1843" priority="12153" operator="containsText" text="em andamento">
      <formula>NOT(ISERROR(SEARCH("em andamento",P176)))</formula>
    </cfRule>
    <cfRule type="containsText" dxfId="1842" priority="12152" operator="containsText" text="Finalizado">
      <formula>NOT(ISERROR(SEARCH("Finalizado",P176)))</formula>
    </cfRule>
    <cfRule type="containsText" dxfId="1841" priority="12151" operator="containsText" text="Pendente">
      <formula>NOT(ISERROR(SEARCH("Pendente",P176)))</formula>
    </cfRule>
    <cfRule type="containsText" dxfId="1840" priority="12150" operator="containsText" text="N/A">
      <formula>NOT(ISERROR(SEARCH("N/A",P176)))</formula>
    </cfRule>
    <cfRule type="expression" dxfId="1839" priority="12133">
      <formula>$H176="SUBETAPA"</formula>
    </cfRule>
    <cfRule type="expression" dxfId="1838" priority="12134">
      <formula>$H176="CÉLULA CONSTRUTIVA"</formula>
    </cfRule>
    <cfRule type="expression" dxfId="1837" priority="12135">
      <formula>$H176="ETAPA"</formula>
    </cfRule>
  </conditionalFormatting>
  <conditionalFormatting sqref="P178:P185">
    <cfRule type="containsText" dxfId="1836" priority="12143" operator="containsText" text="Pendente">
      <formula>NOT(ISERROR(SEARCH("Pendente",P178)))</formula>
    </cfRule>
    <cfRule type="containsText" dxfId="1835" priority="12144" operator="containsText" text="Finalizado">
      <formula>NOT(ISERROR(SEARCH("Finalizado",P178)))</formula>
    </cfRule>
    <cfRule type="containsText" dxfId="1834" priority="12145" operator="containsText" text="em andamento">
      <formula>NOT(ISERROR(SEARCH("em andamento",P178)))</formula>
    </cfRule>
    <cfRule type="containsText" dxfId="1833" priority="12137" operator="containsText" text="N/A">
      <formula>NOT(ISERROR(SEARCH("N/A",P178)))</formula>
    </cfRule>
    <cfRule type="containsText" dxfId="1832" priority="12140" operator="containsText" text="em andamento">
      <formula>NOT(ISERROR(SEARCH("em andamento",P178)))</formula>
    </cfRule>
    <cfRule type="containsText" dxfId="1831" priority="12138" operator="containsText" text="Pendente">
      <formula>NOT(ISERROR(SEARCH("Pendente",P178)))</formula>
    </cfRule>
    <cfRule type="containsText" dxfId="1830" priority="12139" operator="containsText" text="Finalizado">
      <formula>NOT(ISERROR(SEARCH("Finalizado",P178)))</formula>
    </cfRule>
    <cfRule type="containsText" dxfId="1829" priority="12141" operator="containsText" text="Lançado">
      <formula>NOT(ISERROR(SEARCH("Lançado",P178)))</formula>
    </cfRule>
    <cfRule type="containsText" dxfId="1828" priority="12142" operator="containsText" text="N/A">
      <formula>NOT(ISERROR(SEARCH("N/A",P178)))</formula>
    </cfRule>
    <cfRule type="containsText" dxfId="1827" priority="12136" operator="containsText" text="Lançado">
      <formula>NOT(ISERROR(SEARCH("Lançado",P178)))</formula>
    </cfRule>
  </conditionalFormatting>
  <conditionalFormatting sqref="P186">
    <cfRule type="containsText" dxfId="1826" priority="3201" operator="containsText" text="em andamento">
      <formula>NOT(ISERROR(SEARCH("em andamento",P186)))</formula>
    </cfRule>
    <cfRule type="containsText" dxfId="1825" priority="3193" operator="containsText" text="Finalizado">
      <formula>NOT(ISERROR(SEARCH("Finalizado",P186)))</formula>
    </cfRule>
    <cfRule type="containsText" dxfId="1824" priority="3191" operator="containsText" text="N/A">
      <formula>NOT(ISERROR(SEARCH("N/A",P186)))</formula>
    </cfRule>
    <cfRule type="containsText" dxfId="1823" priority="3197" operator="containsText" text="Lançado">
      <formula>NOT(ISERROR(SEARCH("Lançado",P186)))</formula>
    </cfRule>
    <cfRule type="containsText" dxfId="1822" priority="3190" operator="containsText" text="Lançado">
      <formula>NOT(ISERROR(SEARCH("Lançado",P186)))</formula>
    </cfRule>
    <cfRule type="containsText" dxfId="1821" priority="3192" operator="containsText" text="Pendente">
      <formula>NOT(ISERROR(SEARCH("Pendente",P186)))</formula>
    </cfRule>
    <cfRule type="containsText" dxfId="1820" priority="3198" operator="containsText" text="N/A">
      <formula>NOT(ISERROR(SEARCH("N/A",P186)))</formula>
    </cfRule>
    <cfRule type="containsText" dxfId="1819" priority="3194" operator="containsText" text="em andamento">
      <formula>NOT(ISERROR(SEARCH("em andamento",P186)))</formula>
    </cfRule>
    <cfRule type="containsText" dxfId="1818" priority="3199" operator="containsText" text="Pendente">
      <formula>NOT(ISERROR(SEARCH("Pendente",P186)))</formula>
    </cfRule>
    <cfRule type="containsText" dxfId="1817" priority="3200" operator="containsText" text="Finalizado">
      <formula>NOT(ISERROR(SEARCH("Finalizado",P186)))</formula>
    </cfRule>
  </conditionalFormatting>
  <conditionalFormatting sqref="P187">
    <cfRule type="containsText" dxfId="1816" priority="12216" operator="containsText" text="em andamento">
      <formula>NOT(ISERROR(SEARCH("em andamento",P187)))</formula>
    </cfRule>
    <cfRule type="containsText" dxfId="1815" priority="12215" operator="containsText" text="Finalizado">
      <formula>NOT(ISERROR(SEARCH("Finalizado",P187)))</formula>
    </cfRule>
    <cfRule type="containsText" dxfId="1814" priority="12214" operator="containsText" text="Pendente">
      <formula>NOT(ISERROR(SEARCH("Pendente",P187)))</formula>
    </cfRule>
    <cfRule type="containsText" dxfId="1813" priority="12213" operator="containsText" text="N/A">
      <formula>NOT(ISERROR(SEARCH("N/A",P187)))</formula>
    </cfRule>
    <cfRule type="containsText" dxfId="1812" priority="12212" operator="containsText" text="Lançado">
      <formula>NOT(ISERROR(SEARCH("Lançado",P187)))</formula>
    </cfRule>
    <cfRule type="containsText" dxfId="1811" priority="12208" operator="containsText" text="em andamento">
      <formula>NOT(ISERROR(SEARCH("em andamento",P187)))</formula>
    </cfRule>
    <cfRule type="containsText" dxfId="1810" priority="12207" operator="containsText" text="Finalizado">
      <formula>NOT(ISERROR(SEARCH("Finalizado",P187)))</formula>
    </cfRule>
    <cfRule type="containsText" dxfId="1809" priority="12205" operator="containsText" text="N/A">
      <formula>NOT(ISERROR(SEARCH("N/A",P187)))</formula>
    </cfRule>
    <cfRule type="containsText" dxfId="1808" priority="12204" operator="containsText" text="Lançado">
      <formula>NOT(ISERROR(SEARCH("Lançado",P187)))</formula>
    </cfRule>
    <cfRule type="containsText" dxfId="1807" priority="12203" operator="containsText" text="em andamento">
      <formula>NOT(ISERROR(SEARCH("em andamento",P187)))</formula>
    </cfRule>
    <cfRule type="containsText" dxfId="1806" priority="12202" operator="containsText" text="Finalizado">
      <formula>NOT(ISERROR(SEARCH("Finalizado",P187)))</formula>
    </cfRule>
    <cfRule type="containsText" dxfId="1805" priority="12201" operator="containsText" text="Pendente">
      <formula>NOT(ISERROR(SEARCH("Pendente",P187)))</formula>
    </cfRule>
    <cfRule type="containsText" dxfId="1804" priority="12200" operator="containsText" text="N/A">
      <formula>NOT(ISERROR(SEARCH("N/A",P187)))</formula>
    </cfRule>
    <cfRule type="containsText" dxfId="1803" priority="12199" operator="containsText" text="Lançado">
      <formula>NOT(ISERROR(SEARCH("Lançado",P187)))</formula>
    </cfRule>
    <cfRule type="expression" dxfId="1802" priority="12198">
      <formula>$H187="ETAPA"</formula>
    </cfRule>
    <cfRule type="expression" dxfId="1801" priority="12197">
      <formula>$H187="CÉLULA CONSTRUTIVA"</formula>
    </cfRule>
    <cfRule type="containsText" dxfId="1800" priority="12206" operator="containsText" text="Pendente">
      <formula>NOT(ISERROR(SEARCH("Pendente",P187)))</formula>
    </cfRule>
    <cfRule type="expression" dxfId="1799" priority="12196">
      <formula>$H187="SUBETAPA"</formula>
    </cfRule>
  </conditionalFormatting>
  <conditionalFormatting sqref="P188:P189 P199:P200">
    <cfRule type="containsText" dxfId="1798" priority="12237" operator="containsText" text="em andamento">
      <formula>NOT(ISERROR(SEARCH("em andamento",P188)))</formula>
    </cfRule>
  </conditionalFormatting>
  <conditionalFormatting sqref="P188:P189">
    <cfRule type="containsText" dxfId="1797" priority="12236" operator="containsText" text="Finalizado">
      <formula>NOT(ISERROR(SEARCH("Finalizado",P188)))</formula>
    </cfRule>
    <cfRule type="containsText" dxfId="1796" priority="12235" operator="containsText" text="Pendente">
      <formula>NOT(ISERROR(SEARCH("Pendente",P188)))</formula>
    </cfRule>
    <cfRule type="containsText" dxfId="1795" priority="12233" operator="containsText" text="Lançado">
      <formula>NOT(ISERROR(SEARCH("Lançado",P188)))</formula>
    </cfRule>
    <cfRule type="containsText" dxfId="1794" priority="12234" operator="containsText" text="N/A">
      <formula>NOT(ISERROR(SEARCH("N/A",P188)))</formula>
    </cfRule>
  </conditionalFormatting>
  <conditionalFormatting sqref="P189 P199:P200">
    <cfRule type="containsText" dxfId="1793" priority="12220" operator="containsText" text="Lançado">
      <formula>NOT(ISERROR(SEARCH("Lançado",P189)))</formula>
    </cfRule>
    <cfRule type="expression" dxfId="1792" priority="12219">
      <formula>$H189="ETAPA"</formula>
    </cfRule>
    <cfRule type="expression" dxfId="1791" priority="12218">
      <formula>$H189="CÉLULA CONSTRUTIVA"</formula>
    </cfRule>
    <cfRule type="containsText" dxfId="1790" priority="12228" operator="containsText" text="Finalizado">
      <formula>NOT(ISERROR(SEARCH("Finalizado",P189)))</formula>
    </cfRule>
    <cfRule type="containsText" dxfId="1789" priority="12229" operator="containsText" text="em andamento">
      <formula>NOT(ISERROR(SEARCH("em andamento",P189)))</formula>
    </cfRule>
    <cfRule type="containsText" dxfId="1788" priority="12222" operator="containsText" text="Pendente">
      <formula>NOT(ISERROR(SEARCH("Pendente",P189)))</formula>
    </cfRule>
    <cfRule type="containsText" dxfId="1787" priority="12226" operator="containsText" text="N/A">
      <formula>NOT(ISERROR(SEARCH("N/A",P189)))</formula>
    </cfRule>
    <cfRule type="containsText" dxfId="1786" priority="12225" operator="containsText" text="Lançado">
      <formula>NOT(ISERROR(SEARCH("Lançado",P189)))</formula>
    </cfRule>
    <cfRule type="containsText" dxfId="1785" priority="12224" operator="containsText" text="em andamento">
      <formula>NOT(ISERROR(SEARCH("em andamento",P189)))</formula>
    </cfRule>
    <cfRule type="containsText" dxfId="1784" priority="12227" operator="containsText" text="Pendente">
      <formula>NOT(ISERROR(SEARCH("Pendente",P189)))</formula>
    </cfRule>
    <cfRule type="containsText" dxfId="1783" priority="12223" operator="containsText" text="Finalizado">
      <formula>NOT(ISERROR(SEARCH("Finalizado",P189)))</formula>
    </cfRule>
    <cfRule type="containsText" dxfId="1782" priority="12221" operator="containsText" text="N/A">
      <formula>NOT(ISERROR(SEARCH("N/A",P189)))</formula>
    </cfRule>
  </conditionalFormatting>
  <conditionalFormatting sqref="P190 P1:P5">
    <cfRule type="containsText" dxfId="1781" priority="14048" operator="containsText" text="Lançado">
      <formula>NOT(ISERROR(SEARCH("Lançado",P1)))</formula>
    </cfRule>
    <cfRule type="containsText" dxfId="1780" priority="14049" operator="containsText" text="N/A">
      <formula>NOT(ISERROR(SEARCH("N/A",P1)))</formula>
    </cfRule>
  </conditionalFormatting>
  <conditionalFormatting sqref="P190">
    <cfRule type="containsText" dxfId="1779" priority="13841" operator="containsText" text="Lançado">
      <formula>NOT(ISERROR(SEARCH("Lançado",P190)))</formula>
    </cfRule>
    <cfRule type="expression" dxfId="1778" priority="13838">
      <formula>$H190="CÉLULA CONSTRUTIVA"</formula>
    </cfRule>
    <cfRule type="expression" dxfId="1777" priority="13837">
      <formula>$H190="SUBETAPA"</formula>
    </cfRule>
    <cfRule type="containsText" dxfId="1776" priority="13842" operator="containsText" text="N/A">
      <formula>NOT(ISERROR(SEARCH("N/A",P190)))</formula>
    </cfRule>
    <cfRule type="containsText" dxfId="1775" priority="13843" operator="containsText" text="Pendente">
      <formula>NOT(ISERROR(SEARCH("Pendente",P190)))</formula>
    </cfRule>
    <cfRule type="containsText" dxfId="1774" priority="13919" operator="containsText" text="em andamento">
      <formula>NOT(ISERROR(SEARCH("em andamento",P190)))</formula>
    </cfRule>
    <cfRule type="containsText" dxfId="1773" priority="13918" operator="containsText" text="Finalizado">
      <formula>NOT(ISERROR(SEARCH("Finalizado",P190)))</formula>
    </cfRule>
    <cfRule type="containsText" dxfId="1772" priority="13845" operator="containsText" text="em andamento">
      <formula>NOT(ISERROR(SEARCH("em andamento",P190)))</formula>
    </cfRule>
    <cfRule type="containsText" dxfId="1771" priority="13844" operator="containsText" text="Finalizado">
      <formula>NOT(ISERROR(SEARCH("Finalizado",P190)))</formula>
    </cfRule>
  </conditionalFormatting>
  <conditionalFormatting sqref="P191:P193">
    <cfRule type="containsText" dxfId="1770" priority="12258" operator="containsText" text="em andamento">
      <formula>NOT(ISERROR(SEARCH("em andamento",P191)))</formula>
    </cfRule>
    <cfRule type="containsText" dxfId="1769" priority="12257" operator="containsText" text="Finalizado">
      <formula>NOT(ISERROR(SEARCH("Finalizado",P191)))</formula>
    </cfRule>
    <cfRule type="containsText" dxfId="1768" priority="12256" operator="containsText" text="Pendente">
      <formula>NOT(ISERROR(SEARCH("Pendente",P191)))</formula>
    </cfRule>
    <cfRule type="containsText" dxfId="1767" priority="12255" operator="containsText" text="N/A">
      <formula>NOT(ISERROR(SEARCH("N/A",P191)))</formula>
    </cfRule>
    <cfRule type="containsText" dxfId="1766" priority="12254" operator="containsText" text="Lançado">
      <formula>NOT(ISERROR(SEARCH("Lançado",P191)))</formula>
    </cfRule>
  </conditionalFormatting>
  <conditionalFormatting sqref="P192">
    <cfRule type="containsText" dxfId="1765" priority="12246" operator="containsText" text="Lançado">
      <formula>NOT(ISERROR(SEARCH("Lançado",P192)))</formula>
    </cfRule>
    <cfRule type="containsText" dxfId="1764" priority="12245" operator="containsText" text="em andamento">
      <formula>NOT(ISERROR(SEARCH("em andamento",P192)))</formula>
    </cfRule>
    <cfRule type="containsText" dxfId="1763" priority="12241" operator="containsText" text="Lançado">
      <formula>NOT(ISERROR(SEARCH("Lançado",P192)))</formula>
    </cfRule>
    <cfRule type="containsText" dxfId="1762" priority="12242" operator="containsText" text="N/A">
      <formula>NOT(ISERROR(SEARCH("N/A",P192)))</formula>
    </cfRule>
    <cfRule type="containsText" dxfId="1761" priority="12244" operator="containsText" text="Finalizado">
      <formula>NOT(ISERROR(SEARCH("Finalizado",P192)))</formula>
    </cfRule>
    <cfRule type="containsText" dxfId="1760" priority="12247" operator="containsText" text="N/A">
      <formula>NOT(ISERROR(SEARCH("N/A",P192)))</formula>
    </cfRule>
    <cfRule type="containsText" dxfId="1759" priority="12250" operator="containsText" text="em andamento">
      <formula>NOT(ISERROR(SEARCH("em andamento",P192)))</formula>
    </cfRule>
    <cfRule type="containsText" dxfId="1758" priority="12249" operator="containsText" text="Finalizado">
      <formula>NOT(ISERROR(SEARCH("Finalizado",P192)))</formula>
    </cfRule>
    <cfRule type="containsText" dxfId="1757" priority="12243" operator="containsText" text="Pendente">
      <formula>NOT(ISERROR(SEARCH("Pendente",P192)))</formula>
    </cfRule>
    <cfRule type="containsText" dxfId="1756" priority="12248" operator="containsText" text="Pendente">
      <formula>NOT(ISERROR(SEARCH("Pendente",P192)))</formula>
    </cfRule>
  </conditionalFormatting>
  <conditionalFormatting sqref="P192:P193">
    <cfRule type="expression" dxfId="1755" priority="12252">
      <formula>$H192="CÉLULA CONSTRUTIVA"</formula>
    </cfRule>
    <cfRule type="expression" dxfId="1754" priority="12251">
      <formula>$H192="SUBETAPA"</formula>
    </cfRule>
    <cfRule type="expression" dxfId="1753" priority="12253">
      <formula>$H192="ETAPA"</formula>
    </cfRule>
  </conditionalFormatting>
  <conditionalFormatting sqref="P193">
    <cfRule type="containsText" dxfId="1752" priority="12296" operator="containsText" text="Lançado">
      <formula>NOT(ISERROR(SEARCH("Lançado",P193)))</formula>
    </cfRule>
    <cfRule type="containsText" dxfId="1751" priority="12267" operator="containsText" text="Lançado">
      <formula>NOT(ISERROR(SEARCH("Lançado",P193)))</formula>
    </cfRule>
    <cfRule type="containsText" dxfId="1750" priority="12270" operator="containsText" text="Finalizado">
      <formula>NOT(ISERROR(SEARCH("Finalizado",P193)))</formula>
    </cfRule>
    <cfRule type="containsText" dxfId="1749" priority="13329" operator="containsText" text="Pendente">
      <formula>NOT(ISERROR(SEARCH("Pendente",P193)))</formula>
    </cfRule>
    <cfRule type="containsText" dxfId="1748" priority="12269" operator="containsText" text="Pendente">
      <formula>NOT(ISERROR(SEARCH("Pendente",P193)))</formula>
    </cfRule>
    <cfRule type="containsText" dxfId="1747" priority="12297" operator="containsText" text="N/A">
      <formula>NOT(ISERROR(SEARCH("N/A",P193)))</formula>
    </cfRule>
    <cfRule type="containsText" dxfId="1746" priority="12279" operator="containsText" text="em andamento">
      <formula>NOT(ISERROR(SEARCH("em andamento",P193)))</formula>
    </cfRule>
    <cfRule type="containsText" dxfId="1745" priority="12278" operator="containsText" text="Finalizado">
      <formula>NOT(ISERROR(SEARCH("Finalizado",P193)))</formula>
    </cfRule>
    <cfRule type="expression" dxfId="1744" priority="12274">
      <formula>$H193="ETAPA"</formula>
    </cfRule>
    <cfRule type="expression" dxfId="1743" priority="12273">
      <formula>$H193="CÉLULA CONSTRUTIVA"</formula>
    </cfRule>
    <cfRule type="expression" dxfId="1742" priority="12272">
      <formula>$H193="SUBETAPA"</formula>
    </cfRule>
    <cfRule type="containsText" dxfId="1741" priority="12271" operator="containsText" text="em andamento">
      <formula>NOT(ISERROR(SEARCH("em andamento",P193)))</formula>
    </cfRule>
    <cfRule type="containsText" dxfId="1740" priority="12268" operator="containsText" text="N/A">
      <formula>NOT(ISERROR(SEARCH("N/A",P193)))</formula>
    </cfRule>
  </conditionalFormatting>
  <conditionalFormatting sqref="P194">
    <cfRule type="containsText" dxfId="1739" priority="245" operator="containsText" text="em andamento">
      <formula>NOT(ISERROR(SEARCH("em andamento",P194)))</formula>
    </cfRule>
    <cfRule type="containsText" dxfId="1738" priority="244" operator="containsText" text="Finalizado">
      <formula>NOT(ISERROR(SEARCH("Finalizado",P194)))</formula>
    </cfRule>
    <cfRule type="containsText" dxfId="1737" priority="243" operator="containsText" text="Pendente">
      <formula>NOT(ISERROR(SEARCH("Pendente",P194)))</formula>
    </cfRule>
    <cfRule type="containsText" dxfId="1736" priority="242" operator="containsText" text="N/A">
      <formula>NOT(ISERROR(SEARCH("N/A",P194)))</formula>
    </cfRule>
    <cfRule type="containsText" dxfId="1735" priority="241" operator="containsText" text="Lançado">
      <formula>NOT(ISERROR(SEARCH("Lançado",P194)))</formula>
    </cfRule>
    <cfRule type="containsText" dxfId="1734" priority="238" operator="containsText" text="em andamento">
      <formula>NOT(ISERROR(SEARCH("em andamento",P194)))</formula>
    </cfRule>
    <cfRule type="containsText" dxfId="1733" priority="237" operator="containsText" text="Finalizado">
      <formula>NOT(ISERROR(SEARCH("Finalizado",P194)))</formula>
    </cfRule>
    <cfRule type="containsText" dxfId="1732" priority="236" operator="containsText" text="Pendente">
      <formula>NOT(ISERROR(SEARCH("Pendente",P194)))</formula>
    </cfRule>
    <cfRule type="containsText" dxfId="1731" priority="234" operator="containsText" text="Lançado">
      <formula>NOT(ISERROR(SEARCH("Lançado",P194)))</formula>
    </cfRule>
    <cfRule type="containsText" dxfId="1730" priority="235" operator="containsText" text="N/A">
      <formula>NOT(ISERROR(SEARCH("N/A",P194)))</formula>
    </cfRule>
  </conditionalFormatting>
  <conditionalFormatting sqref="P195 P197">
    <cfRule type="containsText" dxfId="1729" priority="261" operator="containsText" text="N/A">
      <formula>NOT(ISERROR(SEARCH("N/A",P195)))</formula>
    </cfRule>
    <cfRule type="containsText" dxfId="1728" priority="260" operator="containsText" text="Lançado">
      <formula>NOT(ISERROR(SEARCH("Lançado",P195)))</formula>
    </cfRule>
    <cfRule type="expression" dxfId="1727" priority="259">
      <formula>$H195="ETAPA"</formula>
    </cfRule>
    <cfRule type="expression" dxfId="1726" priority="258">
      <formula>$H195="CÉLULA CONSTRUTIVA"</formula>
    </cfRule>
    <cfRule type="expression" dxfId="1725" priority="257">
      <formula>$H195="SUBETAPA"</formula>
    </cfRule>
    <cfRule type="containsText" dxfId="1724" priority="263" operator="containsText" text="Finalizado">
      <formula>NOT(ISERROR(SEARCH("Finalizado",P195)))</formula>
    </cfRule>
    <cfRule type="containsText" dxfId="1723" priority="269" operator="containsText" text="em andamento">
      <formula>NOT(ISERROR(SEARCH("em andamento",P195)))</formula>
    </cfRule>
    <cfRule type="containsText" dxfId="1722" priority="266" operator="containsText" text="N/A">
      <formula>NOT(ISERROR(SEARCH("N/A",P195)))</formula>
    </cfRule>
    <cfRule type="containsText" dxfId="1721" priority="267" operator="containsText" text="Pendente">
      <formula>NOT(ISERROR(SEARCH("Pendente",P195)))</formula>
    </cfRule>
    <cfRule type="containsText" dxfId="1720" priority="264" operator="containsText" text="em andamento">
      <formula>NOT(ISERROR(SEARCH("em andamento",P195)))</formula>
    </cfRule>
    <cfRule type="containsText" dxfId="1719" priority="265" operator="containsText" text="Lançado">
      <formula>NOT(ISERROR(SEARCH("Lançado",P195)))</formula>
    </cfRule>
    <cfRule type="containsText" dxfId="1718" priority="273" operator="containsText" text="Lançado">
      <formula>NOT(ISERROR(SEARCH("Lançado",P195)))</formula>
    </cfRule>
    <cfRule type="containsText" dxfId="1717" priority="274" operator="containsText" text="N/A">
      <formula>NOT(ISERROR(SEARCH("N/A",P195)))</formula>
    </cfRule>
    <cfRule type="containsText" dxfId="1716" priority="275" operator="containsText" text="Pendente">
      <formula>NOT(ISERROR(SEARCH("Pendente",P195)))</formula>
    </cfRule>
    <cfRule type="containsText" dxfId="1715" priority="276" operator="containsText" text="Finalizado">
      <formula>NOT(ISERROR(SEARCH("Finalizado",P195)))</formula>
    </cfRule>
    <cfRule type="containsText" dxfId="1714" priority="277" operator="containsText" text="em andamento">
      <formula>NOT(ISERROR(SEARCH("em andamento",P195)))</formula>
    </cfRule>
    <cfRule type="containsText" dxfId="1713" priority="262" operator="containsText" text="Pendente">
      <formula>NOT(ISERROR(SEARCH("Pendente",P195)))</formula>
    </cfRule>
    <cfRule type="containsText" dxfId="1712" priority="268" operator="containsText" text="Finalizado">
      <formula>NOT(ISERROR(SEARCH("Finalizado",P195)))</formula>
    </cfRule>
  </conditionalFormatting>
  <conditionalFormatting sqref="P196">
    <cfRule type="containsText" dxfId="1711" priority="68" operator="containsText" text="em andamento">
      <formula>NOT(ISERROR(SEARCH("em andamento",P196)))</formula>
    </cfRule>
    <cfRule type="containsText" dxfId="1710" priority="75" operator="containsText" text="em andamento">
      <formula>NOT(ISERROR(SEARCH("em andamento",P196)))</formula>
    </cfRule>
    <cfRule type="containsText" dxfId="1709" priority="74" operator="containsText" text="Finalizado">
      <formula>NOT(ISERROR(SEARCH("Finalizado",P196)))</formula>
    </cfRule>
    <cfRule type="containsText" dxfId="1708" priority="73" operator="containsText" text="Pendente">
      <formula>NOT(ISERROR(SEARCH("Pendente",P196)))</formula>
    </cfRule>
    <cfRule type="containsText" dxfId="1707" priority="72" operator="containsText" text="N/A">
      <formula>NOT(ISERROR(SEARCH("N/A",P196)))</formula>
    </cfRule>
    <cfRule type="containsText" dxfId="1706" priority="71" operator="containsText" text="Lançado">
      <formula>NOT(ISERROR(SEARCH("Lançado",P196)))</formula>
    </cfRule>
    <cfRule type="containsText" dxfId="1705" priority="66" operator="containsText" text="Pendente">
      <formula>NOT(ISERROR(SEARCH("Pendente",P196)))</formula>
    </cfRule>
    <cfRule type="containsText" dxfId="1704" priority="65" operator="containsText" text="N/A">
      <formula>NOT(ISERROR(SEARCH("N/A",P196)))</formula>
    </cfRule>
    <cfRule type="containsText" dxfId="1703" priority="67" operator="containsText" text="Finalizado">
      <formula>NOT(ISERROR(SEARCH("Finalizado",P196)))</formula>
    </cfRule>
    <cfRule type="containsText" dxfId="1702" priority="64" operator="containsText" text="Lançado">
      <formula>NOT(ISERROR(SEARCH("Lançado",P196)))</formula>
    </cfRule>
  </conditionalFormatting>
  <conditionalFormatting sqref="P198">
    <cfRule type="containsText" dxfId="1701" priority="13658" operator="containsText" text="em andamento">
      <formula>NOT(ISERROR(SEARCH("em andamento",P198)))</formula>
    </cfRule>
  </conditionalFormatting>
  <conditionalFormatting sqref="P198:P200">
    <cfRule type="containsText" dxfId="1700" priority="12359" operator="containsText" text="Lançado">
      <formula>NOT(ISERROR(SEARCH("Lançado",P198)))</formula>
    </cfRule>
    <cfRule type="containsText" dxfId="1699" priority="12360" operator="containsText" text="N/A">
      <formula>NOT(ISERROR(SEARCH("N/A",P198)))</formula>
    </cfRule>
    <cfRule type="containsText" dxfId="1698" priority="12361" operator="containsText" text="Pendente">
      <formula>NOT(ISERROR(SEARCH("Pendente",P198)))</formula>
    </cfRule>
    <cfRule type="containsText" dxfId="1697" priority="12362" operator="containsText" text="Finalizado">
      <formula>NOT(ISERROR(SEARCH("Finalizado",P198)))</formula>
    </cfRule>
  </conditionalFormatting>
  <conditionalFormatting sqref="P198:P203 P209 P207">
    <cfRule type="containsText" dxfId="1696" priority="3573" operator="containsText" text="Lançado">
      <formula>NOT(ISERROR(SEARCH("Lançado",P198)))</formula>
    </cfRule>
    <cfRule type="containsText" dxfId="1695" priority="3574" operator="containsText" text="N/A">
      <formula>NOT(ISERROR(SEARCH("N/A",P198)))</formula>
    </cfRule>
  </conditionalFormatting>
  <conditionalFormatting sqref="P199:P200 P189">
    <cfRule type="expression" dxfId="1694" priority="12217">
      <formula>$H189="SUBETAPA"</formula>
    </cfRule>
  </conditionalFormatting>
  <conditionalFormatting sqref="P201 O202:P203">
    <cfRule type="expression" dxfId="1693" priority="3546">
      <formula>$H201="SUBETAPA"</formula>
    </cfRule>
    <cfRule type="expression" dxfId="1692" priority="3547">
      <formula>$H201="CÉLULA CONSTRUTIVA"</formula>
    </cfRule>
  </conditionalFormatting>
  <conditionalFormatting sqref="P201">
    <cfRule type="expression" dxfId="1691" priority="3578">
      <formula>$H201="ETAPA"</formula>
    </cfRule>
  </conditionalFormatting>
  <conditionalFormatting sqref="P201:P203 P207 P209 P249:P250">
    <cfRule type="containsText" dxfId="1690" priority="3575" operator="containsText" text="Pendente">
      <formula>NOT(ISERROR(SEARCH("Pendente",P201)))</formula>
    </cfRule>
  </conditionalFormatting>
  <conditionalFormatting sqref="P201:P203 P207 P209">
    <cfRule type="containsText" dxfId="1689" priority="3576" operator="containsText" text="Finalizado">
      <formula>NOT(ISERROR(SEARCH("Finalizado",P201)))</formula>
    </cfRule>
    <cfRule type="containsText" dxfId="1688" priority="3577" operator="containsText" text="em andamento">
      <formula>NOT(ISERROR(SEARCH("em andamento",P201)))</formula>
    </cfRule>
  </conditionalFormatting>
  <conditionalFormatting sqref="P201:P204">
    <cfRule type="containsText" dxfId="1687" priority="3340" operator="containsText" text="Lançado">
      <formula>NOT(ISERROR(SEARCH("Lançado",P201)))</formula>
    </cfRule>
    <cfRule type="containsText" dxfId="1686" priority="3341" operator="containsText" text="N/A">
      <formula>NOT(ISERROR(SEARCH("N/A",P201)))</formula>
    </cfRule>
    <cfRule type="containsText" dxfId="1685" priority="3342" operator="containsText" text="Pendente">
      <formula>NOT(ISERROR(SEARCH("Pendente",P201)))</formula>
    </cfRule>
    <cfRule type="containsText" dxfId="1684" priority="3344" operator="containsText" text="em andamento">
      <formula>NOT(ISERROR(SEARCH("em andamento",P201)))</formula>
    </cfRule>
    <cfRule type="containsText" dxfId="1683" priority="3343" operator="containsText" text="Finalizado">
      <formula>NOT(ISERROR(SEARCH("Finalizado",P201)))</formula>
    </cfRule>
  </conditionalFormatting>
  <conditionalFormatting sqref="P203">
    <cfRule type="containsText" dxfId="1682" priority="3555" operator="containsText" text="Finalizado">
      <formula>NOT(ISERROR(SEARCH("Finalizado",P203)))</formula>
    </cfRule>
    <cfRule type="containsText" dxfId="1681" priority="3554" operator="containsText" text="Pendente">
      <formula>NOT(ISERROR(SEARCH("Pendente",P203)))</formula>
    </cfRule>
    <cfRule type="containsText" dxfId="1680" priority="3553" operator="containsText" text="N/A">
      <formula>NOT(ISERROR(SEARCH("N/A",P203)))</formula>
    </cfRule>
    <cfRule type="expression" dxfId="1679" priority="3549">
      <formula>$H203="CÉLULA CONSTRUTIVA"</formula>
    </cfRule>
    <cfRule type="expression" dxfId="1678" priority="3548">
      <formula>$H203="SUBETAPA"</formula>
    </cfRule>
    <cfRule type="containsText" dxfId="1677" priority="3552" operator="containsText" text="Lançado">
      <formula>NOT(ISERROR(SEARCH("Lançado",P203)))</formula>
    </cfRule>
    <cfRule type="containsText" dxfId="1676" priority="3556" operator="containsText" text="em andamento">
      <formula>NOT(ISERROR(SEARCH("em andamento",P203)))</formula>
    </cfRule>
  </conditionalFormatting>
  <conditionalFormatting sqref="P204">
    <cfRule type="containsText" dxfId="1675" priority="3327" operator="containsText" text="Lançado">
      <formula>NOT(ISERROR(SEARCH("Lançado",P204)))</formula>
    </cfRule>
    <cfRule type="containsText" dxfId="1674" priority="3330" operator="containsText" text="Finalizado">
      <formula>NOT(ISERROR(SEARCH("Finalizado",P204)))</formula>
    </cfRule>
    <cfRule type="containsText" dxfId="1673" priority="3335" operator="containsText" text="Finalizado">
      <formula>NOT(ISERROR(SEARCH("Finalizado",P204)))</formula>
    </cfRule>
    <cfRule type="containsText" dxfId="1672" priority="3334" operator="containsText" text="Pendente">
      <formula>NOT(ISERROR(SEARCH("Pendente",P204)))</formula>
    </cfRule>
    <cfRule type="containsText" dxfId="1671" priority="3331" operator="containsText" text="em andamento">
      <formula>NOT(ISERROR(SEARCH("em andamento",P204)))</formula>
    </cfRule>
    <cfRule type="containsText" dxfId="1670" priority="3332" operator="containsText" text="Lançado">
      <formula>NOT(ISERROR(SEARCH("Lançado",P204)))</formula>
    </cfRule>
    <cfRule type="containsText" dxfId="1669" priority="3333" operator="containsText" text="N/A">
      <formula>NOT(ISERROR(SEARCH("N/A",P204)))</formula>
    </cfRule>
    <cfRule type="expression" dxfId="1668" priority="3324">
      <formula>$H204="SUBETAPA"</formula>
    </cfRule>
    <cfRule type="expression" dxfId="1667" priority="3325">
      <formula>$H204="CÉLULA CONSTRUTIVA"</formula>
    </cfRule>
    <cfRule type="expression" dxfId="1666" priority="3326">
      <formula>$H204="ETAPA"</formula>
    </cfRule>
    <cfRule type="containsText" dxfId="1665" priority="3336" operator="containsText" text="em andamento">
      <formula>NOT(ISERROR(SEARCH("em andamento",P204)))</formula>
    </cfRule>
    <cfRule type="containsText" dxfId="1664" priority="3328" operator="containsText" text="N/A">
      <formula>NOT(ISERROR(SEARCH("N/A",P204)))</formula>
    </cfRule>
    <cfRule type="containsText" dxfId="1663" priority="3329" operator="containsText" text="Pendente">
      <formula>NOT(ISERROR(SEARCH("Pendente",P204)))</formula>
    </cfRule>
  </conditionalFormatting>
  <conditionalFormatting sqref="P205:P206">
    <cfRule type="containsText" dxfId="1662" priority="3365" operator="containsText" text="em andamento">
      <formula>NOT(ISERROR(SEARCH("em andamento",P205)))</formula>
    </cfRule>
    <cfRule type="containsText" dxfId="1661" priority="3364" operator="containsText" text="Finalizado">
      <formula>NOT(ISERROR(SEARCH("Finalizado",P205)))</formula>
    </cfRule>
    <cfRule type="containsText" dxfId="1660" priority="3363" operator="containsText" text="Pendente">
      <formula>NOT(ISERROR(SEARCH("Pendente",P205)))</formula>
    </cfRule>
    <cfRule type="containsText" dxfId="1659" priority="3361" operator="containsText" text="Lançado">
      <formula>NOT(ISERROR(SEARCH("Lançado",P205)))</formula>
    </cfRule>
    <cfRule type="containsText" dxfId="1658" priority="3362" operator="containsText" text="N/A">
      <formula>NOT(ISERROR(SEARCH("N/A",P205)))</formula>
    </cfRule>
  </conditionalFormatting>
  <conditionalFormatting sqref="P206">
    <cfRule type="containsText" dxfId="1657" priority="3355" operator="containsText" text="Pendente">
      <formula>NOT(ISERROR(SEARCH("Pendente",P206)))</formula>
    </cfRule>
    <cfRule type="containsText" dxfId="1656" priority="3356" operator="containsText" text="Finalizado">
      <formula>NOT(ISERROR(SEARCH("Finalizado",P206)))</formula>
    </cfRule>
    <cfRule type="containsText" dxfId="1655" priority="3357" operator="containsText" text="em andamento">
      <formula>NOT(ISERROR(SEARCH("em andamento",P206)))</formula>
    </cfRule>
    <cfRule type="expression" dxfId="1654" priority="3345">
      <formula>$H206="SUBETAPA"</formula>
    </cfRule>
    <cfRule type="expression" dxfId="1653" priority="3346">
      <formula>$H206="CÉLULA CONSTRUTIVA"</formula>
    </cfRule>
    <cfRule type="expression" dxfId="1652" priority="3347">
      <formula>$H206="ETAPA"</formula>
    </cfRule>
    <cfRule type="containsText" dxfId="1651" priority="3348" operator="containsText" text="Lançado">
      <formula>NOT(ISERROR(SEARCH("Lançado",P206)))</formula>
    </cfRule>
    <cfRule type="containsText" dxfId="1650" priority="3349" operator="containsText" text="N/A">
      <formula>NOT(ISERROR(SEARCH("N/A",P206)))</formula>
    </cfRule>
    <cfRule type="containsText" dxfId="1649" priority="3350" operator="containsText" text="Pendente">
      <formula>NOT(ISERROR(SEARCH("Pendente",P206)))</formula>
    </cfRule>
    <cfRule type="containsText" dxfId="1648" priority="3351" operator="containsText" text="Finalizado">
      <formula>NOT(ISERROR(SEARCH("Finalizado",P206)))</formula>
    </cfRule>
    <cfRule type="containsText" dxfId="1647" priority="3352" operator="containsText" text="em andamento">
      <formula>NOT(ISERROR(SEARCH("em andamento",P206)))</formula>
    </cfRule>
    <cfRule type="containsText" dxfId="1646" priority="3353" operator="containsText" text="Lançado">
      <formula>NOT(ISERROR(SEARCH("Lançado",P206)))</formula>
    </cfRule>
    <cfRule type="containsText" dxfId="1645" priority="3354" operator="containsText" text="N/A">
      <formula>NOT(ISERROR(SEARCH("N/A",P206)))</formula>
    </cfRule>
  </conditionalFormatting>
  <conditionalFormatting sqref="P207:P208">
    <cfRule type="containsText" dxfId="1644" priority="3383" operator="containsText" text="N/A">
      <formula>NOT(ISERROR(SEARCH("N/A",P207)))</formula>
    </cfRule>
    <cfRule type="containsText" dxfId="1643" priority="3384" operator="containsText" text="Pendente">
      <formula>NOT(ISERROR(SEARCH("Pendente",P207)))</formula>
    </cfRule>
    <cfRule type="containsText" dxfId="1642" priority="3385" operator="containsText" text="Finalizado">
      <formula>NOT(ISERROR(SEARCH("Finalizado",P207)))</formula>
    </cfRule>
    <cfRule type="containsText" dxfId="1641" priority="3386" operator="containsText" text="em andamento">
      <formula>NOT(ISERROR(SEARCH("em andamento",P207)))</formula>
    </cfRule>
    <cfRule type="containsText" dxfId="1640" priority="3382" operator="containsText" text="Lançado">
      <formula>NOT(ISERROR(SEARCH("Lançado",P207)))</formula>
    </cfRule>
  </conditionalFormatting>
  <conditionalFormatting sqref="P208">
    <cfRule type="containsText" dxfId="1639" priority="3372" operator="containsText" text="Finalizado">
      <formula>NOT(ISERROR(SEARCH("Finalizado",P208)))</formula>
    </cfRule>
    <cfRule type="containsText" dxfId="1638" priority="3371" operator="containsText" text="Pendente">
      <formula>NOT(ISERROR(SEARCH("Pendente",P208)))</formula>
    </cfRule>
    <cfRule type="containsText" dxfId="1637" priority="3370" operator="containsText" text="N/A">
      <formula>NOT(ISERROR(SEARCH("N/A",P208)))</formula>
    </cfRule>
    <cfRule type="containsText" dxfId="1636" priority="3369" operator="containsText" text="Lançado">
      <formula>NOT(ISERROR(SEARCH("Lançado",P208)))</formula>
    </cfRule>
    <cfRule type="expression" dxfId="1635" priority="3368">
      <formula>$H208="ETAPA"</formula>
    </cfRule>
    <cfRule type="expression" dxfId="1634" priority="3367">
      <formula>$H208="CÉLULA CONSTRUTIVA"</formula>
    </cfRule>
    <cfRule type="expression" dxfId="1633" priority="3366">
      <formula>$H208="SUBETAPA"</formula>
    </cfRule>
    <cfRule type="containsText" dxfId="1632" priority="3373" operator="containsText" text="em andamento">
      <formula>NOT(ISERROR(SEARCH("em andamento",P208)))</formula>
    </cfRule>
    <cfRule type="containsText" dxfId="1631" priority="3378" operator="containsText" text="em andamento">
      <formula>NOT(ISERROR(SEARCH("em andamento",P208)))</formula>
    </cfRule>
    <cfRule type="containsText" dxfId="1630" priority="3377" operator="containsText" text="Finalizado">
      <formula>NOT(ISERROR(SEARCH("Finalizado",P208)))</formula>
    </cfRule>
    <cfRule type="containsText" dxfId="1629" priority="3376" operator="containsText" text="Pendente">
      <formula>NOT(ISERROR(SEARCH("Pendente",P208)))</formula>
    </cfRule>
    <cfRule type="containsText" dxfId="1628" priority="3375" operator="containsText" text="N/A">
      <formula>NOT(ISERROR(SEARCH("N/A",P208)))</formula>
    </cfRule>
    <cfRule type="containsText" dxfId="1627" priority="3374" operator="containsText" text="Lançado">
      <formula>NOT(ISERROR(SEARCH("Lançado",P208)))</formula>
    </cfRule>
  </conditionalFormatting>
  <conditionalFormatting sqref="P209:P210">
    <cfRule type="containsText" dxfId="1626" priority="3407" operator="containsText" text="em andamento">
      <formula>NOT(ISERROR(SEARCH("em andamento",P209)))</formula>
    </cfRule>
    <cfRule type="containsText" dxfId="1625" priority="3403" operator="containsText" text="Lançado">
      <formula>NOT(ISERROR(SEARCH("Lançado",P209)))</formula>
    </cfRule>
    <cfRule type="containsText" dxfId="1624" priority="3404" operator="containsText" text="N/A">
      <formula>NOT(ISERROR(SEARCH("N/A",P209)))</formula>
    </cfRule>
    <cfRule type="containsText" dxfId="1623" priority="3405" operator="containsText" text="Pendente">
      <formula>NOT(ISERROR(SEARCH("Pendente",P209)))</formula>
    </cfRule>
    <cfRule type="containsText" dxfId="1622" priority="3406" operator="containsText" text="Finalizado">
      <formula>NOT(ISERROR(SEARCH("Finalizado",P209)))</formula>
    </cfRule>
  </conditionalFormatting>
  <conditionalFormatting sqref="P210">
    <cfRule type="containsText" dxfId="1621" priority="3397" operator="containsText" text="Pendente">
      <formula>NOT(ISERROR(SEARCH("Pendente",P210)))</formula>
    </cfRule>
    <cfRule type="expression" dxfId="1620" priority="3387">
      <formula>$H210="SUBETAPA"</formula>
    </cfRule>
    <cfRule type="containsText" dxfId="1619" priority="3398" operator="containsText" text="Finalizado">
      <formula>NOT(ISERROR(SEARCH("Finalizado",P210)))</formula>
    </cfRule>
    <cfRule type="containsText" dxfId="1618" priority="3395" operator="containsText" text="Lançado">
      <formula>NOT(ISERROR(SEARCH("Lançado",P210)))</formula>
    </cfRule>
    <cfRule type="containsText" dxfId="1617" priority="3393" operator="containsText" text="Finalizado">
      <formula>NOT(ISERROR(SEARCH("Finalizado",P210)))</formula>
    </cfRule>
    <cfRule type="containsText" dxfId="1616" priority="3394" operator="containsText" text="em andamento">
      <formula>NOT(ISERROR(SEARCH("em andamento",P210)))</formula>
    </cfRule>
    <cfRule type="containsText" dxfId="1615" priority="3391" operator="containsText" text="N/A">
      <formula>NOT(ISERROR(SEARCH("N/A",P210)))</formula>
    </cfRule>
    <cfRule type="containsText" dxfId="1614" priority="3390" operator="containsText" text="Lançado">
      <formula>NOT(ISERROR(SEARCH("Lançado",P210)))</formula>
    </cfRule>
    <cfRule type="expression" dxfId="1613" priority="3389">
      <formula>$H210="ETAPA"</formula>
    </cfRule>
    <cfRule type="expression" dxfId="1612" priority="3388">
      <formula>$H210="CÉLULA CONSTRUTIVA"</formula>
    </cfRule>
    <cfRule type="containsText" dxfId="1611" priority="3399" operator="containsText" text="em andamento">
      <formula>NOT(ISERROR(SEARCH("em andamento",P210)))</formula>
    </cfRule>
    <cfRule type="containsText" dxfId="1610" priority="3396" operator="containsText" text="N/A">
      <formula>NOT(ISERROR(SEARCH("N/A",P210)))</formula>
    </cfRule>
    <cfRule type="containsText" dxfId="1609" priority="3392" operator="containsText" text="Pendente">
      <formula>NOT(ISERROR(SEARCH("Pendente",P210)))</formula>
    </cfRule>
  </conditionalFormatting>
  <conditionalFormatting sqref="P211">
    <cfRule type="containsText" dxfId="1608" priority="3976" operator="containsText" text="Lançado">
      <formula>NOT(ISERROR(SEARCH("Lançado",P211)))</formula>
    </cfRule>
    <cfRule type="expression" dxfId="1607" priority="3973">
      <formula>$H211="SUBETAPA"</formula>
    </cfRule>
    <cfRule type="containsText" dxfId="1606" priority="3979" operator="containsText" text="em andamento">
      <formula>NOT(ISERROR(SEARCH("em andamento",P211)))</formula>
    </cfRule>
    <cfRule type="containsText" dxfId="1605" priority="3977" operator="containsText" text="N/A">
      <formula>NOT(ISERROR(SEARCH("N/A",P211)))</formula>
    </cfRule>
    <cfRule type="containsText" dxfId="1604" priority="3978" operator="containsText" text="Finalizado">
      <formula>NOT(ISERROR(SEARCH("Finalizado",P211)))</formula>
    </cfRule>
    <cfRule type="expression" dxfId="1603" priority="3974">
      <formula>$H211="CÉLULA CONSTRUTIVA"</formula>
    </cfRule>
    <cfRule type="expression" dxfId="1602" priority="3975">
      <formula>$H211="ETAPA"</formula>
    </cfRule>
  </conditionalFormatting>
  <conditionalFormatting sqref="P211:P213">
    <cfRule type="containsText" dxfId="1601" priority="4143" operator="containsText" text="Pendente">
      <formula>NOT(ISERROR(SEARCH("Pendente",P211)))</formula>
    </cfRule>
  </conditionalFormatting>
  <conditionalFormatting sqref="P212:P213">
    <cfRule type="containsText" dxfId="1600" priority="4138" operator="containsText" text="Lançado">
      <formula>NOT(ISERROR(SEARCH("Lançado",P212)))</formula>
    </cfRule>
    <cfRule type="containsText" dxfId="1599" priority="4139" operator="containsText" text="N/A">
      <formula>NOT(ISERROR(SEARCH("N/A",P212)))</formula>
    </cfRule>
    <cfRule type="containsText" dxfId="1598" priority="4110" operator="containsText" text="em andamento">
      <formula>NOT(ISERROR(SEARCH("em andamento",P212)))</formula>
    </cfRule>
    <cfRule type="containsText" dxfId="1597" priority="4109" operator="containsText" text="Finalizado">
      <formula>NOT(ISERROR(SEARCH("Finalizado",P212)))</formula>
    </cfRule>
  </conditionalFormatting>
  <conditionalFormatting sqref="P213 O212:P212">
    <cfRule type="expression" dxfId="1596" priority="4107">
      <formula>$H212="CÉLULA CONSTRUTIVA"</formula>
    </cfRule>
  </conditionalFormatting>
  <conditionalFormatting sqref="P213">
    <cfRule type="expression" dxfId="1595" priority="4108">
      <formula>$H213="ETAPA"</formula>
    </cfRule>
    <cfRule type="expression" dxfId="1594" priority="4106">
      <formula>$H213="ETAPA"</formula>
    </cfRule>
    <cfRule type="expression" dxfId="1593" priority="4105">
      <formula>$H213="CÉLULA CONSTRUTIVA"</formula>
    </cfRule>
    <cfRule type="expression" dxfId="1592" priority="4104">
      <formula>$H213="SUBETAPA"</formula>
    </cfRule>
  </conditionalFormatting>
  <conditionalFormatting sqref="P213:P214">
    <cfRule type="expression" dxfId="1591" priority="40">
      <formula>$H213="SUBETAPA"</formula>
    </cfRule>
    <cfRule type="expression" dxfId="1590" priority="41">
      <formula>$H213="CÉLULA CONSTRUTIVA"</formula>
    </cfRule>
    <cfRule type="expression" dxfId="1589" priority="42">
      <formula>$H213="ETAPA"</formula>
    </cfRule>
  </conditionalFormatting>
  <conditionalFormatting sqref="P214">
    <cfRule type="containsText" dxfId="1588" priority="45" operator="containsText" text="Pendente">
      <formula>NOT(ISERROR(SEARCH("Pendente",P214)))</formula>
    </cfRule>
    <cfRule type="containsText" dxfId="1587" priority="46" operator="containsText" text="Finalizado">
      <formula>NOT(ISERROR(SEARCH("Finalizado",P214)))</formula>
    </cfRule>
    <cfRule type="containsText" dxfId="1586" priority="47" operator="containsText" text="em andamento">
      <formula>NOT(ISERROR(SEARCH("em andamento",P214)))</formula>
    </cfRule>
    <cfRule type="expression" dxfId="1585" priority="29">
      <formula>$H214="ETAPA"</formula>
    </cfRule>
    <cfRule type="containsText" dxfId="1584" priority="30" operator="containsText" text="Lançado">
      <formula>NOT(ISERROR(SEARCH("Lançado",P214)))</formula>
    </cfRule>
    <cfRule type="containsText" dxfId="1583" priority="31" operator="containsText" text="N/A">
      <formula>NOT(ISERROR(SEARCH("N/A",P214)))</formula>
    </cfRule>
    <cfRule type="containsText" dxfId="1582" priority="32" operator="containsText" text="Pendente">
      <formula>NOT(ISERROR(SEARCH("Pendente",P214)))</formula>
    </cfRule>
    <cfRule type="containsText" dxfId="1581" priority="33" operator="containsText" text="Finalizado">
      <formula>NOT(ISERROR(SEARCH("Finalizado",P214)))</formula>
    </cfRule>
    <cfRule type="containsText" dxfId="1580" priority="34" operator="containsText" text="em andamento">
      <formula>NOT(ISERROR(SEARCH("em andamento",P214)))</formula>
    </cfRule>
    <cfRule type="containsText" dxfId="1579" priority="35" operator="containsText" text="Lançado">
      <formula>NOT(ISERROR(SEARCH("Lançado",P214)))</formula>
    </cfRule>
    <cfRule type="containsText" dxfId="1578" priority="36" operator="containsText" text="N/A">
      <formula>NOT(ISERROR(SEARCH("N/A",P214)))</formula>
    </cfRule>
    <cfRule type="containsText" dxfId="1577" priority="37" operator="containsText" text="Pendente">
      <formula>NOT(ISERROR(SEARCH("Pendente",P214)))</formula>
    </cfRule>
    <cfRule type="containsText" dxfId="1576" priority="38" operator="containsText" text="Finalizado">
      <formula>NOT(ISERROR(SEARCH("Finalizado",P214)))</formula>
    </cfRule>
    <cfRule type="containsText" dxfId="1575" priority="39" operator="containsText" text="em andamento">
      <formula>NOT(ISERROR(SEARCH("em andamento",P214)))</formula>
    </cfRule>
    <cfRule type="containsText" dxfId="1574" priority="43" operator="containsText" text="Lançado">
      <formula>NOT(ISERROR(SEARCH("Lançado",P214)))</formula>
    </cfRule>
    <cfRule type="containsText" dxfId="1573" priority="44" operator="containsText" text="N/A">
      <formula>NOT(ISERROR(SEARCH("N/A",P214)))</formula>
    </cfRule>
  </conditionalFormatting>
  <conditionalFormatting sqref="P215:P216">
    <cfRule type="containsText" dxfId="1572" priority="4064" operator="containsText" text="N/A">
      <formula>NOT(ISERROR(SEARCH("N/A",P215)))</formula>
    </cfRule>
    <cfRule type="containsText" dxfId="1571" priority="4051" operator="containsText" text="N/A">
      <formula>NOT(ISERROR(SEARCH("N/A",P215)))</formula>
    </cfRule>
    <cfRule type="expression" dxfId="1570" priority="4062">
      <formula>$H215="ETAPA"</formula>
    </cfRule>
    <cfRule type="containsText" dxfId="1569" priority="4067" operator="containsText" text="em andamento">
      <formula>NOT(ISERROR(SEARCH("em andamento",P215)))</formula>
    </cfRule>
    <cfRule type="containsText" dxfId="1568" priority="4066" operator="containsText" text="Finalizado">
      <formula>NOT(ISERROR(SEARCH("Finalizado",P215)))</formula>
    </cfRule>
    <cfRule type="containsText" dxfId="1567" priority="4052" operator="containsText" text="Pendente">
      <formula>NOT(ISERROR(SEARCH("Pendente",P215)))</formula>
    </cfRule>
    <cfRule type="containsText" dxfId="1566" priority="4053" operator="containsText" text="Finalizado">
      <formula>NOT(ISERROR(SEARCH("Finalizado",P215)))</formula>
    </cfRule>
    <cfRule type="containsText" dxfId="1565" priority="4065" operator="containsText" text="Pendente">
      <formula>NOT(ISERROR(SEARCH("Pendente",P215)))</formula>
    </cfRule>
    <cfRule type="containsText" dxfId="1564" priority="4054" operator="containsText" text="em andamento">
      <formula>NOT(ISERROR(SEARCH("em andamento",P215)))</formula>
    </cfRule>
    <cfRule type="containsText" dxfId="1563" priority="4055" operator="containsText" text="Lançado">
      <formula>NOT(ISERROR(SEARCH("Lançado",P215)))</formula>
    </cfRule>
    <cfRule type="containsText" dxfId="1562" priority="4056" operator="containsText" text="N/A">
      <formula>NOT(ISERROR(SEARCH("N/A",P215)))</formula>
    </cfRule>
    <cfRule type="containsText" dxfId="1561" priority="4057" operator="containsText" text="Pendente">
      <formula>NOT(ISERROR(SEARCH("Pendente",P215)))</formula>
    </cfRule>
    <cfRule type="containsText" dxfId="1560" priority="4058" operator="containsText" text="Finalizado">
      <formula>NOT(ISERROR(SEARCH("Finalizado",P215)))</formula>
    </cfRule>
    <cfRule type="containsText" dxfId="1559" priority="4059" operator="containsText" text="em andamento">
      <formula>NOT(ISERROR(SEARCH("em andamento",P215)))</formula>
    </cfRule>
    <cfRule type="expression" dxfId="1558" priority="4061">
      <formula>$H215="CÉLULA CONSTRUTIVA"</formula>
    </cfRule>
    <cfRule type="containsText" dxfId="1557" priority="4063" operator="containsText" text="Lançado">
      <formula>NOT(ISERROR(SEARCH("Lançado",P215)))</formula>
    </cfRule>
  </conditionalFormatting>
  <conditionalFormatting sqref="P215:P218">
    <cfRule type="containsText" dxfId="1556" priority="4029" operator="containsText" text="Lançado">
      <formula>NOT(ISERROR(SEARCH("Lançado",P215)))</formula>
    </cfRule>
  </conditionalFormatting>
  <conditionalFormatting sqref="P215:P222">
    <cfRule type="expression" dxfId="1555" priority="4060">
      <formula>$H215="SUBETAPA"</formula>
    </cfRule>
  </conditionalFormatting>
  <conditionalFormatting sqref="P217:P218">
    <cfRule type="containsText" dxfId="1554" priority="4003" operator="containsText" text="em andamento">
      <formula>NOT(ISERROR(SEARCH("em andamento",P217)))</formula>
    </cfRule>
    <cfRule type="containsText" dxfId="1553" priority="3996" operator="containsText" text="Finalizado">
      <formula>NOT(ISERROR(SEARCH("Finalizado",P217)))</formula>
    </cfRule>
    <cfRule type="containsText" dxfId="1552" priority="3997" operator="containsText" text="em andamento">
      <formula>NOT(ISERROR(SEARCH("em andamento",P217)))</formula>
    </cfRule>
    <cfRule type="containsText" dxfId="1551" priority="4001" operator="containsText" text="Pendente">
      <formula>NOT(ISERROR(SEARCH("Pendente",P217)))</formula>
    </cfRule>
    <cfRule type="containsText" dxfId="1550" priority="4002" operator="containsText" text="Finalizado">
      <formula>NOT(ISERROR(SEARCH("Finalizado",P217)))</formula>
    </cfRule>
    <cfRule type="containsText" dxfId="1549" priority="3995" operator="containsText" text="Pendente">
      <formula>NOT(ISERROR(SEARCH("Pendente",P217)))</formula>
    </cfRule>
  </conditionalFormatting>
  <conditionalFormatting sqref="P217:P219">
    <cfRule type="containsText" dxfId="1548" priority="3126" operator="containsText" text="em andamento">
      <formula>NOT(ISERROR(SEARCH("em andamento",P217)))</formula>
    </cfRule>
    <cfRule type="containsText" dxfId="1547" priority="3124" operator="containsText" text="Pendente">
      <formula>NOT(ISERROR(SEARCH("Pendente",P217)))</formula>
    </cfRule>
    <cfRule type="containsText" dxfId="1546" priority="3125" operator="containsText" text="Finalizado">
      <formula>NOT(ISERROR(SEARCH("Finalizado",P217)))</formula>
    </cfRule>
    <cfRule type="expression" dxfId="1545" priority="3118">
      <formula>$H217="ETAPA"</formula>
    </cfRule>
  </conditionalFormatting>
  <conditionalFormatting sqref="P219">
    <cfRule type="expression" dxfId="1544" priority="3117">
      <formula>$H219="CÉLULA CONSTRUTIVA"</formula>
    </cfRule>
    <cfRule type="containsText" dxfId="1543" priority="3114" operator="containsText" text="Lançado">
      <formula>NOT(ISERROR(SEARCH("Lançado",P219)))</formula>
    </cfRule>
  </conditionalFormatting>
  <conditionalFormatting sqref="P220:P222 P90:P92">
    <cfRule type="containsText" dxfId="1542" priority="7940" operator="containsText" text="Finalizado">
      <formula>NOT(ISERROR(SEARCH("Finalizado",P90)))</formula>
    </cfRule>
  </conditionalFormatting>
  <conditionalFormatting sqref="P220:P222">
    <cfRule type="containsText" dxfId="1541" priority="3154" operator="containsText" text="Finalizado">
      <formula>NOT(ISERROR(SEARCH("Finalizado",P220)))</formula>
    </cfRule>
    <cfRule type="containsText" dxfId="1540" priority="3153" operator="containsText" text="Pendente">
      <formula>NOT(ISERROR(SEARCH("Pendente",P220)))</formula>
    </cfRule>
    <cfRule type="containsText" dxfId="1539" priority="3150" operator="containsText" text="Finalizado">
      <formula>NOT(ISERROR(SEARCH("Finalizado",P220)))</formula>
    </cfRule>
    <cfRule type="containsText" dxfId="1538" priority="3149" operator="containsText" text="Pendente">
      <formula>NOT(ISERROR(SEARCH("Pendente",P220)))</formula>
    </cfRule>
    <cfRule type="containsText" dxfId="1537" priority="3148" operator="containsText" text="Lançado">
      <formula>NOT(ISERROR(SEARCH("Lançado",P220)))</formula>
    </cfRule>
    <cfRule type="containsText" dxfId="1536" priority="3159" operator="containsText" text="Finalizado">
      <formula>NOT(ISERROR(SEARCH("Finalizado",P220)))</formula>
    </cfRule>
    <cfRule type="containsText" dxfId="1535" priority="3160" operator="containsText" text="em andamento">
      <formula>NOT(ISERROR(SEARCH("em andamento",P220)))</formula>
    </cfRule>
    <cfRule type="containsText" dxfId="1534" priority="3152" operator="containsText" text="Lançado">
      <formula>NOT(ISERROR(SEARCH("Lançado",P220)))</formula>
    </cfRule>
    <cfRule type="containsText" dxfId="1533" priority="7906" operator="containsText" text="Finalizado">
      <formula>NOT(ISERROR(SEARCH("Finalizado",P220)))</formula>
    </cfRule>
    <cfRule type="containsText" dxfId="1532" priority="7907" operator="containsText" text="em andamento">
      <formula>NOT(ISERROR(SEARCH("em andamento",P220)))</formula>
    </cfRule>
    <cfRule type="expression" dxfId="1531" priority="3158">
      <formula>$H220="ETAPA"</formula>
    </cfRule>
    <cfRule type="containsText" dxfId="1530" priority="3155" operator="containsText" text="em andamento">
      <formula>NOT(ISERROR(SEARCH("em andamento",P220)))</formula>
    </cfRule>
    <cfRule type="containsText" dxfId="1529" priority="3151" operator="containsText" text="em andamento">
      <formula>NOT(ISERROR(SEARCH("em andamento",P220)))</formula>
    </cfRule>
  </conditionalFormatting>
  <conditionalFormatting sqref="P223">
    <cfRule type="expression" dxfId="1528" priority="4014">
      <formula>$H223="ETAPA"</formula>
    </cfRule>
    <cfRule type="expression" dxfId="1527" priority="4017">
      <formula>$H223="ETAPA"</formula>
    </cfRule>
    <cfRule type="containsText" dxfId="1526" priority="4021" operator="containsText" text="Finalizado">
      <formula>NOT(ISERROR(SEARCH("Finalizado",P223)))</formula>
    </cfRule>
    <cfRule type="expression" dxfId="1525" priority="4016">
      <formula>$H223="CÉLULA CONSTRUTIVA"</formula>
    </cfRule>
    <cfRule type="expression" dxfId="1524" priority="4015">
      <formula>$H223="SUBETAPA"</formula>
    </cfRule>
    <cfRule type="expression" dxfId="1523" priority="4013">
      <formula>$H223="CÉLULA CONSTRUTIVA"</formula>
    </cfRule>
    <cfRule type="containsText" dxfId="1522" priority="4022" operator="containsText" text="em andamento">
      <formula>NOT(ISERROR(SEARCH("em andamento",P223)))</formula>
    </cfRule>
  </conditionalFormatting>
  <conditionalFormatting sqref="P224:P226 P106:P113">
    <cfRule type="containsText" dxfId="1521" priority="7896" operator="containsText" text="Finalizado">
      <formula>NOT(ISERROR(SEARCH("Finalizado",P106)))</formula>
    </cfRule>
  </conditionalFormatting>
  <conditionalFormatting sqref="P224:P226 P107:P113">
    <cfRule type="expression" dxfId="1520" priority="7882">
      <formula>$H107="ETAPA"</formula>
    </cfRule>
  </conditionalFormatting>
  <conditionalFormatting sqref="P224:P226">
    <cfRule type="expression" dxfId="1519" priority="7881">
      <formula>$H224="CÉLULA CONSTRUTIVA"</formula>
    </cfRule>
    <cfRule type="expression" dxfId="1518" priority="7880">
      <formula>$H224="SUBETAPA"</formula>
    </cfRule>
  </conditionalFormatting>
  <conditionalFormatting sqref="P227">
    <cfRule type="containsText" dxfId="1517" priority="3918" operator="containsText" text="Finalizado">
      <formula>NOT(ISERROR(SEARCH("Finalizado",P227)))</formula>
    </cfRule>
    <cfRule type="containsText" dxfId="1516" priority="3917" operator="containsText" text="Pendente">
      <formula>NOT(ISERROR(SEARCH("Pendente",P227)))</formula>
    </cfRule>
    <cfRule type="containsText" dxfId="1515" priority="3922" operator="containsText" text="Pendente">
      <formula>NOT(ISERROR(SEARCH("Pendente",P227)))</formula>
    </cfRule>
    <cfRule type="expression" dxfId="1514" priority="3936">
      <formula>$H227="CÉLULA CONSTRUTIVA"</formula>
    </cfRule>
    <cfRule type="containsText" dxfId="1513" priority="3923" operator="containsText" text="Finalizado">
      <formula>NOT(ISERROR(SEARCH("Finalizado",P227)))</formula>
    </cfRule>
    <cfRule type="containsText" dxfId="1512" priority="3924" operator="containsText" text="em andamento">
      <formula>NOT(ISERROR(SEARCH("em andamento",P227)))</formula>
    </cfRule>
    <cfRule type="containsText" dxfId="1511" priority="3925" operator="containsText" text="Lançado">
      <formula>NOT(ISERROR(SEARCH("Lançado",P227)))</formula>
    </cfRule>
    <cfRule type="containsText" dxfId="1510" priority="3926" operator="containsText" text="N/A">
      <formula>NOT(ISERROR(SEARCH("N/A",P227)))</formula>
    </cfRule>
    <cfRule type="containsText" dxfId="1509" priority="3927" operator="containsText" text="Pendente">
      <formula>NOT(ISERROR(SEARCH("Pendente",P227)))</formula>
    </cfRule>
    <cfRule type="containsText" dxfId="1508" priority="3921" operator="containsText" text="N/A">
      <formula>NOT(ISERROR(SEARCH("N/A",P227)))</formula>
    </cfRule>
    <cfRule type="containsText" dxfId="1507" priority="3928" operator="containsText" text="Finalizado">
      <formula>NOT(ISERROR(SEARCH("Finalizado",P227)))</formula>
    </cfRule>
    <cfRule type="expression" dxfId="1506" priority="3935">
      <formula>$H227="SUBETAPA"</formula>
    </cfRule>
    <cfRule type="containsText" dxfId="1505" priority="3929" operator="containsText" text="em andamento">
      <formula>NOT(ISERROR(SEARCH("em andamento",P227)))</formula>
    </cfRule>
    <cfRule type="containsText" dxfId="1504" priority="3930" operator="containsText" text="Lançado">
      <formula>NOT(ISERROR(SEARCH("Lançado",P227)))</formula>
    </cfRule>
    <cfRule type="containsText" dxfId="1503" priority="3931" operator="containsText" text="N/A">
      <formula>NOT(ISERROR(SEARCH("N/A",P227)))</formula>
    </cfRule>
    <cfRule type="containsText" dxfId="1502" priority="3932" operator="containsText" text="Pendente">
      <formula>NOT(ISERROR(SEARCH("Pendente",P227)))</formula>
    </cfRule>
    <cfRule type="containsText" dxfId="1501" priority="3933" operator="containsText" text="Finalizado">
      <formula>NOT(ISERROR(SEARCH("Finalizado",P227)))</formula>
    </cfRule>
    <cfRule type="containsText" dxfId="1500" priority="3943" operator="containsText" text="N/A">
      <formula>NOT(ISERROR(SEARCH("N/A",P227)))</formula>
    </cfRule>
    <cfRule type="containsText" dxfId="1499" priority="3948" operator="containsText" text="em andamento">
      <formula>NOT(ISERROR(SEARCH("em andamento",P227)))</formula>
    </cfRule>
    <cfRule type="containsText" dxfId="1498" priority="3947" operator="containsText" text="Finalizado">
      <formula>NOT(ISERROR(SEARCH("Finalizado",P227)))</formula>
    </cfRule>
    <cfRule type="containsText" dxfId="1497" priority="3946" operator="containsText" text="em andamento">
      <formula>NOT(ISERROR(SEARCH("em andamento",P227)))</formula>
    </cfRule>
    <cfRule type="containsText" dxfId="1496" priority="3945" operator="containsText" text="Finalizado">
      <formula>NOT(ISERROR(SEARCH("Finalizado",P227)))</formula>
    </cfRule>
    <cfRule type="expression" dxfId="1495" priority="3940">
      <formula>$H227="ETAPA"</formula>
    </cfRule>
    <cfRule type="containsText" dxfId="1494" priority="3915" operator="containsText" text="Lançado">
      <formula>NOT(ISERROR(SEARCH("Lançado",P227)))</formula>
    </cfRule>
    <cfRule type="containsText" dxfId="1493" priority="3916" operator="containsText" text="N/A">
      <formula>NOT(ISERROR(SEARCH("N/A",P227)))</formula>
    </cfRule>
    <cfRule type="containsText" dxfId="1492" priority="3934" operator="containsText" text="em andamento">
      <formula>NOT(ISERROR(SEARCH("em andamento",P227)))</formula>
    </cfRule>
    <cfRule type="containsText" dxfId="1491" priority="3920" operator="containsText" text="Lançado">
      <formula>NOT(ISERROR(SEARCH("Lançado",P227)))</formula>
    </cfRule>
    <cfRule type="containsText" dxfId="1490" priority="3944" operator="containsText" text="Pendente">
      <formula>NOT(ISERROR(SEARCH("Pendente",P227)))</formula>
    </cfRule>
    <cfRule type="expression" dxfId="1489" priority="3939">
      <formula>$H227="CÉLULA CONSTRUTIVA"</formula>
    </cfRule>
    <cfRule type="expression" dxfId="1488" priority="3938">
      <formula>$H227="SUBETAPA"</formula>
    </cfRule>
    <cfRule type="containsText" dxfId="1487" priority="3919" operator="containsText" text="em andamento">
      <formula>NOT(ISERROR(SEARCH("em andamento",P227)))</formula>
    </cfRule>
    <cfRule type="expression" dxfId="1486" priority="3937">
      <formula>$H227="ETAPA"</formula>
    </cfRule>
  </conditionalFormatting>
  <conditionalFormatting sqref="P227:P231">
    <cfRule type="containsText" dxfId="1485" priority="7831" operator="containsText" text="Lançado">
      <formula>NOT(ISERROR(SEARCH("Lançado",P227)))</formula>
    </cfRule>
    <cfRule type="containsText" dxfId="1484" priority="3949" operator="containsText" text="Finalizado">
      <formula>NOT(ISERROR(SEARCH("Finalizado",P227)))</formula>
    </cfRule>
    <cfRule type="containsText" dxfId="1483" priority="7839" operator="containsText" text="Lançado">
      <formula>NOT(ISERROR(SEARCH("Lançado",P227)))</formula>
    </cfRule>
    <cfRule type="containsText" dxfId="1482" priority="3950" operator="containsText" text="em andamento">
      <formula>NOT(ISERROR(SEARCH("em andamento",P227)))</formula>
    </cfRule>
  </conditionalFormatting>
  <conditionalFormatting sqref="P228:P229 P87:P89">
    <cfRule type="expression" dxfId="1481" priority="7838">
      <formula>$H87="ETAPA"</formula>
    </cfRule>
  </conditionalFormatting>
  <conditionalFormatting sqref="P228:P229 P115 P87:P89 P134:P135">
    <cfRule type="containsText" dxfId="1480" priority="7832" operator="containsText" text="N/A">
      <formula>NOT(ISERROR(SEARCH("N/A",P87)))</formula>
    </cfRule>
  </conditionalFormatting>
  <conditionalFormatting sqref="P228:P229">
    <cfRule type="expression" dxfId="1479" priority="7837">
      <formula>$H228="CÉLULA CONSTRUTIVA"</formula>
    </cfRule>
    <cfRule type="containsText" dxfId="1478" priority="7827" operator="containsText" text="N/A">
      <formula>NOT(ISERROR(SEARCH("N/A",P228)))</formula>
    </cfRule>
    <cfRule type="containsText" dxfId="1477" priority="7828" operator="containsText" text="Pendente">
      <formula>NOT(ISERROR(SEARCH("Pendente",P228)))</formula>
    </cfRule>
    <cfRule type="containsText" dxfId="1476" priority="7829" operator="containsText" text="Finalizado">
      <formula>NOT(ISERROR(SEARCH("Finalizado",P228)))</formula>
    </cfRule>
    <cfRule type="containsText" dxfId="1475" priority="7830" operator="containsText" text="em andamento">
      <formula>NOT(ISERROR(SEARCH("em andamento",P228)))</formula>
    </cfRule>
    <cfRule type="expression" dxfId="1474" priority="7823">
      <formula>$H228="SUBETAPA"</formula>
    </cfRule>
    <cfRule type="expression" dxfId="1473" priority="7824">
      <formula>$H228="CÉLULA CONSTRUTIVA"</formula>
    </cfRule>
    <cfRule type="expression" dxfId="1472" priority="7825">
      <formula>$H228="ETAPA"</formula>
    </cfRule>
  </conditionalFormatting>
  <conditionalFormatting sqref="P228:P231">
    <cfRule type="containsText" dxfId="1471" priority="4123" operator="containsText" text="Pendente">
      <formula>NOT(ISERROR(SEARCH("Pendente",P228)))</formula>
    </cfRule>
    <cfRule type="containsText" dxfId="1470" priority="4124" operator="containsText" text="Finalizado">
      <formula>NOT(ISERROR(SEARCH("Finalizado",P228)))</formula>
    </cfRule>
    <cfRule type="containsText" dxfId="1469" priority="4125" operator="containsText" text="em andamento">
      <formula>NOT(ISERROR(SEARCH("em andamento",P228)))</formula>
    </cfRule>
    <cfRule type="containsText" dxfId="1468" priority="4126" operator="containsText" text="Lançado">
      <formula>NOT(ISERROR(SEARCH("Lançado",P228)))</formula>
    </cfRule>
    <cfRule type="containsText" dxfId="1467" priority="4127" operator="containsText" text="N/A">
      <formula>NOT(ISERROR(SEARCH("N/A",P228)))</formula>
    </cfRule>
    <cfRule type="containsText" dxfId="1466" priority="4128" operator="containsText" text="Pendente">
      <formula>NOT(ISERROR(SEARCH("Pendente",P228)))</formula>
    </cfRule>
    <cfRule type="containsText" dxfId="1465" priority="4129" operator="containsText" text="Finalizado">
      <formula>NOT(ISERROR(SEARCH("Finalizado",P228)))</formula>
    </cfRule>
    <cfRule type="containsText" dxfId="1464" priority="4130" operator="containsText" text="em andamento">
      <formula>NOT(ISERROR(SEARCH("em andamento",P228)))</formula>
    </cfRule>
    <cfRule type="containsText" dxfId="1463" priority="4131" operator="containsText" text="Lançado">
      <formula>NOT(ISERROR(SEARCH("Lançado",P228)))</formula>
    </cfRule>
    <cfRule type="containsText" dxfId="1462" priority="4132" operator="containsText" text="N/A">
      <formula>NOT(ISERROR(SEARCH("N/A",P228)))</formula>
    </cfRule>
    <cfRule type="containsText" dxfId="1461" priority="4133" operator="containsText" text="Pendente">
      <formula>NOT(ISERROR(SEARCH("Pendente",P228)))</formula>
    </cfRule>
    <cfRule type="containsText" dxfId="1460" priority="4134" operator="containsText" text="Finalizado">
      <formula>NOT(ISERROR(SEARCH("Finalizado",P228)))</formula>
    </cfRule>
    <cfRule type="containsText" dxfId="1459" priority="4135" operator="containsText" text="em andamento">
      <formula>NOT(ISERROR(SEARCH("em andamento",P228)))</formula>
    </cfRule>
    <cfRule type="containsText" dxfId="1458" priority="4122" operator="containsText" text="N/A">
      <formula>NOT(ISERROR(SEARCH("N/A",P228)))</formula>
    </cfRule>
    <cfRule type="containsText" dxfId="1457" priority="4121" operator="containsText" text="Lançado">
      <formula>NOT(ISERROR(SEARCH("Lançado",P228)))</formula>
    </cfRule>
    <cfRule type="containsText" dxfId="1456" priority="4096" operator="containsText" text="Finalizado">
      <formula>NOT(ISERROR(SEARCH("Finalizado",P228)))</formula>
    </cfRule>
    <cfRule type="containsText" dxfId="1455" priority="4097" operator="containsText" text="em andamento">
      <formula>NOT(ISERROR(SEARCH("em andamento",P228)))</formula>
    </cfRule>
  </conditionalFormatting>
  <conditionalFormatting sqref="P230:P231 P235:P236">
    <cfRule type="containsText" dxfId="1454" priority="10506" operator="containsText" text="Pendente">
      <formula>NOT(ISERROR(SEARCH("Pendente",P230)))</formula>
    </cfRule>
    <cfRule type="containsText" dxfId="1453" priority="10508" operator="containsText" text="em andamento">
      <formula>NOT(ISERROR(SEARCH("em andamento",P230)))</formula>
    </cfRule>
    <cfRule type="containsText" dxfId="1452" priority="10507" operator="containsText" text="Finalizado">
      <formula>NOT(ISERROR(SEARCH("Finalizado",P230)))</formula>
    </cfRule>
    <cfRule type="containsText" dxfId="1451" priority="10501" operator="containsText" text="Pendente">
      <formula>NOT(ISERROR(SEARCH("Pendente",P230)))</formula>
    </cfRule>
    <cfRule type="containsText" dxfId="1450" priority="10502" operator="containsText" text="Finalizado">
      <formula>NOT(ISERROR(SEARCH("Finalizado",P230)))</formula>
    </cfRule>
    <cfRule type="containsText" dxfId="1449" priority="10503" operator="containsText" text="em andamento">
      <formula>NOT(ISERROR(SEARCH("em andamento",P230)))</formula>
    </cfRule>
    <cfRule type="containsText" dxfId="1448" priority="10504" operator="containsText" text="Lançado">
      <formula>NOT(ISERROR(SEARCH("Lançado",P230)))</formula>
    </cfRule>
    <cfRule type="containsText" dxfId="1447" priority="10505" operator="containsText" text="N/A">
      <formula>NOT(ISERROR(SEARCH("N/A",P230)))</formula>
    </cfRule>
  </conditionalFormatting>
  <conditionalFormatting sqref="P234:P239">
    <cfRule type="expression" dxfId="1446" priority="3000">
      <formula>$H234="SUBETAPA"</formula>
    </cfRule>
  </conditionalFormatting>
  <conditionalFormatting sqref="P235:P236 P90:P93">
    <cfRule type="expression" dxfId="1445" priority="1256">
      <formula>$H90="ETAPA"</formula>
    </cfRule>
  </conditionalFormatting>
  <conditionalFormatting sqref="P235:P236 P230:P231">
    <cfRule type="containsText" dxfId="1444" priority="10500" operator="containsText" text="N/A">
      <formula>NOT(ISERROR(SEARCH("N/A",P230)))</formula>
    </cfRule>
    <cfRule type="containsText" dxfId="1443" priority="10499" operator="containsText" text="Lançado">
      <formula>NOT(ISERROR(SEARCH("Lançado",P230)))</formula>
    </cfRule>
  </conditionalFormatting>
  <conditionalFormatting sqref="P235:P236">
    <cfRule type="containsText" dxfId="1442" priority="10498" operator="containsText" text="em andamento">
      <formula>NOT(ISERROR(SEARCH("em andamento",P235)))</formula>
    </cfRule>
    <cfRule type="containsText" dxfId="1441" priority="10495" operator="containsText" text="N/A">
      <formula>NOT(ISERROR(SEARCH("N/A",P235)))</formula>
    </cfRule>
    <cfRule type="containsText" dxfId="1440" priority="10494" operator="containsText" text="Lançado">
      <formula>NOT(ISERROR(SEARCH("Lançado",P235)))</formula>
    </cfRule>
    <cfRule type="containsText" dxfId="1439" priority="10496" operator="containsText" text="Pendente">
      <formula>NOT(ISERROR(SEARCH("Pendente",P235)))</formula>
    </cfRule>
    <cfRule type="containsText" dxfId="1438" priority="10497" operator="containsText" text="Finalizado">
      <formula>NOT(ISERROR(SEARCH("Finalizado",P235)))</formula>
    </cfRule>
  </conditionalFormatting>
  <conditionalFormatting sqref="P237 P240">
    <cfRule type="containsText" dxfId="1437" priority="14021" operator="containsText" text="Pendente">
      <formula>NOT(ISERROR(SEARCH("Pendente",P237)))</formula>
    </cfRule>
    <cfRule type="containsText" dxfId="1436" priority="14020" operator="containsText" text="N/A">
      <formula>NOT(ISERROR(SEARCH("N/A",P237)))</formula>
    </cfRule>
    <cfRule type="containsText" dxfId="1435" priority="14019" operator="containsText" text="Lançado">
      <formula>NOT(ISERROR(SEARCH("Lançado",P237)))</formula>
    </cfRule>
    <cfRule type="expression" dxfId="1434" priority="14018">
      <formula>$H237="ETAPA"</formula>
    </cfRule>
    <cfRule type="expression" dxfId="1433" priority="14017">
      <formula>$H237="CÉLULA CONSTRUTIVA"</formula>
    </cfRule>
    <cfRule type="containsText" dxfId="1432" priority="14023" operator="containsText" text="em andamento">
      <formula>NOT(ISERROR(SEARCH("em andamento",P237)))</formula>
    </cfRule>
    <cfRule type="containsText" dxfId="1431" priority="14022" operator="containsText" text="Finalizado">
      <formula>NOT(ISERROR(SEARCH("Finalizado",P237)))</formula>
    </cfRule>
  </conditionalFormatting>
  <conditionalFormatting sqref="P237:P239 M238:N238">
    <cfRule type="expression" dxfId="1430" priority="8777">
      <formula>$H237="ETAPA"</formula>
    </cfRule>
  </conditionalFormatting>
  <conditionalFormatting sqref="P238:P239 P252">
    <cfRule type="containsText" dxfId="1429" priority="8790" operator="containsText" text="Pendente">
      <formula>NOT(ISERROR(SEARCH("Pendente",P238)))</formula>
    </cfRule>
    <cfRule type="containsText" dxfId="1428" priority="8791" operator="containsText" text="Finalizado">
      <formula>NOT(ISERROR(SEARCH("Finalizado",P238)))</formula>
    </cfRule>
    <cfRule type="containsText" dxfId="1427" priority="8792" operator="containsText" text="em andamento">
      <formula>NOT(ISERROR(SEARCH("em andamento",P238)))</formula>
    </cfRule>
    <cfRule type="containsText" dxfId="1426" priority="8789" operator="containsText" text="N/A">
      <formula>NOT(ISERROR(SEARCH("N/A",P238)))</formula>
    </cfRule>
    <cfRule type="containsText" dxfId="1425" priority="8788" operator="containsText" text="Lançado">
      <formula>NOT(ISERROR(SEARCH("Lançado",P238)))</formula>
    </cfRule>
  </conditionalFormatting>
  <conditionalFormatting sqref="P239 P252">
    <cfRule type="containsText" dxfId="1424" priority="8784" operator="containsText" text="N/A">
      <formula>NOT(ISERROR(SEARCH("N/A",P239)))</formula>
    </cfRule>
    <cfRule type="containsText" dxfId="1423" priority="8783" operator="containsText" text="Lançado">
      <formula>NOT(ISERROR(SEARCH("Lançado",P239)))</formula>
    </cfRule>
    <cfRule type="containsText" dxfId="1422" priority="8787" operator="containsText" text="em andamento">
      <formula>NOT(ISERROR(SEARCH("em andamento",P239)))</formula>
    </cfRule>
    <cfRule type="containsText" dxfId="1421" priority="8786" operator="containsText" text="Finalizado">
      <formula>NOT(ISERROR(SEARCH("Finalizado",P239)))</formula>
    </cfRule>
    <cfRule type="containsText" dxfId="1420" priority="8785" operator="containsText" text="Pendente">
      <formula>NOT(ISERROR(SEARCH("Pendente",P239)))</formula>
    </cfRule>
  </conditionalFormatting>
  <conditionalFormatting sqref="P240 P237">
    <cfRule type="expression" dxfId="1419" priority="14016">
      <formula>$H237="SUBETAPA"</formula>
    </cfRule>
  </conditionalFormatting>
  <conditionalFormatting sqref="P240">
    <cfRule type="expression" dxfId="1418" priority="14015">
      <formula>$H240="ETAPA"</formula>
    </cfRule>
  </conditionalFormatting>
  <conditionalFormatting sqref="P241:P244">
    <cfRule type="containsText" dxfId="1417" priority="13404" operator="containsText" text="N/A">
      <formula>NOT(ISERROR(SEARCH("N/A",P241)))</formula>
    </cfRule>
    <cfRule type="containsText" dxfId="1416" priority="13407" operator="containsText" text="em andamento">
      <formula>NOT(ISERROR(SEARCH("em andamento",P241)))</formula>
    </cfRule>
    <cfRule type="containsText" dxfId="1415" priority="13406" operator="containsText" text="Finalizado">
      <formula>NOT(ISERROR(SEARCH("Finalizado",P241)))</formula>
    </cfRule>
    <cfRule type="containsText" dxfId="1414" priority="13405" operator="containsText" text="Pendente">
      <formula>NOT(ISERROR(SEARCH("Pendente",P241)))</formula>
    </cfRule>
    <cfRule type="containsText" dxfId="1413" priority="13403" operator="containsText" text="Lançado">
      <formula>NOT(ISERROR(SEARCH("Lançado",P241)))</formula>
    </cfRule>
    <cfRule type="containsText" dxfId="1412" priority="13401" operator="containsText" text="Finalizado">
      <formula>NOT(ISERROR(SEARCH("Finalizado",P241)))</formula>
    </cfRule>
    <cfRule type="containsText" dxfId="1411" priority="13402" operator="containsText" text="em andamento">
      <formula>NOT(ISERROR(SEARCH("em andamento",P241)))</formula>
    </cfRule>
    <cfRule type="containsText" dxfId="1410" priority="13399" operator="containsText" text="N/A">
      <formula>NOT(ISERROR(SEARCH("N/A",P241)))</formula>
    </cfRule>
    <cfRule type="containsText" dxfId="1409" priority="13400" operator="containsText" text="Pendente">
      <formula>NOT(ISERROR(SEARCH("Pendente",P241)))</formula>
    </cfRule>
    <cfRule type="containsText" dxfId="1408" priority="13398" operator="containsText" text="Lançado">
      <formula>NOT(ISERROR(SEARCH("Lançado",P241)))</formula>
    </cfRule>
  </conditionalFormatting>
  <conditionalFormatting sqref="P243:P244">
    <cfRule type="containsText" dxfId="1407" priority="13889" operator="containsText" text="Finalizado">
      <formula>NOT(ISERROR(SEARCH("Finalizado",P243)))</formula>
    </cfRule>
    <cfRule type="containsText" dxfId="1406" priority="13890" operator="containsText" text="em andamento">
      <formula>NOT(ISERROR(SEARCH("em andamento",P243)))</formula>
    </cfRule>
  </conditionalFormatting>
  <conditionalFormatting sqref="P243:P246 P232:P234 P256:P262 P71:P72">
    <cfRule type="containsText" dxfId="1405" priority="13916" operator="containsText" text="N/A">
      <formula>NOT(ISERROR(SEARCH("N/A",P71)))</formula>
    </cfRule>
  </conditionalFormatting>
  <conditionalFormatting sqref="P243:P246 P256:P262 P71:P72">
    <cfRule type="containsText" dxfId="1404" priority="13915" operator="containsText" text="Lançado">
      <formula>NOT(ISERROR(SEARCH("Lançado",P71)))</formula>
    </cfRule>
  </conditionalFormatting>
  <conditionalFormatting sqref="P244">
    <cfRule type="containsText" dxfId="1403" priority="12568" operator="containsText" text="Lançado">
      <formula>NOT(ISERROR(SEARCH("Lançado",P244)))</formula>
    </cfRule>
    <cfRule type="containsText" dxfId="1402" priority="12569" operator="containsText" text="N/A">
      <formula>NOT(ISERROR(SEARCH("N/A",P244)))</formula>
    </cfRule>
    <cfRule type="containsText" dxfId="1401" priority="12571" operator="containsText" text="Finalizado">
      <formula>NOT(ISERROR(SEARCH("Finalizado",P244)))</formula>
    </cfRule>
    <cfRule type="containsText" dxfId="1400" priority="12572" operator="containsText" text="em andamento">
      <formula>NOT(ISERROR(SEARCH("em andamento",P244)))</formula>
    </cfRule>
    <cfRule type="containsText" dxfId="1399" priority="12573" operator="containsText" text="Lançado">
      <formula>NOT(ISERROR(SEARCH("Lançado",P244)))</formula>
    </cfRule>
    <cfRule type="containsText" dxfId="1398" priority="12574" operator="containsText" text="N/A">
      <formula>NOT(ISERROR(SEARCH("N/A",P244)))</formula>
    </cfRule>
    <cfRule type="containsText" dxfId="1397" priority="12575" operator="containsText" text="Pendente">
      <formula>NOT(ISERROR(SEARCH("Pendente",P244)))</formula>
    </cfRule>
    <cfRule type="containsText" dxfId="1396" priority="12576" operator="containsText" text="Finalizado">
      <formula>NOT(ISERROR(SEARCH("Finalizado",P244)))</formula>
    </cfRule>
    <cfRule type="containsText" dxfId="1395" priority="12577" operator="containsText" text="em andamento">
      <formula>NOT(ISERROR(SEARCH("em andamento",P244)))</formula>
    </cfRule>
    <cfRule type="expression" dxfId="1394" priority="12578">
      <formula>$H244="SUBETAPA"</formula>
    </cfRule>
    <cfRule type="expression" dxfId="1393" priority="12579">
      <formula>$H244="CÉLULA CONSTRUTIVA"</formula>
    </cfRule>
    <cfRule type="expression" dxfId="1392" priority="12580">
      <formula>$H244="ETAPA"</formula>
    </cfRule>
    <cfRule type="expression" dxfId="1391" priority="13386">
      <formula>$H244="CÉLULA CONSTRUTIVA"</formula>
    </cfRule>
    <cfRule type="expression" dxfId="1390" priority="13387">
      <formula>$H244="ETAPA"</formula>
    </cfRule>
    <cfRule type="containsText" dxfId="1389" priority="13388" operator="containsText" text="Lançado">
      <formula>NOT(ISERROR(SEARCH("Lançado",P244)))</formula>
    </cfRule>
    <cfRule type="containsText" dxfId="1388" priority="13389" operator="containsText" text="N/A">
      <formula>NOT(ISERROR(SEARCH("N/A",P244)))</formula>
    </cfRule>
    <cfRule type="containsText" dxfId="1387" priority="13390" operator="containsText" text="Pendente">
      <formula>NOT(ISERROR(SEARCH("Pendente",P244)))</formula>
    </cfRule>
    <cfRule type="containsText" dxfId="1386" priority="13391" operator="containsText" text="Finalizado">
      <formula>NOT(ISERROR(SEARCH("Finalizado",P244)))</formula>
    </cfRule>
    <cfRule type="containsText" dxfId="1385" priority="13392" operator="containsText" text="em andamento">
      <formula>NOT(ISERROR(SEARCH("em andamento",P244)))</formula>
    </cfRule>
    <cfRule type="containsText" dxfId="1384" priority="13393" operator="containsText" text="Lançado">
      <formula>NOT(ISERROR(SEARCH("Lançado",P244)))</formula>
    </cfRule>
    <cfRule type="containsText" dxfId="1383" priority="13394" operator="containsText" text="N/A">
      <formula>NOT(ISERROR(SEARCH("N/A",P244)))</formula>
    </cfRule>
    <cfRule type="containsText" dxfId="1382" priority="13395" operator="containsText" text="Pendente">
      <formula>NOT(ISERROR(SEARCH("Pendente",P244)))</formula>
    </cfRule>
    <cfRule type="containsText" dxfId="1381" priority="13396" operator="containsText" text="Finalizado">
      <formula>NOT(ISERROR(SEARCH("Finalizado",P244)))</formula>
    </cfRule>
    <cfRule type="containsText" dxfId="1380" priority="13397" operator="containsText" text="em andamento">
      <formula>NOT(ISERROR(SEARCH("em andamento",P244)))</formula>
    </cfRule>
    <cfRule type="containsText" dxfId="1379" priority="11045" operator="containsText" text="Finalizado">
      <formula>NOT(ISERROR(SEARCH("Finalizado",P244)))</formula>
    </cfRule>
    <cfRule type="containsText" dxfId="1378" priority="11046" operator="containsText" text="em andamento">
      <formula>NOT(ISERROR(SEARCH("em andamento",P244)))</formula>
    </cfRule>
    <cfRule type="containsText" dxfId="1377" priority="11047" operator="containsText" text="Lançado">
      <formula>NOT(ISERROR(SEARCH("Lançado",P244)))</formula>
    </cfRule>
    <cfRule type="containsText" dxfId="1376" priority="11048" operator="containsText" text="N/A">
      <formula>NOT(ISERROR(SEARCH("N/A",P244)))</formula>
    </cfRule>
    <cfRule type="containsText" dxfId="1375" priority="11049" operator="containsText" text="Pendente">
      <formula>NOT(ISERROR(SEARCH("Pendente",P244)))</formula>
    </cfRule>
    <cfRule type="containsText" dxfId="1374" priority="11050" operator="containsText" text="Finalizado">
      <formula>NOT(ISERROR(SEARCH("Finalizado",P244)))</formula>
    </cfRule>
    <cfRule type="containsText" dxfId="1373" priority="11051" operator="containsText" text="em andamento">
      <formula>NOT(ISERROR(SEARCH("em andamento",P244)))</formula>
    </cfRule>
    <cfRule type="expression" dxfId="1372" priority="11052">
      <formula>$H244="ETAPA"</formula>
    </cfRule>
    <cfRule type="containsText" dxfId="1371" priority="12570" operator="containsText" text="Pendente">
      <formula>NOT(ISERROR(SEARCH("Pendente",P244)))</formula>
    </cfRule>
    <cfRule type="expression" dxfId="1370" priority="13385">
      <formula>$H244="SUBETAPA"</formula>
    </cfRule>
  </conditionalFormatting>
  <conditionalFormatting sqref="P246:P250">
    <cfRule type="containsText" dxfId="1369" priority="4376" operator="containsText" text="em andamento">
      <formula>NOT(ISERROR(SEARCH("em andamento",P246)))</formula>
    </cfRule>
    <cfRule type="containsText" dxfId="1368" priority="4375" operator="containsText" text="Finalizado">
      <formula>NOT(ISERROR(SEARCH("Finalizado",P246)))</formula>
    </cfRule>
    <cfRule type="containsText" dxfId="1367" priority="4370" operator="containsText" text="N/A">
      <formula>NOT(ISERROR(SEARCH("N/A",P246)))</formula>
    </cfRule>
    <cfRule type="containsText" dxfId="1366" priority="4369" operator="containsText" text="Lançado">
      <formula>NOT(ISERROR(SEARCH("Lançado",P246)))</formula>
    </cfRule>
  </conditionalFormatting>
  <conditionalFormatting sqref="P247:P250">
    <cfRule type="containsText" dxfId="1365" priority="4365" operator="containsText" text="Lançado">
      <formula>NOT(ISERROR(SEARCH("Lançado",P247)))</formula>
    </cfRule>
    <cfRule type="containsText" dxfId="1364" priority="4374" operator="containsText" text="Pendente">
      <formula>NOT(ISERROR(SEARCH("Pendente",P247)))</formula>
    </cfRule>
    <cfRule type="containsText" dxfId="1363" priority="4371" operator="containsText" text="Pendente">
      <formula>NOT(ISERROR(SEARCH("Pendente",P247)))</formula>
    </cfRule>
    <cfRule type="containsText" dxfId="1362" priority="4368" operator="containsText" text="em andamento">
      <formula>NOT(ISERROR(SEARCH("em andamento",P247)))</formula>
    </cfRule>
    <cfRule type="containsText" dxfId="1361" priority="4366" operator="containsText" text="N/A">
      <formula>NOT(ISERROR(SEARCH("N/A",P247)))</formula>
    </cfRule>
    <cfRule type="containsText" dxfId="1360" priority="4367" operator="containsText" text="Finalizado">
      <formula>NOT(ISERROR(SEARCH("Finalizado",P247)))</formula>
    </cfRule>
  </conditionalFormatting>
  <conditionalFormatting sqref="P248 O250:P250 P63:P69 L36:P44 N45:P45 G125:P125 G132:P132 P144:P146 N145:O145 G149:P151 P98:P104 P76 G77:P79 P79:P82 G230:P231 G114:M115 O147:P147 N90:N92 L51:P53 N87:P87 G88:P89 G117:P121 M157:M161 G162:M162 G163:K167 N228:O228 G229:O229 P90:P92 P8:P10 G8:M22 N11:P13 O20 N20:N21 N22:P22 G23:P27 N28:N30 G28:M35 L39:L45 L45:M47 L48:P48 M54:M61 L62:P62 G63:M69 G80:L84 M81:O81 M82:N82 M83:O83 L85:M85 G95:M96 N96:P96 N98:O99 G98:M103 N103:P103 G107:P113 G133:M140 N134:P135 N136:O140 G148:N148 G156:L161 G168:M170 L198:M200 G238:L248 N170:P170 N166:P166 G85:J85 P157:P162 M144:M145 G145:L145">
    <cfRule type="expression" dxfId="1359" priority="4668">
      <formula>$H8="SUBETAPA"</formula>
    </cfRule>
  </conditionalFormatting>
  <conditionalFormatting sqref="P249:P250">
    <cfRule type="containsText" dxfId="1358" priority="11205" operator="containsText" text="em andamento">
      <formula>NOT(ISERROR(SEARCH("em andamento",P249)))</formula>
    </cfRule>
    <cfRule type="containsText" dxfId="1357" priority="11204" operator="containsText" text="Finalizado">
      <formula>NOT(ISERROR(SEARCH("Finalizado",P249)))</formula>
    </cfRule>
    <cfRule type="containsText" dxfId="1356" priority="3461" operator="containsText" text="em andamento">
      <formula>NOT(ISERROR(SEARCH("em andamento",P249)))</formula>
    </cfRule>
    <cfRule type="containsText" dxfId="1355" priority="3460" operator="containsText" text="Finalizado">
      <formula>NOT(ISERROR(SEARCH("Finalizado",P249)))</formula>
    </cfRule>
    <cfRule type="containsText" dxfId="1354" priority="3459" operator="containsText" text="Pendente">
      <formula>NOT(ISERROR(SEARCH("Pendente",P249)))</formula>
    </cfRule>
  </conditionalFormatting>
  <conditionalFormatting sqref="P250">
    <cfRule type="containsText" dxfId="1353" priority="3456" operator="containsText" text="em andamento">
      <formula>NOT(ISERROR(SEARCH("em andamento",P250)))</formula>
    </cfRule>
    <cfRule type="containsText" dxfId="1352" priority="3455" operator="containsText" text="Finalizado">
      <formula>NOT(ISERROR(SEARCH("Finalizado",P250)))</formula>
    </cfRule>
    <cfRule type="containsText" dxfId="1351" priority="3444" operator="containsText" text="Lançado">
      <formula>NOT(ISERROR(SEARCH("Lançado",P250)))</formula>
    </cfRule>
    <cfRule type="containsText" dxfId="1350" priority="3452" operator="containsText" text="Lançado">
      <formula>NOT(ISERROR(SEARCH("Lançado",P250)))</formula>
    </cfRule>
    <cfRule type="containsText" dxfId="1349" priority="3448" operator="containsText" text="em andamento">
      <formula>NOT(ISERROR(SEARCH("em andamento",P250)))</formula>
    </cfRule>
    <cfRule type="containsText" dxfId="1348" priority="3454" operator="containsText" text="Pendente">
      <formula>NOT(ISERROR(SEARCH("Pendente",P250)))</formula>
    </cfRule>
    <cfRule type="containsText" dxfId="1347" priority="3447" operator="containsText" text="Finalizado">
      <formula>NOT(ISERROR(SEARCH("Finalizado",P250)))</formula>
    </cfRule>
    <cfRule type="containsText" dxfId="1346" priority="3446" operator="containsText" text="Pendente">
      <formula>NOT(ISERROR(SEARCH("Pendente",P250)))</formula>
    </cfRule>
    <cfRule type="containsText" dxfId="1345" priority="3445" operator="containsText" text="N/A">
      <formula>NOT(ISERROR(SEARCH("N/A",P250)))</formula>
    </cfRule>
    <cfRule type="containsText" dxfId="1344" priority="3453" operator="containsText" text="N/A">
      <formula>NOT(ISERROR(SEARCH("N/A",P250)))</formula>
    </cfRule>
  </conditionalFormatting>
  <conditionalFormatting sqref="P251:P253 M239:P239">
    <cfRule type="expression" dxfId="1343" priority="8781">
      <formula>$H239="SUBETAPA"</formula>
    </cfRule>
  </conditionalFormatting>
  <conditionalFormatting sqref="P253">
    <cfRule type="containsText" dxfId="1342" priority="11009" operator="containsText" text="Lançado">
      <formula>NOT(ISERROR(SEARCH("Lançado",P253)))</formula>
    </cfRule>
    <cfRule type="containsText" dxfId="1341" priority="11010" operator="containsText" text="N/A">
      <formula>NOT(ISERROR(SEARCH("N/A",P253)))</formula>
    </cfRule>
    <cfRule type="containsText" dxfId="1340" priority="11012" operator="containsText" text="Finalizado">
      <formula>NOT(ISERROR(SEARCH("Finalizado",P253)))</formula>
    </cfRule>
    <cfRule type="containsText" dxfId="1339" priority="11013" operator="containsText" text="em andamento">
      <formula>NOT(ISERROR(SEARCH("em andamento",P253)))</formula>
    </cfRule>
    <cfRule type="containsText" dxfId="1338" priority="11025" operator="containsText" text="Finalizado">
      <formula>NOT(ISERROR(SEARCH("Finalizado",P253)))</formula>
    </cfRule>
    <cfRule type="containsText" dxfId="1337" priority="11014" operator="containsText" text="Lançado">
      <formula>NOT(ISERROR(SEARCH("Lançado",P253)))</formula>
    </cfRule>
    <cfRule type="containsText" dxfId="1336" priority="11015" operator="containsText" text="N/A">
      <formula>NOT(ISERROR(SEARCH("N/A",P253)))</formula>
    </cfRule>
    <cfRule type="containsText" dxfId="1335" priority="11016" operator="containsText" text="Pendente">
      <formula>NOT(ISERROR(SEARCH("Pendente",P253)))</formula>
    </cfRule>
    <cfRule type="containsText" dxfId="1334" priority="11011" operator="containsText" text="Pendente">
      <formula>NOT(ISERROR(SEARCH("Pendente",P253)))</formula>
    </cfRule>
    <cfRule type="containsText" dxfId="1333" priority="11026" operator="containsText" text="em andamento">
      <formula>NOT(ISERROR(SEARCH("em andamento",P253)))</formula>
    </cfRule>
    <cfRule type="containsText" dxfId="1332" priority="11024" operator="containsText" text="Pendente">
      <formula>NOT(ISERROR(SEARCH("Pendente",P253)))</formula>
    </cfRule>
    <cfRule type="containsText" dxfId="1331" priority="11023" operator="containsText" text="N/A">
      <formula>NOT(ISERROR(SEARCH("N/A",P253)))</formula>
    </cfRule>
    <cfRule type="containsText" dxfId="1330" priority="11022" operator="containsText" text="Lançado">
      <formula>NOT(ISERROR(SEARCH("Lançado",P253)))</formula>
    </cfRule>
    <cfRule type="containsText" dxfId="1329" priority="11018" operator="containsText" text="em andamento">
      <formula>NOT(ISERROR(SEARCH("em andamento",P253)))</formula>
    </cfRule>
    <cfRule type="containsText" dxfId="1328" priority="11017" operator="containsText" text="Finalizado">
      <formula>NOT(ISERROR(SEARCH("Finalizado",P253)))</formula>
    </cfRule>
  </conditionalFormatting>
  <conditionalFormatting sqref="P254 G254:K254">
    <cfRule type="expression" dxfId="1327" priority="510">
      <formula>$H254="ETAPA"</formula>
    </cfRule>
  </conditionalFormatting>
  <conditionalFormatting sqref="P254">
    <cfRule type="containsText" dxfId="1326" priority="500" operator="containsText" text="Lançado">
      <formula>NOT(ISERROR(SEARCH("Lançado",P254)))</formula>
    </cfRule>
    <cfRule type="containsText" dxfId="1325" priority="501" operator="containsText" text="N/A">
      <formula>NOT(ISERROR(SEARCH("N/A",P254)))</formula>
    </cfRule>
    <cfRule type="containsText" dxfId="1324" priority="511" operator="containsText" text="Finalizado">
      <formula>NOT(ISERROR(SEARCH("Finalizado",P254)))</formula>
    </cfRule>
    <cfRule type="containsText" dxfId="1323" priority="507" operator="containsText" text="Pendente">
      <formula>NOT(ISERROR(SEARCH("Pendente",P254)))</formula>
    </cfRule>
    <cfRule type="containsText" dxfId="1322" priority="508" operator="containsText" text="Finalizado">
      <formula>NOT(ISERROR(SEARCH("Finalizado",P254)))</formula>
    </cfRule>
    <cfRule type="expression" dxfId="1321" priority="504">
      <formula>$H254="SUBETAPA"</formula>
    </cfRule>
    <cfRule type="containsText" dxfId="1320" priority="503" operator="containsText" text="em andamento">
      <formula>NOT(ISERROR(SEARCH("em andamento",P254)))</formula>
    </cfRule>
    <cfRule type="containsText" dxfId="1319" priority="502" operator="containsText" text="Pendente">
      <formula>NOT(ISERROR(SEARCH("Pendente",P254)))</formula>
    </cfRule>
    <cfRule type="containsText" dxfId="1318" priority="509" operator="containsText" text="em andamento">
      <formula>NOT(ISERROR(SEARCH("em andamento",P254)))</formula>
    </cfRule>
    <cfRule type="expression" dxfId="1317" priority="505">
      <formula>$H254="CÉLULA CONSTRUTIVA"</formula>
    </cfRule>
    <cfRule type="containsText" dxfId="1316" priority="506" operator="containsText" text="N/A">
      <formula>NOT(ISERROR(SEARCH("N/A",P254)))</formula>
    </cfRule>
  </conditionalFormatting>
  <conditionalFormatting sqref="P255">
    <cfRule type="containsText" dxfId="1315" priority="787" operator="containsText" text="Finalizado">
      <formula>NOT(ISERROR(SEARCH("Finalizado",P255)))</formula>
    </cfRule>
    <cfRule type="containsText" dxfId="1314" priority="788" operator="containsText" text="em andamento">
      <formula>NOT(ISERROR(SEARCH("em andamento",P255)))</formula>
    </cfRule>
    <cfRule type="containsText" dxfId="1313" priority="784" operator="containsText" text="Lançado">
      <formula>NOT(ISERROR(SEARCH("Lançado",P255)))</formula>
    </cfRule>
    <cfRule type="expression" dxfId="1312" priority="781">
      <formula>$H255="SUBETAPA"</formula>
    </cfRule>
    <cfRule type="expression" dxfId="1311" priority="782">
      <formula>$H255="CÉLULA CONSTRUTIVA"</formula>
    </cfRule>
    <cfRule type="expression" dxfId="1310" priority="783">
      <formula>$H255="ETAPA"</formula>
    </cfRule>
    <cfRule type="containsText" dxfId="1309" priority="785" operator="containsText" text="N/A">
      <formula>NOT(ISERROR(SEARCH("N/A",P255)))</formula>
    </cfRule>
    <cfRule type="containsText" dxfId="1308" priority="786" operator="containsText" text="Pendente">
      <formula>NOT(ISERROR(SEARCH("Pendente",P255)))</formula>
    </cfRule>
  </conditionalFormatting>
  <conditionalFormatting sqref="Q1:Q1048576">
    <cfRule type="cellIs" dxfId="1307" priority="483" operator="equal">
      <formula>"TETO"</formula>
    </cfRule>
    <cfRule type="cellIs" dxfId="1306" priority="485" operator="equal">
      <formula>"PISO"</formula>
    </cfRule>
    <cfRule type="cellIs" dxfId="1305" priority="484" operator="equal">
      <formula>"PAREDE"</formula>
    </cfRule>
    <cfRule type="cellIs" dxfId="1304" priority="486" operator="equal">
      <formula>"FACHADA"</formula>
    </cfRule>
  </conditionalFormatting>
  <dataValidations disablePrompts="1" count="2">
    <dataValidation type="list" allowBlank="1" showInputMessage="1" showErrorMessage="1" sqref="P213:P237 P252:P255 P239:P244 P246:P250 P72:P211 P8:P9 P11:P70" xr:uid="{3EFAA906-B1D8-460E-A295-20252C56A889}">
      <formula1>"Finalizado, Em Andamento, Pendente, N/A,Lançado ERP"</formula1>
    </dataValidation>
    <dataValidation type="list" allowBlank="1" showInputMessage="1" showErrorMessage="1" sqref="H8:H262" xr:uid="{ABF779B1-BD96-4930-91BF-CADF83AD3343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1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1AED-A8FD-4144-90CC-385EF4ABD2E4}">
  <sheetPr>
    <tabColor rgb="FF1851D6"/>
    <outlinePr summaryBelow="0"/>
    <pageSetUpPr fitToPage="1"/>
  </sheetPr>
  <dimension ref="A1:Q4327"/>
  <sheetViews>
    <sheetView showGridLines="0" zoomScale="85" zoomScaleNormal="85" zoomScalePageLayoutView="55" workbookViewId="0">
      <selection activeCell="C24" sqref="C24"/>
    </sheetView>
  </sheetViews>
  <sheetFormatPr defaultColWidth="11.5703125" defaultRowHeight="12.75" outlineLevelRow="1" x14ac:dyDescent="0.2"/>
  <cols>
    <col min="1" max="1" width="11.5703125" style="160"/>
    <col min="2" max="2" width="12.28515625" style="160" customWidth="1"/>
    <col min="3" max="3" width="76.42578125" style="160" customWidth="1"/>
    <col min="4" max="4" width="8.140625" style="175" customWidth="1"/>
    <col min="5" max="6" width="11.7109375" style="176" customWidth="1"/>
    <col min="7" max="7" width="75.28515625" style="160" customWidth="1"/>
    <col min="8" max="8" width="17" style="160" customWidth="1"/>
    <col min="9" max="9" width="15.5703125" style="203" customWidth="1"/>
    <col min="10" max="10" width="14.7109375" style="365" customWidth="1"/>
    <col min="11" max="16384" width="11.5703125" style="160"/>
  </cols>
  <sheetData>
    <row r="1" spans="1:12" x14ac:dyDescent="0.2">
      <c r="A1" s="160" t="s">
        <v>211</v>
      </c>
      <c r="B1" s="525" t="s">
        <v>213</v>
      </c>
      <c r="C1" s="526"/>
      <c r="D1" s="526"/>
      <c r="E1" s="526"/>
      <c r="F1" s="160"/>
    </row>
    <row r="2" spans="1:12" x14ac:dyDescent="0.2">
      <c r="A2" s="160" t="s">
        <v>212</v>
      </c>
      <c r="B2" s="161" t="s">
        <v>214</v>
      </c>
      <c r="C2" s="162" t="s">
        <v>215</v>
      </c>
      <c r="D2" s="163"/>
      <c r="E2" s="164"/>
      <c r="F2" s="164"/>
    </row>
    <row r="3" spans="1:12" x14ac:dyDescent="0.2">
      <c r="A3" s="160" t="s">
        <v>794</v>
      </c>
      <c r="B3" s="161" t="s">
        <v>21</v>
      </c>
      <c r="C3" s="162" t="s">
        <v>81</v>
      </c>
      <c r="D3" s="165"/>
      <c r="E3" s="166"/>
      <c r="F3" s="166"/>
    </row>
    <row r="4" spans="1:12" x14ac:dyDescent="0.2">
      <c r="B4" s="161" t="s">
        <v>216</v>
      </c>
      <c r="C4" s="162" t="s">
        <v>81</v>
      </c>
      <c r="D4" s="167"/>
      <c r="E4" s="168"/>
      <c r="F4" s="168"/>
    </row>
    <row r="5" spans="1:12" x14ac:dyDescent="0.2">
      <c r="B5" s="161" t="s">
        <v>217</v>
      </c>
      <c r="C5" s="162" t="s">
        <v>81</v>
      </c>
      <c r="D5" s="167"/>
      <c r="E5" s="168"/>
      <c r="F5" s="168"/>
    </row>
    <row r="6" spans="1:12" x14ac:dyDescent="0.2">
      <c r="B6" s="161" t="s">
        <v>218</v>
      </c>
      <c r="C6" s="162" t="s">
        <v>81</v>
      </c>
      <c r="D6" s="169"/>
      <c r="E6" s="170"/>
      <c r="F6" s="170"/>
    </row>
    <row r="7" spans="1:12" x14ac:dyDescent="0.2">
      <c r="B7" s="161" t="s">
        <v>0</v>
      </c>
      <c r="C7" s="162" t="s">
        <v>81</v>
      </c>
      <c r="D7" s="171"/>
      <c r="E7" s="172"/>
      <c r="F7" s="172"/>
      <c r="H7" s="173"/>
    </row>
    <row r="8" spans="1:12" x14ac:dyDescent="0.2">
      <c r="B8" s="527"/>
      <c r="C8" s="528"/>
      <c r="D8" s="528"/>
      <c r="E8" s="529"/>
      <c r="F8" s="160"/>
    </row>
    <row r="9" spans="1:12" x14ac:dyDescent="0.2">
      <c r="B9" s="421" t="s">
        <v>219</v>
      </c>
      <c r="C9" s="422"/>
      <c r="D9" s="422"/>
      <c r="E9" s="406"/>
      <c r="F9" s="406"/>
    </row>
    <row r="10" spans="1:12" x14ac:dyDescent="0.2">
      <c r="B10" s="524" t="s">
        <v>12</v>
      </c>
      <c r="C10" s="524" t="s">
        <v>0</v>
      </c>
      <c r="D10" s="524" t="s">
        <v>100</v>
      </c>
      <c r="E10" s="524" t="s">
        <v>14</v>
      </c>
      <c r="F10" s="524" t="s">
        <v>649</v>
      </c>
    </row>
    <row r="11" spans="1:12" x14ac:dyDescent="0.2">
      <c r="B11" s="524"/>
      <c r="C11" s="524"/>
      <c r="D11" s="524"/>
      <c r="E11" s="524"/>
      <c r="F11" s="524"/>
    </row>
    <row r="12" spans="1:12" x14ac:dyDescent="0.2">
      <c r="B12" s="419" t="s">
        <v>220</v>
      </c>
      <c r="C12" s="420" t="s">
        <v>742</v>
      </c>
      <c r="D12" s="420"/>
      <c r="E12" s="423">
        <f>SUM(E14:E97)</f>
        <v>4379.7</v>
      </c>
      <c r="F12" s="423"/>
      <c r="G12" s="420"/>
      <c r="H12" s="196">
        <f>SUM(H13:H18)</f>
        <v>4379.7</v>
      </c>
      <c r="I12" s="204" t="str">
        <f>IF(H12=E12,"OKAY","REVER")</f>
        <v>OKAY</v>
      </c>
      <c r="J12" s="367"/>
      <c r="L12" s="383">
        <f>SUM(L13:L14)</f>
        <v>0</v>
      </c>
    </row>
    <row r="13" spans="1:12" ht="12.75" customHeight="1" outlineLevel="1" x14ac:dyDescent="0.2">
      <c r="A13" s="160" t="s">
        <v>211</v>
      </c>
      <c r="B13" s="178" t="s">
        <v>221</v>
      </c>
      <c r="C13" s="179" t="s">
        <v>1479</v>
      </c>
      <c r="D13" s="180"/>
      <c r="E13" s="181"/>
      <c r="F13" s="181"/>
      <c r="G13" s="191" t="s">
        <v>1483</v>
      </c>
      <c r="H13" s="197">
        <f t="shared" ref="H13:H18" si="0">SUMIF($C:$C,G13,$E:$E)</f>
        <v>208.4500000000001</v>
      </c>
      <c r="K13" s="382"/>
      <c r="L13" s="383"/>
    </row>
    <row r="14" spans="1:12" ht="12.75" customHeight="1" outlineLevel="1" x14ac:dyDescent="0.2">
      <c r="A14" s="160" t="s">
        <v>211</v>
      </c>
      <c r="B14" s="190" t="s">
        <v>222</v>
      </c>
      <c r="C14" s="191" t="s">
        <v>1480</v>
      </c>
      <c r="D14" s="192" t="s">
        <v>9</v>
      </c>
      <c r="E14" s="193">
        <v>130.61000000000001</v>
      </c>
      <c r="F14" s="193"/>
      <c r="G14" s="187" t="s">
        <v>1480</v>
      </c>
      <c r="H14" s="197">
        <f t="shared" si="0"/>
        <v>1643.0000000000002</v>
      </c>
      <c r="K14" s="382"/>
    </row>
    <row r="15" spans="1:12" ht="12.75" customHeight="1" outlineLevel="1" x14ac:dyDescent="0.2">
      <c r="A15" s="160" t="s">
        <v>211</v>
      </c>
      <c r="B15" s="186" t="s">
        <v>223</v>
      </c>
      <c r="C15" s="187" t="s">
        <v>1481</v>
      </c>
      <c r="D15" s="188" t="s">
        <v>9</v>
      </c>
      <c r="E15" s="189">
        <v>143.38999999999999</v>
      </c>
      <c r="F15" s="189"/>
      <c r="G15" s="191" t="s">
        <v>1481</v>
      </c>
      <c r="H15" s="197">
        <f t="shared" si="0"/>
        <v>2528.2499999999995</v>
      </c>
      <c r="K15" s="382"/>
    </row>
    <row r="16" spans="1:12" ht="12.75" customHeight="1" outlineLevel="1" x14ac:dyDescent="0.2">
      <c r="A16" s="160" t="s">
        <v>211</v>
      </c>
      <c r="B16" s="178" t="s">
        <v>224</v>
      </c>
      <c r="C16" s="179" t="s">
        <v>1482</v>
      </c>
      <c r="D16" s="180"/>
      <c r="E16" s="181"/>
      <c r="F16" s="181"/>
      <c r="G16" s="191"/>
      <c r="H16" s="197">
        <f t="shared" si="0"/>
        <v>0</v>
      </c>
      <c r="K16" s="382"/>
    </row>
    <row r="17" spans="1:11" ht="12.75" customHeight="1" outlineLevel="1" x14ac:dyDescent="0.2">
      <c r="A17" s="160" t="s">
        <v>211</v>
      </c>
      <c r="B17" s="190" t="s">
        <v>225</v>
      </c>
      <c r="C17" s="191" t="s">
        <v>1483</v>
      </c>
      <c r="D17" s="192" t="s">
        <v>9</v>
      </c>
      <c r="E17" s="193">
        <v>1.71</v>
      </c>
      <c r="F17" s="193"/>
      <c r="G17" s="191"/>
      <c r="H17" s="197">
        <f t="shared" si="0"/>
        <v>0</v>
      </c>
      <c r="K17" s="382"/>
    </row>
    <row r="18" spans="1:11" ht="12.75" customHeight="1" outlineLevel="1" x14ac:dyDescent="0.2">
      <c r="A18" s="160" t="s">
        <v>211</v>
      </c>
      <c r="B18" s="186" t="s">
        <v>226</v>
      </c>
      <c r="C18" s="187" t="s">
        <v>1480</v>
      </c>
      <c r="D18" s="188" t="s">
        <v>9</v>
      </c>
      <c r="E18" s="189">
        <v>197.94</v>
      </c>
      <c r="F18" s="189"/>
      <c r="G18" s="191"/>
      <c r="H18" s="197">
        <f t="shared" si="0"/>
        <v>0</v>
      </c>
      <c r="K18" s="382"/>
    </row>
    <row r="19" spans="1:11" ht="12.75" customHeight="1" outlineLevel="1" x14ac:dyDescent="0.2">
      <c r="A19" s="160" t="s">
        <v>211</v>
      </c>
      <c r="B19" s="190" t="s">
        <v>843</v>
      </c>
      <c r="C19" s="191" t="s">
        <v>1481</v>
      </c>
      <c r="D19" s="192" t="s">
        <v>9</v>
      </c>
      <c r="E19" s="193">
        <v>316.99</v>
      </c>
      <c r="F19" s="193"/>
      <c r="I19" s="160"/>
      <c r="J19" s="365">
        <f>SUM(J13:J18)</f>
        <v>0</v>
      </c>
    </row>
    <row r="20" spans="1:11" ht="12.75" customHeight="1" outlineLevel="1" x14ac:dyDescent="0.2">
      <c r="A20" s="160" t="s">
        <v>212</v>
      </c>
      <c r="B20" s="178" t="s">
        <v>227</v>
      </c>
      <c r="C20" s="179" t="s">
        <v>1484</v>
      </c>
      <c r="D20" s="180"/>
      <c r="E20" s="181"/>
      <c r="F20" s="181"/>
      <c r="G20" s="423" t="s">
        <v>665</v>
      </c>
      <c r="H20" s="196">
        <f>H22+H30</f>
        <v>4379.7</v>
      </c>
      <c r="I20" s="204" t="str">
        <f>IF(H20=H12,"OKAY","REVER")</f>
        <v>OKAY</v>
      </c>
    </row>
    <row r="21" spans="1:11" ht="12.75" customHeight="1" outlineLevel="1" x14ac:dyDescent="0.2">
      <c r="A21" s="160" t="s">
        <v>212</v>
      </c>
      <c r="B21" s="186" t="s">
        <v>228</v>
      </c>
      <c r="C21" s="187" t="s">
        <v>1483</v>
      </c>
      <c r="D21" s="188" t="s">
        <v>9</v>
      </c>
      <c r="E21" s="189">
        <v>17.059999999999999</v>
      </c>
      <c r="F21" s="189"/>
      <c r="G21" s="194"/>
      <c r="H21" s="194"/>
      <c r="I21" s="204"/>
    </row>
    <row r="22" spans="1:11" ht="12.75" customHeight="1" outlineLevel="1" x14ac:dyDescent="0.2">
      <c r="A22" s="160" t="s">
        <v>212</v>
      </c>
      <c r="B22" s="190" t="s">
        <v>229</v>
      </c>
      <c r="C22" s="191" t="s">
        <v>1480</v>
      </c>
      <c r="D22" s="192" t="s">
        <v>9</v>
      </c>
      <c r="E22" s="193">
        <v>110.58</v>
      </c>
      <c r="F22" s="193"/>
      <c r="G22" s="423" t="str">
        <f>$A$1</f>
        <v>EMBASSAMENTO</v>
      </c>
      <c r="H22" s="196">
        <f>SUM(H23:H28)</f>
        <v>790.64</v>
      </c>
      <c r="I22" s="204"/>
    </row>
    <row r="23" spans="1:11" ht="12.75" customHeight="1" outlineLevel="1" x14ac:dyDescent="0.2">
      <c r="A23" s="160" t="s">
        <v>212</v>
      </c>
      <c r="B23" s="186" t="s">
        <v>844</v>
      </c>
      <c r="C23" s="187" t="s">
        <v>1481</v>
      </c>
      <c r="D23" s="188" t="s">
        <v>9</v>
      </c>
      <c r="E23" s="189">
        <v>226.9</v>
      </c>
      <c r="F23" s="189"/>
      <c r="G23" s="191" t="s">
        <v>1483</v>
      </c>
      <c r="H23" s="197">
        <f t="shared" ref="H23:H28" si="1">SUMIFS($E:$E,$C:$C,G23,$A:$A,$G$22)</f>
        <v>1.71</v>
      </c>
      <c r="I23" s="204"/>
    </row>
    <row r="24" spans="1:11" ht="12.75" customHeight="1" outlineLevel="1" x14ac:dyDescent="0.2">
      <c r="A24" s="160" t="s">
        <v>212</v>
      </c>
      <c r="B24" s="178" t="s">
        <v>230</v>
      </c>
      <c r="C24" s="179" t="s">
        <v>1485</v>
      </c>
      <c r="D24" s="180"/>
      <c r="E24" s="181"/>
      <c r="F24" s="181"/>
      <c r="G24" s="187" t="s">
        <v>1480</v>
      </c>
      <c r="H24" s="197">
        <f t="shared" si="1"/>
        <v>328.55</v>
      </c>
    </row>
    <row r="25" spans="1:11" ht="12.75" customHeight="1" outlineLevel="1" x14ac:dyDescent="0.2">
      <c r="A25" s="160" t="s">
        <v>212</v>
      </c>
      <c r="B25" s="190" t="s">
        <v>231</v>
      </c>
      <c r="C25" s="191" t="s">
        <v>1483</v>
      </c>
      <c r="D25" s="192" t="s">
        <v>9</v>
      </c>
      <c r="E25" s="193">
        <v>22.95</v>
      </c>
      <c r="F25" s="193"/>
      <c r="G25" s="191" t="s">
        <v>1481</v>
      </c>
      <c r="H25" s="197">
        <f t="shared" si="1"/>
        <v>460.38</v>
      </c>
    </row>
    <row r="26" spans="1:11" ht="12.75" customHeight="1" outlineLevel="1" x14ac:dyDescent="0.2">
      <c r="A26" s="160" t="s">
        <v>212</v>
      </c>
      <c r="B26" s="186" t="s">
        <v>232</v>
      </c>
      <c r="C26" s="187" t="s">
        <v>1480</v>
      </c>
      <c r="D26" s="188" t="s">
        <v>9</v>
      </c>
      <c r="E26" s="189">
        <v>106.04</v>
      </c>
      <c r="F26" s="189"/>
      <c r="G26" s="191"/>
      <c r="H26" s="197">
        <f t="shared" si="1"/>
        <v>0</v>
      </c>
    </row>
    <row r="27" spans="1:11" ht="12.75" customHeight="1" outlineLevel="1" x14ac:dyDescent="0.2">
      <c r="A27" s="160" t="s">
        <v>212</v>
      </c>
      <c r="B27" s="190" t="s">
        <v>845</v>
      </c>
      <c r="C27" s="191" t="s">
        <v>1481</v>
      </c>
      <c r="D27" s="192" t="s">
        <v>9</v>
      </c>
      <c r="E27" s="193">
        <v>159.88999999999999</v>
      </c>
      <c r="F27" s="193"/>
      <c r="G27" s="191"/>
      <c r="H27" s="197">
        <f t="shared" si="1"/>
        <v>0</v>
      </c>
    </row>
    <row r="28" spans="1:11" ht="12.75" customHeight="1" outlineLevel="1" x14ac:dyDescent="0.2">
      <c r="A28" s="160" t="s">
        <v>212</v>
      </c>
      <c r="B28" s="178" t="s">
        <v>233</v>
      </c>
      <c r="C28" s="179" t="s">
        <v>1486</v>
      </c>
      <c r="D28" s="180"/>
      <c r="E28" s="181"/>
      <c r="F28" s="181"/>
      <c r="G28" s="191"/>
      <c r="H28" s="197">
        <f t="shared" si="1"/>
        <v>0</v>
      </c>
    </row>
    <row r="29" spans="1:11" ht="12.75" customHeight="1" outlineLevel="1" x14ac:dyDescent="0.2">
      <c r="A29" s="160" t="s">
        <v>212</v>
      </c>
      <c r="B29" s="186" t="s">
        <v>234</v>
      </c>
      <c r="C29" s="187" t="s">
        <v>1483</v>
      </c>
      <c r="D29" s="188" t="s">
        <v>9</v>
      </c>
      <c r="E29" s="189">
        <v>13.49</v>
      </c>
      <c r="F29" s="189"/>
    </row>
    <row r="30" spans="1:11" ht="12.75" customHeight="1" outlineLevel="1" x14ac:dyDescent="0.2">
      <c r="A30" s="160" t="s">
        <v>212</v>
      </c>
      <c r="B30" s="190" t="s">
        <v>235</v>
      </c>
      <c r="C30" s="191" t="s">
        <v>1480</v>
      </c>
      <c r="D30" s="192" t="s">
        <v>9</v>
      </c>
      <c r="E30" s="193">
        <v>79.5</v>
      </c>
      <c r="F30" s="193"/>
      <c r="G30" s="423" t="str">
        <f>$A$2</f>
        <v>TORRE</v>
      </c>
      <c r="H30" s="196">
        <f>SUM(H31:H36)</f>
        <v>3589.06</v>
      </c>
    </row>
    <row r="31" spans="1:11" ht="12.75" customHeight="1" outlineLevel="1" x14ac:dyDescent="0.2">
      <c r="A31" s="160" t="s">
        <v>212</v>
      </c>
      <c r="B31" s="186" t="s">
        <v>762</v>
      </c>
      <c r="C31" s="187" t="s">
        <v>1481</v>
      </c>
      <c r="D31" s="188" t="s">
        <v>9</v>
      </c>
      <c r="E31" s="189">
        <v>144.83000000000001</v>
      </c>
      <c r="F31" s="189"/>
      <c r="G31" s="191" t="s">
        <v>1483</v>
      </c>
      <c r="H31" s="197">
        <f t="shared" ref="H31:H36" si="2">SUMIFS($E:$E,$C:$C,G31,$A:$A,$G$30)</f>
        <v>206.74000000000007</v>
      </c>
    </row>
    <row r="32" spans="1:11" ht="12.75" customHeight="1" outlineLevel="1" x14ac:dyDescent="0.2">
      <c r="A32" s="160" t="s">
        <v>212</v>
      </c>
      <c r="B32" s="178" t="s">
        <v>236</v>
      </c>
      <c r="C32" s="179" t="s">
        <v>1487</v>
      </c>
      <c r="D32" s="180"/>
      <c r="E32" s="181"/>
      <c r="F32" s="181"/>
      <c r="G32" s="187" t="s">
        <v>1480</v>
      </c>
      <c r="H32" s="197">
        <f t="shared" si="2"/>
        <v>1314.45</v>
      </c>
    </row>
    <row r="33" spans="1:8" ht="12.75" customHeight="1" outlineLevel="1" x14ac:dyDescent="0.2">
      <c r="A33" s="160" t="s">
        <v>212</v>
      </c>
      <c r="B33" s="190" t="s">
        <v>237</v>
      </c>
      <c r="C33" s="191" t="s">
        <v>1483</v>
      </c>
      <c r="D33" s="192" t="s">
        <v>9</v>
      </c>
      <c r="E33" s="193">
        <v>5.4</v>
      </c>
      <c r="F33" s="193"/>
      <c r="G33" s="191" t="s">
        <v>1481</v>
      </c>
      <c r="H33" s="197">
        <f t="shared" si="2"/>
        <v>2067.87</v>
      </c>
    </row>
    <row r="34" spans="1:8" ht="12.75" customHeight="1" outlineLevel="1" x14ac:dyDescent="0.2">
      <c r="A34" s="160" t="s">
        <v>212</v>
      </c>
      <c r="B34" s="186" t="s">
        <v>238</v>
      </c>
      <c r="C34" s="187" t="s">
        <v>1480</v>
      </c>
      <c r="D34" s="188" t="s">
        <v>9</v>
      </c>
      <c r="E34" s="189">
        <v>84.52</v>
      </c>
      <c r="F34" s="189"/>
      <c r="G34" s="191"/>
      <c r="H34" s="197">
        <f t="shared" si="2"/>
        <v>0</v>
      </c>
    </row>
    <row r="35" spans="1:8" ht="12.75" customHeight="1" outlineLevel="1" x14ac:dyDescent="0.2">
      <c r="A35" s="160" t="s">
        <v>212</v>
      </c>
      <c r="B35" s="190" t="s">
        <v>763</v>
      </c>
      <c r="C35" s="191" t="s">
        <v>1481</v>
      </c>
      <c r="D35" s="192" t="s">
        <v>9</v>
      </c>
      <c r="E35" s="193">
        <v>88.67</v>
      </c>
      <c r="F35" s="193"/>
      <c r="G35" s="191"/>
      <c r="H35" s="197">
        <f t="shared" si="2"/>
        <v>0</v>
      </c>
    </row>
    <row r="36" spans="1:8" ht="12.75" customHeight="1" outlineLevel="1" x14ac:dyDescent="0.2">
      <c r="A36" s="160" t="s">
        <v>212</v>
      </c>
      <c r="B36" s="178" t="s">
        <v>239</v>
      </c>
      <c r="C36" s="179" t="s">
        <v>1488</v>
      </c>
      <c r="D36" s="180"/>
      <c r="E36" s="181"/>
      <c r="F36" s="181"/>
      <c r="G36" s="191"/>
      <c r="H36" s="197">
        <f t="shared" si="2"/>
        <v>0</v>
      </c>
    </row>
    <row r="37" spans="1:8" ht="12.75" customHeight="1" outlineLevel="1" x14ac:dyDescent="0.2">
      <c r="A37" s="160" t="s">
        <v>212</v>
      </c>
      <c r="B37" s="186" t="s">
        <v>240</v>
      </c>
      <c r="C37" s="187" t="s">
        <v>1483</v>
      </c>
      <c r="D37" s="188" t="s">
        <v>9</v>
      </c>
      <c r="E37" s="189">
        <v>12.06</v>
      </c>
      <c r="F37" s="189"/>
    </row>
    <row r="38" spans="1:8" ht="12.75" customHeight="1" outlineLevel="1" x14ac:dyDescent="0.2">
      <c r="A38" s="160" t="s">
        <v>212</v>
      </c>
      <c r="B38" s="190" t="s">
        <v>241</v>
      </c>
      <c r="C38" s="191" t="s">
        <v>1480</v>
      </c>
      <c r="D38" s="192" t="s">
        <v>9</v>
      </c>
      <c r="E38" s="193">
        <v>80.25</v>
      </c>
      <c r="F38" s="193"/>
    </row>
    <row r="39" spans="1:8" ht="12.75" customHeight="1" outlineLevel="1" x14ac:dyDescent="0.2">
      <c r="A39" s="160" t="s">
        <v>212</v>
      </c>
      <c r="B39" s="186" t="s">
        <v>764</v>
      </c>
      <c r="C39" s="187" t="s">
        <v>1481</v>
      </c>
      <c r="D39" s="188" t="s">
        <v>9</v>
      </c>
      <c r="E39" s="189">
        <v>91.11</v>
      </c>
      <c r="F39" s="189"/>
    </row>
    <row r="40" spans="1:8" ht="12.75" customHeight="1" outlineLevel="1" x14ac:dyDescent="0.2">
      <c r="A40" s="160" t="s">
        <v>212</v>
      </c>
      <c r="B40" s="178" t="s">
        <v>242</v>
      </c>
      <c r="C40" s="179" t="s">
        <v>1489</v>
      </c>
      <c r="D40" s="180"/>
      <c r="E40" s="181"/>
      <c r="F40" s="181"/>
    </row>
    <row r="41" spans="1:8" ht="12.75" customHeight="1" outlineLevel="1" x14ac:dyDescent="0.2">
      <c r="A41" s="160" t="s">
        <v>212</v>
      </c>
      <c r="B41" s="190" t="s">
        <v>243</v>
      </c>
      <c r="C41" s="191" t="s">
        <v>1483</v>
      </c>
      <c r="D41" s="192" t="s">
        <v>9</v>
      </c>
      <c r="E41" s="193">
        <v>5.4</v>
      </c>
      <c r="F41" s="193"/>
    </row>
    <row r="42" spans="1:8" ht="12.75" customHeight="1" outlineLevel="1" x14ac:dyDescent="0.2">
      <c r="A42" s="160" t="s">
        <v>212</v>
      </c>
      <c r="B42" s="186" t="s">
        <v>244</v>
      </c>
      <c r="C42" s="187" t="s">
        <v>1480</v>
      </c>
      <c r="D42" s="188" t="s">
        <v>9</v>
      </c>
      <c r="E42" s="189">
        <v>84.52</v>
      </c>
      <c r="F42" s="189"/>
    </row>
    <row r="43" spans="1:8" ht="12.75" customHeight="1" outlineLevel="1" x14ac:dyDescent="0.2">
      <c r="A43" s="160" t="s">
        <v>212</v>
      </c>
      <c r="B43" s="190" t="s">
        <v>765</v>
      </c>
      <c r="C43" s="191" t="s">
        <v>1481</v>
      </c>
      <c r="D43" s="192" t="s">
        <v>9</v>
      </c>
      <c r="E43" s="193">
        <v>88.67</v>
      </c>
      <c r="F43" s="193"/>
    </row>
    <row r="44" spans="1:8" ht="12.75" customHeight="1" outlineLevel="1" x14ac:dyDescent="0.2">
      <c r="A44" s="160" t="s">
        <v>212</v>
      </c>
      <c r="B44" s="178" t="s">
        <v>245</v>
      </c>
      <c r="C44" s="179" t="s">
        <v>1490</v>
      </c>
      <c r="D44" s="180"/>
      <c r="E44" s="181"/>
      <c r="F44" s="181"/>
    </row>
    <row r="45" spans="1:8" ht="12.75" customHeight="1" outlineLevel="1" x14ac:dyDescent="0.2">
      <c r="A45" s="160" t="s">
        <v>212</v>
      </c>
      <c r="B45" s="186" t="s">
        <v>246</v>
      </c>
      <c r="C45" s="187" t="s">
        <v>1483</v>
      </c>
      <c r="D45" s="188" t="s">
        <v>9</v>
      </c>
      <c r="E45" s="189">
        <v>12.06</v>
      </c>
      <c r="F45" s="189"/>
    </row>
    <row r="46" spans="1:8" ht="12.75" customHeight="1" outlineLevel="1" x14ac:dyDescent="0.2">
      <c r="A46" s="160" t="s">
        <v>212</v>
      </c>
      <c r="B46" s="190" t="s">
        <v>247</v>
      </c>
      <c r="C46" s="191" t="s">
        <v>1480</v>
      </c>
      <c r="D46" s="192" t="s">
        <v>9</v>
      </c>
      <c r="E46" s="193">
        <v>80.25</v>
      </c>
      <c r="F46" s="193"/>
    </row>
    <row r="47" spans="1:8" ht="12.75" customHeight="1" outlineLevel="1" x14ac:dyDescent="0.2">
      <c r="A47" s="160" t="s">
        <v>212</v>
      </c>
      <c r="B47" s="186" t="s">
        <v>766</v>
      </c>
      <c r="C47" s="187" t="s">
        <v>1481</v>
      </c>
      <c r="D47" s="188" t="s">
        <v>9</v>
      </c>
      <c r="E47" s="189">
        <v>91.11</v>
      </c>
      <c r="F47" s="189"/>
    </row>
    <row r="48" spans="1:8" ht="12.75" customHeight="1" outlineLevel="1" x14ac:dyDescent="0.2">
      <c r="A48" s="160" t="s">
        <v>212</v>
      </c>
      <c r="B48" s="178" t="s">
        <v>248</v>
      </c>
      <c r="C48" s="179" t="s">
        <v>1491</v>
      </c>
      <c r="D48" s="180"/>
      <c r="E48" s="181"/>
      <c r="F48" s="181"/>
    </row>
    <row r="49" spans="1:6" ht="12.75" customHeight="1" outlineLevel="1" x14ac:dyDescent="0.2">
      <c r="A49" s="160" t="s">
        <v>212</v>
      </c>
      <c r="B49" s="190" t="s">
        <v>249</v>
      </c>
      <c r="C49" s="191" t="s">
        <v>1483</v>
      </c>
      <c r="D49" s="192" t="s">
        <v>9</v>
      </c>
      <c r="E49" s="193">
        <v>5.4</v>
      </c>
      <c r="F49" s="193"/>
    </row>
    <row r="50" spans="1:6" ht="12.75" customHeight="1" outlineLevel="1" x14ac:dyDescent="0.2">
      <c r="A50" s="160" t="s">
        <v>212</v>
      </c>
      <c r="B50" s="186" t="s">
        <v>250</v>
      </c>
      <c r="C50" s="187" t="s">
        <v>1480</v>
      </c>
      <c r="D50" s="188" t="s">
        <v>9</v>
      </c>
      <c r="E50" s="189">
        <v>84.52</v>
      </c>
      <c r="F50" s="189"/>
    </row>
    <row r="51" spans="1:6" ht="12.75" customHeight="1" outlineLevel="1" x14ac:dyDescent="0.2">
      <c r="A51" s="160" t="s">
        <v>212</v>
      </c>
      <c r="B51" s="190" t="s">
        <v>767</v>
      </c>
      <c r="C51" s="191" t="s">
        <v>1481</v>
      </c>
      <c r="D51" s="192" t="s">
        <v>9</v>
      </c>
      <c r="E51" s="193">
        <v>88.67</v>
      </c>
      <c r="F51" s="193"/>
    </row>
    <row r="52" spans="1:6" ht="12.75" customHeight="1" outlineLevel="1" x14ac:dyDescent="0.2">
      <c r="A52" s="160" t="s">
        <v>212</v>
      </c>
      <c r="B52" s="178" t="s">
        <v>251</v>
      </c>
      <c r="C52" s="179" t="s">
        <v>1492</v>
      </c>
      <c r="D52" s="180"/>
      <c r="E52" s="181"/>
      <c r="F52" s="181"/>
    </row>
    <row r="53" spans="1:6" ht="12.75" customHeight="1" outlineLevel="1" x14ac:dyDescent="0.2">
      <c r="A53" s="160" t="s">
        <v>212</v>
      </c>
      <c r="B53" s="186" t="s">
        <v>252</v>
      </c>
      <c r="C53" s="187" t="s">
        <v>1483</v>
      </c>
      <c r="D53" s="188" t="s">
        <v>9</v>
      </c>
      <c r="E53" s="189">
        <v>12.06</v>
      </c>
      <c r="F53" s="189"/>
    </row>
    <row r="54" spans="1:6" ht="12.75" customHeight="1" outlineLevel="1" x14ac:dyDescent="0.2">
      <c r="A54" s="160" t="s">
        <v>212</v>
      </c>
      <c r="B54" s="190" t="s">
        <v>253</v>
      </c>
      <c r="C54" s="191" t="s">
        <v>1480</v>
      </c>
      <c r="D54" s="192" t="s">
        <v>9</v>
      </c>
      <c r="E54" s="193">
        <v>80.25</v>
      </c>
      <c r="F54" s="193"/>
    </row>
    <row r="55" spans="1:6" ht="12.75" customHeight="1" outlineLevel="1" x14ac:dyDescent="0.2">
      <c r="A55" s="160" t="s">
        <v>212</v>
      </c>
      <c r="B55" s="186" t="s">
        <v>768</v>
      </c>
      <c r="C55" s="187" t="s">
        <v>1481</v>
      </c>
      <c r="D55" s="188" t="s">
        <v>9</v>
      </c>
      <c r="E55" s="189">
        <v>91.11</v>
      </c>
      <c r="F55" s="189"/>
    </row>
    <row r="56" spans="1:6" ht="12.75" customHeight="1" outlineLevel="1" x14ac:dyDescent="0.2">
      <c r="A56" s="160" t="s">
        <v>212</v>
      </c>
      <c r="B56" s="178" t="s">
        <v>254</v>
      </c>
      <c r="C56" s="179" t="s">
        <v>1493</v>
      </c>
      <c r="D56" s="180"/>
      <c r="E56" s="181"/>
      <c r="F56" s="181"/>
    </row>
    <row r="57" spans="1:6" ht="12.75" customHeight="1" outlineLevel="1" x14ac:dyDescent="0.2">
      <c r="A57" s="160" t="s">
        <v>212</v>
      </c>
      <c r="B57" s="190" t="s">
        <v>255</v>
      </c>
      <c r="C57" s="191" t="s">
        <v>1483</v>
      </c>
      <c r="D57" s="192" t="s">
        <v>9</v>
      </c>
      <c r="E57" s="193">
        <v>5.4</v>
      </c>
      <c r="F57" s="193"/>
    </row>
    <row r="58" spans="1:6" ht="12.75" customHeight="1" outlineLevel="1" x14ac:dyDescent="0.2">
      <c r="A58" s="160" t="s">
        <v>212</v>
      </c>
      <c r="B58" s="186" t="s">
        <v>256</v>
      </c>
      <c r="C58" s="187" t="s">
        <v>1480</v>
      </c>
      <c r="D58" s="188" t="s">
        <v>9</v>
      </c>
      <c r="E58" s="189">
        <v>84.52</v>
      </c>
      <c r="F58" s="189"/>
    </row>
    <row r="59" spans="1:6" ht="12.75" customHeight="1" outlineLevel="1" x14ac:dyDescent="0.2">
      <c r="A59" s="160" t="s">
        <v>212</v>
      </c>
      <c r="B59" s="190" t="s">
        <v>769</v>
      </c>
      <c r="C59" s="191" t="s">
        <v>1481</v>
      </c>
      <c r="D59" s="192" t="s">
        <v>9</v>
      </c>
      <c r="E59" s="193">
        <v>88.67</v>
      </c>
      <c r="F59" s="193"/>
    </row>
    <row r="60" spans="1:6" ht="12.75" customHeight="1" outlineLevel="1" x14ac:dyDescent="0.2">
      <c r="A60" s="160" t="s">
        <v>212</v>
      </c>
      <c r="B60" s="178" t="s">
        <v>257</v>
      </c>
      <c r="C60" s="179" t="s">
        <v>1494</v>
      </c>
      <c r="D60" s="180"/>
      <c r="E60" s="181"/>
      <c r="F60" s="181"/>
    </row>
    <row r="61" spans="1:6" ht="12.75" customHeight="1" outlineLevel="1" x14ac:dyDescent="0.2">
      <c r="A61" s="160" t="s">
        <v>212</v>
      </c>
      <c r="B61" s="186" t="s">
        <v>258</v>
      </c>
      <c r="C61" s="187" t="s">
        <v>1483</v>
      </c>
      <c r="D61" s="188" t="s">
        <v>9</v>
      </c>
      <c r="E61" s="189">
        <v>12.06</v>
      </c>
      <c r="F61" s="189"/>
    </row>
    <row r="62" spans="1:6" ht="12.75" customHeight="1" outlineLevel="1" x14ac:dyDescent="0.2">
      <c r="A62" s="160" t="s">
        <v>212</v>
      </c>
      <c r="B62" s="190" t="s">
        <v>259</v>
      </c>
      <c r="C62" s="191" t="s">
        <v>1480</v>
      </c>
      <c r="D62" s="192" t="s">
        <v>9</v>
      </c>
      <c r="E62" s="193">
        <v>80.25</v>
      </c>
      <c r="F62" s="193"/>
    </row>
    <row r="63" spans="1:6" ht="12.75" customHeight="1" outlineLevel="1" x14ac:dyDescent="0.2">
      <c r="A63" s="160" t="s">
        <v>212</v>
      </c>
      <c r="B63" s="186" t="s">
        <v>770</v>
      </c>
      <c r="C63" s="187" t="s">
        <v>1481</v>
      </c>
      <c r="D63" s="188" t="s">
        <v>9</v>
      </c>
      <c r="E63" s="189">
        <v>91.12</v>
      </c>
      <c r="F63" s="189"/>
    </row>
    <row r="64" spans="1:6" ht="12.75" customHeight="1" outlineLevel="1" x14ac:dyDescent="0.2">
      <c r="A64" s="160" t="s">
        <v>212</v>
      </c>
      <c r="B64" s="178" t="s">
        <v>260</v>
      </c>
      <c r="C64" s="179" t="s">
        <v>1495</v>
      </c>
      <c r="D64" s="180"/>
      <c r="E64" s="181"/>
      <c r="F64" s="181"/>
    </row>
    <row r="65" spans="1:6" ht="12.75" customHeight="1" outlineLevel="1" x14ac:dyDescent="0.2">
      <c r="A65" s="160" t="s">
        <v>212</v>
      </c>
      <c r="B65" s="190" t="s">
        <v>261</v>
      </c>
      <c r="C65" s="191" t="s">
        <v>1483</v>
      </c>
      <c r="D65" s="192" t="s">
        <v>9</v>
      </c>
      <c r="E65" s="193">
        <v>6.23</v>
      </c>
      <c r="F65" s="193"/>
    </row>
    <row r="66" spans="1:6" ht="12.75" customHeight="1" outlineLevel="1" x14ac:dyDescent="0.2">
      <c r="A66" s="160" t="s">
        <v>212</v>
      </c>
      <c r="B66" s="186" t="s">
        <v>262</v>
      </c>
      <c r="C66" s="187" t="s">
        <v>1480</v>
      </c>
      <c r="D66" s="188" t="s">
        <v>9</v>
      </c>
      <c r="E66" s="189">
        <v>91.69</v>
      </c>
      <c r="F66" s="189"/>
    </row>
    <row r="67" spans="1:6" ht="12.75" customHeight="1" outlineLevel="1" x14ac:dyDescent="0.2">
      <c r="A67" s="160" t="s">
        <v>212</v>
      </c>
      <c r="B67" s="190" t="s">
        <v>771</v>
      </c>
      <c r="C67" s="191" t="s">
        <v>1481</v>
      </c>
      <c r="D67" s="192" t="s">
        <v>9</v>
      </c>
      <c r="E67" s="193">
        <v>90.78</v>
      </c>
      <c r="F67" s="193"/>
    </row>
    <row r="68" spans="1:6" ht="12.75" customHeight="1" outlineLevel="1" x14ac:dyDescent="0.2">
      <c r="A68" s="160" t="s">
        <v>212</v>
      </c>
      <c r="B68" s="178" t="s">
        <v>263</v>
      </c>
      <c r="C68" s="179" t="s">
        <v>1496</v>
      </c>
      <c r="D68" s="180"/>
      <c r="E68" s="181"/>
      <c r="F68" s="181"/>
    </row>
    <row r="69" spans="1:6" ht="12.75" customHeight="1" outlineLevel="1" x14ac:dyDescent="0.2">
      <c r="A69" s="160" t="s">
        <v>212</v>
      </c>
      <c r="B69" s="186" t="s">
        <v>264</v>
      </c>
      <c r="C69" s="187" t="s">
        <v>1483</v>
      </c>
      <c r="D69" s="188" t="s">
        <v>9</v>
      </c>
      <c r="E69" s="189">
        <v>15.8</v>
      </c>
      <c r="F69" s="189"/>
    </row>
    <row r="70" spans="1:6" ht="12.75" customHeight="1" outlineLevel="1" x14ac:dyDescent="0.2">
      <c r="A70" s="160" t="s">
        <v>212</v>
      </c>
      <c r="B70" s="190" t="s">
        <v>265</v>
      </c>
      <c r="C70" s="191" t="s">
        <v>1480</v>
      </c>
      <c r="D70" s="192" t="s">
        <v>9</v>
      </c>
      <c r="E70" s="193">
        <v>77.709999999999994</v>
      </c>
      <c r="F70" s="193"/>
    </row>
    <row r="71" spans="1:6" ht="12.75" customHeight="1" outlineLevel="1" x14ac:dyDescent="0.2">
      <c r="A71" s="160" t="s">
        <v>212</v>
      </c>
      <c r="B71" s="186" t="s">
        <v>772</v>
      </c>
      <c r="C71" s="187" t="s">
        <v>1481</v>
      </c>
      <c r="D71" s="188" t="s">
        <v>9</v>
      </c>
      <c r="E71" s="189">
        <v>165.11</v>
      </c>
      <c r="F71" s="189"/>
    </row>
    <row r="72" spans="1:6" ht="12.75" customHeight="1" outlineLevel="1" x14ac:dyDescent="0.2">
      <c r="A72" s="160" t="s">
        <v>212</v>
      </c>
      <c r="B72" s="178" t="s">
        <v>266</v>
      </c>
      <c r="C72" s="179" t="s">
        <v>1497</v>
      </c>
      <c r="D72" s="180"/>
      <c r="E72" s="181"/>
      <c r="F72" s="181"/>
    </row>
    <row r="73" spans="1:6" ht="12.75" customHeight="1" outlineLevel="1" x14ac:dyDescent="0.2">
      <c r="A73" s="160" t="s">
        <v>212</v>
      </c>
      <c r="B73" s="190" t="s">
        <v>267</v>
      </c>
      <c r="C73" s="191" t="s">
        <v>1483</v>
      </c>
      <c r="D73" s="192" t="s">
        <v>9</v>
      </c>
      <c r="E73" s="193">
        <v>18.61</v>
      </c>
      <c r="F73" s="193"/>
    </row>
    <row r="74" spans="1:6" ht="12.75" customHeight="1" outlineLevel="1" x14ac:dyDescent="0.2">
      <c r="A74" s="160" t="s">
        <v>212</v>
      </c>
      <c r="B74" s="186" t="s">
        <v>268</v>
      </c>
      <c r="C74" s="187" t="s">
        <v>1480</v>
      </c>
      <c r="D74" s="188" t="s">
        <v>9</v>
      </c>
      <c r="E74" s="189">
        <v>26.49</v>
      </c>
      <c r="F74" s="189"/>
    </row>
    <row r="75" spans="1:6" ht="12.75" customHeight="1" outlineLevel="1" x14ac:dyDescent="0.2">
      <c r="A75" s="160" t="s">
        <v>212</v>
      </c>
      <c r="B75" s="190" t="s">
        <v>773</v>
      </c>
      <c r="C75" s="191" t="s">
        <v>1481</v>
      </c>
      <c r="D75" s="192" t="s">
        <v>9</v>
      </c>
      <c r="E75" s="193">
        <v>92.16</v>
      </c>
      <c r="F75" s="193"/>
    </row>
    <row r="76" spans="1:6" ht="12.75" customHeight="1" outlineLevel="1" x14ac:dyDescent="0.2">
      <c r="A76" s="160" t="s">
        <v>212</v>
      </c>
      <c r="B76" s="178" t="s">
        <v>269</v>
      </c>
      <c r="C76" s="179" t="s">
        <v>1498</v>
      </c>
      <c r="D76" s="180"/>
      <c r="E76" s="181"/>
      <c r="F76" s="181"/>
    </row>
    <row r="77" spans="1:6" ht="12.75" customHeight="1" outlineLevel="1" x14ac:dyDescent="0.2">
      <c r="A77" s="160" t="s">
        <v>212</v>
      </c>
      <c r="B77" s="186" t="s">
        <v>270</v>
      </c>
      <c r="C77" s="187" t="s">
        <v>1480</v>
      </c>
      <c r="D77" s="188" t="s">
        <v>9</v>
      </c>
      <c r="E77" s="189">
        <v>26.43</v>
      </c>
      <c r="F77" s="189"/>
    </row>
    <row r="78" spans="1:6" ht="12.75" customHeight="1" outlineLevel="1" x14ac:dyDescent="0.2">
      <c r="A78" s="160" t="s">
        <v>212</v>
      </c>
      <c r="B78" s="190" t="s">
        <v>271</v>
      </c>
      <c r="C78" s="191" t="s">
        <v>1481</v>
      </c>
      <c r="D78" s="192" t="s">
        <v>9</v>
      </c>
      <c r="E78" s="193">
        <v>60.78</v>
      </c>
      <c r="F78" s="193"/>
    </row>
    <row r="79" spans="1:6" ht="12.75" customHeight="1" outlineLevel="1" x14ac:dyDescent="0.2">
      <c r="A79" s="160" t="s">
        <v>212</v>
      </c>
      <c r="B79" s="178" t="s">
        <v>272</v>
      </c>
      <c r="C79" s="179" t="s">
        <v>1499</v>
      </c>
      <c r="D79" s="180"/>
      <c r="E79" s="181"/>
      <c r="F79" s="181"/>
    </row>
    <row r="80" spans="1:6" ht="12.75" customHeight="1" outlineLevel="1" x14ac:dyDescent="0.2">
      <c r="A80" s="160" t="s">
        <v>212</v>
      </c>
      <c r="B80" s="186" t="s">
        <v>273</v>
      </c>
      <c r="C80" s="187" t="s">
        <v>1483</v>
      </c>
      <c r="D80" s="188" t="s">
        <v>9</v>
      </c>
      <c r="E80" s="189">
        <v>18.61</v>
      </c>
      <c r="F80" s="189"/>
    </row>
    <row r="81" spans="1:6" ht="12.75" customHeight="1" outlineLevel="1" x14ac:dyDescent="0.2">
      <c r="A81" s="160" t="s">
        <v>212</v>
      </c>
      <c r="B81" s="190" t="s">
        <v>274</v>
      </c>
      <c r="C81" s="191" t="s">
        <v>1480</v>
      </c>
      <c r="D81" s="192" t="s">
        <v>9</v>
      </c>
      <c r="E81" s="193">
        <v>26.64</v>
      </c>
      <c r="F81" s="193"/>
    </row>
    <row r="82" spans="1:6" ht="12.75" customHeight="1" outlineLevel="1" x14ac:dyDescent="0.2">
      <c r="A82" s="160" t="s">
        <v>212</v>
      </c>
      <c r="B82" s="186" t="s">
        <v>847</v>
      </c>
      <c r="C82" s="187" t="s">
        <v>1481</v>
      </c>
      <c r="D82" s="188" t="s">
        <v>9</v>
      </c>
      <c r="E82" s="189">
        <v>59.54</v>
      </c>
      <c r="F82" s="189"/>
    </row>
    <row r="83" spans="1:6" ht="12.75" customHeight="1" outlineLevel="1" x14ac:dyDescent="0.2">
      <c r="A83" s="160" t="s">
        <v>212</v>
      </c>
      <c r="B83" s="178" t="s">
        <v>275</v>
      </c>
      <c r="C83" s="179" t="s">
        <v>1500</v>
      </c>
      <c r="D83" s="180"/>
      <c r="E83" s="181"/>
      <c r="F83" s="181"/>
    </row>
    <row r="84" spans="1:6" ht="12.75" customHeight="1" outlineLevel="1" x14ac:dyDescent="0.2">
      <c r="A84" s="160" t="s">
        <v>212</v>
      </c>
      <c r="B84" s="190" t="s">
        <v>276</v>
      </c>
      <c r="C84" s="191" t="s">
        <v>1480</v>
      </c>
      <c r="D84" s="192" t="s">
        <v>9</v>
      </c>
      <c r="E84" s="193">
        <v>29.52</v>
      </c>
      <c r="F84" s="193"/>
    </row>
    <row r="85" spans="1:6" ht="12.75" customHeight="1" outlineLevel="1" x14ac:dyDescent="0.2">
      <c r="A85" s="160" t="s">
        <v>212</v>
      </c>
      <c r="B85" s="186" t="s">
        <v>1501</v>
      </c>
      <c r="C85" s="187" t="s">
        <v>1481</v>
      </c>
      <c r="D85" s="188" t="s">
        <v>9</v>
      </c>
      <c r="E85" s="189">
        <v>64.16</v>
      </c>
      <c r="F85" s="189"/>
    </row>
    <row r="86" spans="1:6" ht="12.75" customHeight="1" outlineLevel="1" x14ac:dyDescent="0.2">
      <c r="A86" s="160" t="s">
        <v>212</v>
      </c>
      <c r="B86" s="178" t="s">
        <v>277</v>
      </c>
      <c r="C86" s="179" t="s">
        <v>1502</v>
      </c>
      <c r="D86" s="180"/>
      <c r="E86" s="181"/>
      <c r="F86" s="181"/>
    </row>
    <row r="87" spans="1:6" ht="12.75" customHeight="1" outlineLevel="1" x14ac:dyDescent="0.2">
      <c r="A87" s="160" t="s">
        <v>212</v>
      </c>
      <c r="B87" s="190" t="s">
        <v>278</v>
      </c>
      <c r="C87" s="191" t="s">
        <v>1483</v>
      </c>
      <c r="D87" s="192" t="s">
        <v>9</v>
      </c>
      <c r="E87" s="193">
        <v>5.43</v>
      </c>
      <c r="F87" s="193"/>
    </row>
    <row r="88" spans="1:6" ht="12.75" customHeight="1" outlineLevel="1" x14ac:dyDescent="0.2">
      <c r="A88" s="160" t="s">
        <v>212</v>
      </c>
      <c r="B88" s="186" t="s">
        <v>279</v>
      </c>
      <c r="C88" s="187" t="s">
        <v>1480</v>
      </c>
      <c r="D88" s="188" t="s">
        <v>9</v>
      </c>
      <c r="E88" s="189">
        <v>61.55</v>
      </c>
      <c r="F88" s="189"/>
    </row>
    <row r="89" spans="1:6" ht="12.75" customHeight="1" outlineLevel="1" x14ac:dyDescent="0.2">
      <c r="A89" s="160" t="s">
        <v>212</v>
      </c>
      <c r="B89" s="190" t="s">
        <v>1503</v>
      </c>
      <c r="C89" s="191" t="s">
        <v>1481</v>
      </c>
      <c r="D89" s="192" t="s">
        <v>9</v>
      </c>
      <c r="E89" s="193">
        <v>136.74</v>
      </c>
      <c r="F89" s="193"/>
    </row>
    <row r="90" spans="1:6" ht="12.75" customHeight="1" outlineLevel="1" x14ac:dyDescent="0.2">
      <c r="A90" s="160" t="s">
        <v>212</v>
      </c>
      <c r="B90" s="178" t="s">
        <v>848</v>
      </c>
      <c r="C90" s="179" t="s">
        <v>1504</v>
      </c>
      <c r="D90" s="180"/>
      <c r="E90" s="181"/>
      <c r="F90" s="181"/>
    </row>
    <row r="91" spans="1:6" ht="12.75" customHeight="1" outlineLevel="1" x14ac:dyDescent="0.2">
      <c r="A91" s="160" t="s">
        <v>212</v>
      </c>
      <c r="B91" s="186" t="s">
        <v>849</v>
      </c>
      <c r="C91" s="187" t="s">
        <v>1483</v>
      </c>
      <c r="D91" s="188" t="s">
        <v>9</v>
      </c>
      <c r="E91" s="189">
        <v>9.36</v>
      </c>
      <c r="F91" s="189"/>
    </row>
    <row r="92" spans="1:6" ht="12.75" customHeight="1" outlineLevel="1" x14ac:dyDescent="0.2">
      <c r="A92" s="160" t="s">
        <v>212</v>
      </c>
      <c r="B92" s="190" t="s">
        <v>850</v>
      </c>
      <c r="C92" s="191" t="s">
        <v>1480</v>
      </c>
      <c r="D92" s="192" t="s">
        <v>9</v>
      </c>
      <c r="E92" s="193">
        <v>13.79</v>
      </c>
      <c r="F92" s="193"/>
    </row>
    <row r="93" spans="1:6" ht="12.75" customHeight="1" outlineLevel="1" x14ac:dyDescent="0.2">
      <c r="A93" s="160" t="s">
        <v>212</v>
      </c>
      <c r="B93" s="186" t="s">
        <v>1505</v>
      </c>
      <c r="C93" s="187" t="s">
        <v>1481</v>
      </c>
      <c r="D93" s="188" t="s">
        <v>9</v>
      </c>
      <c r="E93" s="189">
        <v>55.45</v>
      </c>
      <c r="F93" s="189"/>
    </row>
    <row r="94" spans="1:6" ht="12.75" customHeight="1" outlineLevel="1" x14ac:dyDescent="0.2">
      <c r="A94" s="160" t="s">
        <v>212</v>
      </c>
      <c r="B94" s="178" t="s">
        <v>1506</v>
      </c>
      <c r="C94" s="179" t="s">
        <v>1507</v>
      </c>
      <c r="D94" s="180"/>
      <c r="E94" s="181"/>
      <c r="F94" s="181"/>
    </row>
    <row r="95" spans="1:6" ht="12.75" customHeight="1" outlineLevel="1" x14ac:dyDescent="0.2">
      <c r="A95" s="160" t="s">
        <v>212</v>
      </c>
      <c r="B95" s="190" t="s">
        <v>1508</v>
      </c>
      <c r="C95" s="191" t="s">
        <v>1483</v>
      </c>
      <c r="D95" s="192" t="s">
        <v>9</v>
      </c>
      <c r="E95" s="193">
        <v>9.36</v>
      </c>
      <c r="F95" s="193"/>
    </row>
    <row r="96" spans="1:6" ht="12.75" customHeight="1" outlineLevel="1" x14ac:dyDescent="0.2">
      <c r="A96" s="160" t="s">
        <v>212</v>
      </c>
      <c r="B96" s="186" t="s">
        <v>1509</v>
      </c>
      <c r="C96" s="187" t="s">
        <v>1480</v>
      </c>
      <c r="D96" s="188" t="s">
        <v>9</v>
      </c>
      <c r="E96" s="189">
        <v>5.43</v>
      </c>
      <c r="F96" s="189"/>
    </row>
    <row r="97" spans="1:10" ht="12.75" customHeight="1" outlineLevel="1" x14ac:dyDescent="0.2">
      <c r="A97" s="160" t="s">
        <v>212</v>
      </c>
      <c r="B97" s="190" t="s">
        <v>1510</v>
      </c>
      <c r="C97" s="191" t="s">
        <v>1481</v>
      </c>
      <c r="D97" s="192" t="s">
        <v>9</v>
      </c>
      <c r="E97" s="193">
        <v>92.4</v>
      </c>
      <c r="F97" s="193"/>
    </row>
    <row r="98" spans="1:10" x14ac:dyDescent="0.2">
      <c r="B98" s="419" t="s">
        <v>280</v>
      </c>
      <c r="C98" s="420" t="s">
        <v>1512</v>
      </c>
      <c r="D98" s="420"/>
      <c r="E98" s="426">
        <f>SUM(E99:E192)</f>
        <v>3466.3100000000013</v>
      </c>
      <c r="F98" s="426"/>
      <c r="G98" s="420"/>
      <c r="H98" s="196">
        <f>SUM(H99:H104)</f>
        <v>3466.3100000000004</v>
      </c>
      <c r="I98" s="204" t="str">
        <f>IF(H98=E98,"OKAY","REVER")</f>
        <v>OKAY</v>
      </c>
      <c r="J98" s="367"/>
    </row>
    <row r="99" spans="1:10" ht="12.75" customHeight="1" outlineLevel="1" x14ac:dyDescent="0.2">
      <c r="A99" s="160" t="s">
        <v>211</v>
      </c>
      <c r="B99" s="178" t="s">
        <v>281</v>
      </c>
      <c r="C99" s="179" t="s">
        <v>1479</v>
      </c>
      <c r="D99" s="180"/>
      <c r="E99" s="181"/>
      <c r="F99" s="181"/>
      <c r="G99" s="191" t="s">
        <v>1516</v>
      </c>
      <c r="H99" s="197">
        <f t="shared" ref="H99:H104" si="3">SUMIF($C:$C,G99,$E:$E)</f>
        <v>87.039999999999992</v>
      </c>
    </row>
    <row r="100" spans="1:10" ht="12.75" customHeight="1" outlineLevel="1" x14ac:dyDescent="0.2">
      <c r="A100" s="160" t="s">
        <v>211</v>
      </c>
      <c r="B100" s="186" t="s">
        <v>282</v>
      </c>
      <c r="C100" s="187" t="s">
        <v>1513</v>
      </c>
      <c r="D100" s="188" t="s">
        <v>9</v>
      </c>
      <c r="E100" s="189">
        <v>58.37</v>
      </c>
      <c r="F100" s="189"/>
      <c r="G100" s="187" t="s">
        <v>1513</v>
      </c>
      <c r="H100" s="197">
        <f t="shared" si="3"/>
        <v>1154.0500000000002</v>
      </c>
    </row>
    <row r="101" spans="1:10" ht="12.75" customHeight="1" outlineLevel="1" x14ac:dyDescent="0.2">
      <c r="A101" s="160" t="s">
        <v>211</v>
      </c>
      <c r="B101" s="190" t="s">
        <v>841</v>
      </c>
      <c r="C101" s="191" t="s">
        <v>1514</v>
      </c>
      <c r="D101" s="192" t="s">
        <v>9</v>
      </c>
      <c r="E101" s="193">
        <v>25.41</v>
      </c>
      <c r="F101" s="193"/>
      <c r="G101" s="191" t="s">
        <v>1514</v>
      </c>
      <c r="H101" s="197">
        <f t="shared" si="3"/>
        <v>2134.2800000000002</v>
      </c>
    </row>
    <row r="102" spans="1:10" ht="12.75" customHeight="1" outlineLevel="1" x14ac:dyDescent="0.2">
      <c r="A102" s="160" t="s">
        <v>211</v>
      </c>
      <c r="B102" s="178" t="s">
        <v>283</v>
      </c>
      <c r="C102" s="179" t="s">
        <v>1482</v>
      </c>
      <c r="D102" s="180"/>
      <c r="E102" s="181"/>
      <c r="F102" s="181"/>
      <c r="G102" s="187" t="s">
        <v>1515</v>
      </c>
      <c r="H102" s="197">
        <f t="shared" si="3"/>
        <v>90.939999999999984</v>
      </c>
    </row>
    <row r="103" spans="1:10" ht="12.75" customHeight="1" outlineLevel="1" x14ac:dyDescent="0.2">
      <c r="A103" s="160" t="s">
        <v>211</v>
      </c>
      <c r="B103" s="186" t="s">
        <v>284</v>
      </c>
      <c r="C103" s="187" t="s">
        <v>1513</v>
      </c>
      <c r="D103" s="188" t="s">
        <v>9</v>
      </c>
      <c r="E103" s="189">
        <v>32.19</v>
      </c>
      <c r="F103" s="189"/>
      <c r="G103" s="191"/>
      <c r="H103" s="197">
        <f t="shared" si="3"/>
        <v>0</v>
      </c>
    </row>
    <row r="104" spans="1:10" ht="12.75" customHeight="1" outlineLevel="1" x14ac:dyDescent="0.2">
      <c r="A104" s="160" t="s">
        <v>211</v>
      </c>
      <c r="B104" s="190" t="s">
        <v>851</v>
      </c>
      <c r="C104" s="191" t="s">
        <v>1514</v>
      </c>
      <c r="D104" s="192" t="s">
        <v>9</v>
      </c>
      <c r="E104" s="193">
        <v>105.33</v>
      </c>
      <c r="F104" s="193"/>
      <c r="G104" s="191"/>
      <c r="H104" s="197">
        <f t="shared" si="3"/>
        <v>0</v>
      </c>
    </row>
    <row r="105" spans="1:10" ht="12.75" customHeight="1" outlineLevel="1" x14ac:dyDescent="0.2">
      <c r="A105" s="160" t="s">
        <v>211</v>
      </c>
      <c r="B105" s="186" t="s">
        <v>852</v>
      </c>
      <c r="C105" s="187" t="s">
        <v>1515</v>
      </c>
      <c r="D105" s="188" t="s">
        <v>9</v>
      </c>
      <c r="E105" s="189">
        <v>5.87</v>
      </c>
      <c r="F105" s="189"/>
      <c r="I105" s="160"/>
      <c r="J105" s="365">
        <f>SUM(J99:J104)</f>
        <v>0</v>
      </c>
    </row>
    <row r="106" spans="1:10" ht="12.75" customHeight="1" outlineLevel="1" x14ac:dyDescent="0.2">
      <c r="A106" s="160" t="s">
        <v>212</v>
      </c>
      <c r="B106" s="178" t="s">
        <v>285</v>
      </c>
      <c r="C106" s="179" t="s">
        <v>1484</v>
      </c>
      <c r="D106" s="180"/>
      <c r="E106" s="181"/>
      <c r="F106" s="181"/>
      <c r="G106" s="423" t="s">
        <v>665</v>
      </c>
      <c r="H106" s="196">
        <f>H108+H116</f>
        <v>3466.31</v>
      </c>
      <c r="I106" s="204" t="str">
        <f>IF(H106=H98,"OKAY","REVER")</f>
        <v>OKAY</v>
      </c>
    </row>
    <row r="107" spans="1:10" ht="12.75" customHeight="1" outlineLevel="1" x14ac:dyDescent="0.2">
      <c r="A107" s="160" t="s">
        <v>212</v>
      </c>
      <c r="B107" s="190" t="s">
        <v>286</v>
      </c>
      <c r="C107" s="191" t="s">
        <v>1516</v>
      </c>
      <c r="D107" s="192" t="s">
        <v>9</v>
      </c>
      <c r="E107" s="193">
        <v>8.15</v>
      </c>
      <c r="F107" s="193"/>
      <c r="G107" s="194"/>
      <c r="H107" s="194"/>
      <c r="I107" s="204"/>
    </row>
    <row r="108" spans="1:10" ht="12.75" customHeight="1" outlineLevel="1" x14ac:dyDescent="0.2">
      <c r="A108" s="160" t="s">
        <v>212</v>
      </c>
      <c r="B108" s="186" t="s">
        <v>853</v>
      </c>
      <c r="C108" s="187" t="s">
        <v>1513</v>
      </c>
      <c r="D108" s="188" t="s">
        <v>9</v>
      </c>
      <c r="E108" s="189">
        <v>46.53</v>
      </c>
      <c r="F108" s="189"/>
      <c r="G108" s="423" t="str">
        <f>$A$1</f>
        <v>EMBASSAMENTO</v>
      </c>
      <c r="H108" s="196">
        <f>SUM(H109:H114)</f>
        <v>227.17000000000002</v>
      </c>
      <c r="I108" s="204"/>
    </row>
    <row r="109" spans="1:10" ht="12.75" customHeight="1" outlineLevel="1" x14ac:dyDescent="0.2">
      <c r="A109" s="160" t="s">
        <v>212</v>
      </c>
      <c r="B109" s="190" t="s">
        <v>854</v>
      </c>
      <c r="C109" s="191" t="s">
        <v>1514</v>
      </c>
      <c r="D109" s="192" t="s">
        <v>9</v>
      </c>
      <c r="E109" s="193">
        <v>122.64</v>
      </c>
      <c r="F109" s="193"/>
      <c r="G109" s="191" t="s">
        <v>1516</v>
      </c>
      <c r="H109" s="197">
        <f t="shared" ref="H109:H114" si="4">SUMIFS($E:$E,$C:$C,G109,$A:$A,$G$22)</f>
        <v>0</v>
      </c>
      <c r="I109" s="204"/>
    </row>
    <row r="110" spans="1:10" ht="12.75" customHeight="1" outlineLevel="1" x14ac:dyDescent="0.2">
      <c r="A110" s="160" t="s">
        <v>212</v>
      </c>
      <c r="B110" s="186" t="s">
        <v>855</v>
      </c>
      <c r="C110" s="187" t="s">
        <v>1515</v>
      </c>
      <c r="D110" s="188" t="s">
        <v>9</v>
      </c>
      <c r="E110" s="189">
        <v>4.87</v>
      </c>
      <c r="F110" s="189"/>
      <c r="G110" s="187" t="s">
        <v>1513</v>
      </c>
      <c r="H110" s="197">
        <f t="shared" si="4"/>
        <v>90.56</v>
      </c>
    </row>
    <row r="111" spans="1:10" ht="12.75" customHeight="1" outlineLevel="1" x14ac:dyDescent="0.2">
      <c r="A111" s="160" t="s">
        <v>212</v>
      </c>
      <c r="B111" s="178" t="s">
        <v>287</v>
      </c>
      <c r="C111" s="179" t="s">
        <v>1485</v>
      </c>
      <c r="D111" s="180"/>
      <c r="E111" s="181"/>
      <c r="F111" s="181"/>
      <c r="G111" s="191" t="s">
        <v>1514</v>
      </c>
      <c r="H111" s="197">
        <f t="shared" si="4"/>
        <v>130.74</v>
      </c>
    </row>
    <row r="112" spans="1:10" ht="12.75" customHeight="1" outlineLevel="1" x14ac:dyDescent="0.2">
      <c r="A112" s="160" t="s">
        <v>212</v>
      </c>
      <c r="B112" s="190" t="s">
        <v>288</v>
      </c>
      <c r="C112" s="191" t="s">
        <v>1516</v>
      </c>
      <c r="D112" s="192" t="s">
        <v>9</v>
      </c>
      <c r="E112" s="193">
        <v>4.0199999999999996</v>
      </c>
      <c r="F112" s="193"/>
      <c r="G112" s="187" t="s">
        <v>1515</v>
      </c>
      <c r="H112" s="197">
        <f t="shared" si="4"/>
        <v>5.87</v>
      </c>
    </row>
    <row r="113" spans="1:8" ht="12.75" customHeight="1" outlineLevel="1" x14ac:dyDescent="0.2">
      <c r="A113" s="160" t="s">
        <v>212</v>
      </c>
      <c r="B113" s="186" t="s">
        <v>856</v>
      </c>
      <c r="C113" s="187" t="s">
        <v>1513</v>
      </c>
      <c r="D113" s="188" t="s">
        <v>9</v>
      </c>
      <c r="E113" s="189">
        <v>70.53</v>
      </c>
      <c r="F113" s="189"/>
      <c r="G113" s="191"/>
      <c r="H113" s="197">
        <f t="shared" si="4"/>
        <v>0</v>
      </c>
    </row>
    <row r="114" spans="1:8" ht="12.75" customHeight="1" outlineLevel="1" x14ac:dyDescent="0.2">
      <c r="A114" s="160" t="s">
        <v>212</v>
      </c>
      <c r="B114" s="190" t="s">
        <v>857</v>
      </c>
      <c r="C114" s="191" t="s">
        <v>1514</v>
      </c>
      <c r="D114" s="192" t="s">
        <v>9</v>
      </c>
      <c r="E114" s="193">
        <v>198.98</v>
      </c>
      <c r="F114" s="193"/>
      <c r="G114" s="191"/>
      <c r="H114" s="197">
        <f t="shared" si="4"/>
        <v>0</v>
      </c>
    </row>
    <row r="115" spans="1:8" ht="12.75" customHeight="1" outlineLevel="1" x14ac:dyDescent="0.2">
      <c r="A115" s="160" t="s">
        <v>212</v>
      </c>
      <c r="B115" s="186" t="s">
        <v>858</v>
      </c>
      <c r="C115" s="187" t="s">
        <v>1515</v>
      </c>
      <c r="D115" s="188" t="s">
        <v>9</v>
      </c>
      <c r="E115" s="189">
        <v>4.87</v>
      </c>
      <c r="F115" s="189"/>
    </row>
    <row r="116" spans="1:8" ht="12.75" customHeight="1" outlineLevel="1" x14ac:dyDescent="0.2">
      <c r="A116" s="160" t="s">
        <v>212</v>
      </c>
      <c r="B116" s="178" t="s">
        <v>289</v>
      </c>
      <c r="C116" s="179" t="s">
        <v>1486</v>
      </c>
      <c r="D116" s="180"/>
      <c r="E116" s="181"/>
      <c r="F116" s="181"/>
      <c r="G116" s="423" t="str">
        <f>$A$2</f>
        <v>TORRE</v>
      </c>
      <c r="H116" s="196">
        <f>SUM(H117:H122)</f>
        <v>3239.14</v>
      </c>
    </row>
    <row r="117" spans="1:8" ht="12.75" customHeight="1" outlineLevel="1" x14ac:dyDescent="0.2">
      <c r="A117" s="160" t="s">
        <v>212</v>
      </c>
      <c r="B117" s="190" t="s">
        <v>290</v>
      </c>
      <c r="C117" s="191" t="s">
        <v>1516</v>
      </c>
      <c r="D117" s="192" t="s">
        <v>9</v>
      </c>
      <c r="E117" s="193">
        <v>7.58</v>
      </c>
      <c r="F117" s="193"/>
      <c r="G117" s="191" t="s">
        <v>1516</v>
      </c>
      <c r="H117" s="197">
        <f t="shared" ref="H117:H122" si="5">SUMIFS($E:$E,$C:$C,G117,$A:$A,$G$30)</f>
        <v>87.039999999999992</v>
      </c>
    </row>
    <row r="118" spans="1:8" ht="12.75" customHeight="1" outlineLevel="1" x14ac:dyDescent="0.2">
      <c r="A118" s="160" t="s">
        <v>212</v>
      </c>
      <c r="B118" s="186" t="s">
        <v>859</v>
      </c>
      <c r="C118" s="187" t="s">
        <v>1513</v>
      </c>
      <c r="D118" s="188" t="s">
        <v>9</v>
      </c>
      <c r="E118" s="189">
        <v>62.87</v>
      </c>
      <c r="F118" s="189"/>
      <c r="G118" s="187" t="s">
        <v>1513</v>
      </c>
      <c r="H118" s="197">
        <f t="shared" si="5"/>
        <v>1063.49</v>
      </c>
    </row>
    <row r="119" spans="1:8" ht="12.75" customHeight="1" outlineLevel="1" x14ac:dyDescent="0.2">
      <c r="A119" s="160" t="s">
        <v>212</v>
      </c>
      <c r="B119" s="190" t="s">
        <v>860</v>
      </c>
      <c r="C119" s="191" t="s">
        <v>1514</v>
      </c>
      <c r="D119" s="192" t="s">
        <v>9</v>
      </c>
      <c r="E119" s="193">
        <v>138.66999999999999</v>
      </c>
      <c r="F119" s="193"/>
      <c r="G119" s="191" t="s">
        <v>1514</v>
      </c>
      <c r="H119" s="197">
        <f t="shared" si="5"/>
        <v>2003.54</v>
      </c>
    </row>
    <row r="120" spans="1:8" ht="12.75" customHeight="1" outlineLevel="1" x14ac:dyDescent="0.2">
      <c r="A120" s="160" t="s">
        <v>212</v>
      </c>
      <c r="B120" s="186" t="s">
        <v>861</v>
      </c>
      <c r="C120" s="187" t="s">
        <v>1515</v>
      </c>
      <c r="D120" s="188" t="s">
        <v>9</v>
      </c>
      <c r="E120" s="189">
        <v>7.06</v>
      </c>
      <c r="F120" s="189"/>
      <c r="G120" s="187" t="s">
        <v>1515</v>
      </c>
      <c r="H120" s="197">
        <f t="shared" si="5"/>
        <v>85.07</v>
      </c>
    </row>
    <row r="121" spans="1:8" ht="12.75" customHeight="1" outlineLevel="1" x14ac:dyDescent="0.2">
      <c r="A121" s="160" t="s">
        <v>212</v>
      </c>
      <c r="B121" s="178" t="s">
        <v>291</v>
      </c>
      <c r="C121" s="179" t="s">
        <v>1487</v>
      </c>
      <c r="D121" s="180"/>
      <c r="E121" s="181"/>
      <c r="F121" s="181"/>
      <c r="G121" s="191"/>
      <c r="H121" s="197">
        <f t="shared" si="5"/>
        <v>0</v>
      </c>
    </row>
    <row r="122" spans="1:8" ht="12.75" customHeight="1" outlineLevel="1" x14ac:dyDescent="0.2">
      <c r="A122" s="160" t="s">
        <v>212</v>
      </c>
      <c r="B122" s="190" t="s">
        <v>292</v>
      </c>
      <c r="C122" s="191" t="s">
        <v>1516</v>
      </c>
      <c r="D122" s="192" t="s">
        <v>9</v>
      </c>
      <c r="E122" s="193">
        <v>7.21</v>
      </c>
      <c r="F122" s="193"/>
      <c r="G122" s="191"/>
      <c r="H122" s="197">
        <f t="shared" si="5"/>
        <v>0</v>
      </c>
    </row>
    <row r="123" spans="1:8" ht="12.75" customHeight="1" outlineLevel="1" x14ac:dyDescent="0.2">
      <c r="A123" s="160" t="s">
        <v>212</v>
      </c>
      <c r="B123" s="186" t="s">
        <v>862</v>
      </c>
      <c r="C123" s="187" t="s">
        <v>1513</v>
      </c>
      <c r="D123" s="188" t="s">
        <v>9</v>
      </c>
      <c r="E123" s="189">
        <v>67.87</v>
      </c>
      <c r="F123" s="189"/>
      <c r="G123" s="187"/>
      <c r="H123" s="197"/>
    </row>
    <row r="124" spans="1:8" ht="12.75" customHeight="1" outlineLevel="1" x14ac:dyDescent="0.2">
      <c r="A124" s="160" t="s">
        <v>212</v>
      </c>
      <c r="B124" s="190" t="s">
        <v>863</v>
      </c>
      <c r="C124" s="191" t="s">
        <v>1514</v>
      </c>
      <c r="D124" s="192" t="s">
        <v>9</v>
      </c>
      <c r="E124" s="193">
        <v>138.16</v>
      </c>
      <c r="F124" s="193"/>
      <c r="G124" s="187"/>
      <c r="H124" s="197"/>
    </row>
    <row r="125" spans="1:8" ht="12.75" customHeight="1" outlineLevel="1" x14ac:dyDescent="0.2">
      <c r="A125" s="160" t="s">
        <v>212</v>
      </c>
      <c r="B125" s="186" t="s">
        <v>864</v>
      </c>
      <c r="C125" s="187" t="s">
        <v>1515</v>
      </c>
      <c r="D125" s="188" t="s">
        <v>9</v>
      </c>
      <c r="E125" s="189">
        <v>3.96</v>
      </c>
      <c r="F125" s="189"/>
      <c r="G125" s="187"/>
      <c r="H125" s="197"/>
    </row>
    <row r="126" spans="1:8" ht="12.75" customHeight="1" outlineLevel="1" x14ac:dyDescent="0.2">
      <c r="A126" s="160" t="s">
        <v>212</v>
      </c>
      <c r="B126" s="178" t="s">
        <v>293</v>
      </c>
      <c r="C126" s="179" t="s">
        <v>1488</v>
      </c>
      <c r="D126" s="180"/>
      <c r="E126" s="181"/>
      <c r="F126" s="181"/>
      <c r="G126" s="187"/>
      <c r="H126" s="197"/>
    </row>
    <row r="127" spans="1:8" ht="12.75" customHeight="1" outlineLevel="1" x14ac:dyDescent="0.2">
      <c r="A127" s="160" t="s">
        <v>212</v>
      </c>
      <c r="B127" s="190" t="s">
        <v>294</v>
      </c>
      <c r="C127" s="191" t="s">
        <v>1516</v>
      </c>
      <c r="D127" s="192" t="s">
        <v>9</v>
      </c>
      <c r="E127" s="193">
        <v>7.58</v>
      </c>
      <c r="F127" s="193"/>
      <c r="G127" s="187"/>
      <c r="H127" s="197"/>
    </row>
    <row r="128" spans="1:8" ht="12.75" customHeight="1" outlineLevel="1" x14ac:dyDescent="0.2">
      <c r="A128" s="160" t="s">
        <v>212</v>
      </c>
      <c r="B128" s="186" t="s">
        <v>865</v>
      </c>
      <c r="C128" s="187" t="s">
        <v>1513</v>
      </c>
      <c r="D128" s="188" t="s">
        <v>9</v>
      </c>
      <c r="E128" s="189">
        <v>65.56</v>
      </c>
      <c r="F128" s="189"/>
      <c r="G128" s="187"/>
      <c r="H128" s="197"/>
    </row>
    <row r="129" spans="1:8" ht="12.75" customHeight="1" outlineLevel="1" x14ac:dyDescent="0.2">
      <c r="A129" s="160" t="s">
        <v>212</v>
      </c>
      <c r="B129" s="190" t="s">
        <v>866</v>
      </c>
      <c r="C129" s="191" t="s">
        <v>1514</v>
      </c>
      <c r="D129" s="192" t="s">
        <v>9</v>
      </c>
      <c r="E129" s="193">
        <v>139.19</v>
      </c>
      <c r="F129" s="193"/>
      <c r="G129" s="187"/>
      <c r="H129" s="197"/>
    </row>
    <row r="130" spans="1:8" ht="12.75" customHeight="1" outlineLevel="1" x14ac:dyDescent="0.2">
      <c r="A130" s="160" t="s">
        <v>212</v>
      </c>
      <c r="B130" s="186" t="s">
        <v>867</v>
      </c>
      <c r="C130" s="187" t="s">
        <v>1515</v>
      </c>
      <c r="D130" s="188" t="s">
        <v>9</v>
      </c>
      <c r="E130" s="189">
        <v>3.96</v>
      </c>
      <c r="F130" s="189"/>
      <c r="G130" s="187"/>
      <c r="H130" s="197"/>
    </row>
    <row r="131" spans="1:8" ht="12.75" customHeight="1" outlineLevel="1" x14ac:dyDescent="0.2">
      <c r="A131" s="160" t="s">
        <v>212</v>
      </c>
      <c r="B131" s="178" t="s">
        <v>295</v>
      </c>
      <c r="C131" s="179" t="s">
        <v>1489</v>
      </c>
      <c r="D131" s="180"/>
      <c r="E131" s="181"/>
      <c r="F131" s="181"/>
      <c r="G131" s="187"/>
      <c r="H131" s="197"/>
    </row>
    <row r="132" spans="1:8" ht="12.75" customHeight="1" outlineLevel="1" x14ac:dyDescent="0.2">
      <c r="A132" s="160" t="s">
        <v>212</v>
      </c>
      <c r="B132" s="190" t="s">
        <v>296</v>
      </c>
      <c r="C132" s="191" t="s">
        <v>1516</v>
      </c>
      <c r="D132" s="192" t="s">
        <v>9</v>
      </c>
      <c r="E132" s="193">
        <v>7.21</v>
      </c>
      <c r="F132" s="193"/>
      <c r="G132" s="187"/>
      <c r="H132" s="197"/>
    </row>
    <row r="133" spans="1:8" ht="12.75" customHeight="1" outlineLevel="1" x14ac:dyDescent="0.2">
      <c r="A133" s="160" t="s">
        <v>212</v>
      </c>
      <c r="B133" s="186" t="s">
        <v>868</v>
      </c>
      <c r="C133" s="187" t="s">
        <v>1513</v>
      </c>
      <c r="D133" s="188" t="s">
        <v>9</v>
      </c>
      <c r="E133" s="189">
        <v>67.87</v>
      </c>
      <c r="F133" s="189"/>
      <c r="G133" s="174"/>
      <c r="H133" s="197">
        <f>SUMIF($C:$C,G133,$E:$E)</f>
        <v>0</v>
      </c>
    </row>
    <row r="134" spans="1:8" ht="12.75" customHeight="1" outlineLevel="1" x14ac:dyDescent="0.2">
      <c r="A134" s="160" t="s">
        <v>212</v>
      </c>
      <c r="B134" s="190" t="s">
        <v>869</v>
      </c>
      <c r="C134" s="191" t="s">
        <v>1514</v>
      </c>
      <c r="D134" s="192" t="s">
        <v>9</v>
      </c>
      <c r="E134" s="193">
        <v>138.16</v>
      </c>
      <c r="F134" s="193"/>
      <c r="G134" s="174"/>
      <c r="H134" s="197">
        <f>SUMIF($C:$C,G134,$E:$E)</f>
        <v>0</v>
      </c>
    </row>
    <row r="135" spans="1:8" ht="12.75" customHeight="1" outlineLevel="1" x14ac:dyDescent="0.2">
      <c r="A135" s="160" t="s">
        <v>212</v>
      </c>
      <c r="B135" s="186" t="s">
        <v>870</v>
      </c>
      <c r="C135" s="187" t="s">
        <v>1515</v>
      </c>
      <c r="D135" s="188" t="s">
        <v>9</v>
      </c>
      <c r="E135" s="189">
        <v>3.96</v>
      </c>
      <c r="F135" s="189"/>
      <c r="G135" s="174"/>
      <c r="H135" s="197">
        <f>SUMIF($C:$C,G135,$E:$E)</f>
        <v>0</v>
      </c>
    </row>
    <row r="136" spans="1:8" ht="12.75" customHeight="1" outlineLevel="1" x14ac:dyDescent="0.2">
      <c r="A136" s="160" t="s">
        <v>212</v>
      </c>
      <c r="B136" s="178" t="s">
        <v>297</v>
      </c>
      <c r="C136" s="179" t="s">
        <v>1490</v>
      </c>
      <c r="D136" s="180"/>
      <c r="E136" s="181"/>
      <c r="F136" s="181"/>
      <c r="G136" s="174"/>
      <c r="H136" s="197">
        <f>SUMIF($C:$C,G136,$E:$E)</f>
        <v>0</v>
      </c>
    </row>
    <row r="137" spans="1:8" ht="12.75" customHeight="1" outlineLevel="1" x14ac:dyDescent="0.2">
      <c r="A137" s="160" t="s">
        <v>212</v>
      </c>
      <c r="B137" s="190" t="s">
        <v>298</v>
      </c>
      <c r="C137" s="191" t="s">
        <v>1516</v>
      </c>
      <c r="D137" s="192" t="s">
        <v>9</v>
      </c>
      <c r="E137" s="193">
        <v>7.58</v>
      </c>
      <c r="F137" s="193"/>
      <c r="G137" s="174"/>
      <c r="H137" s="197">
        <f>SUMIF($C:$C,G137,$E:$E)</f>
        <v>0</v>
      </c>
    </row>
    <row r="138" spans="1:8" ht="12.75" customHeight="1" outlineLevel="1" x14ac:dyDescent="0.2">
      <c r="A138" s="160" t="s">
        <v>212</v>
      </c>
      <c r="B138" s="186" t="s">
        <v>871</v>
      </c>
      <c r="C138" s="187" t="s">
        <v>1513</v>
      </c>
      <c r="D138" s="188" t="s">
        <v>9</v>
      </c>
      <c r="E138" s="189">
        <v>65.56</v>
      </c>
      <c r="F138" s="189"/>
      <c r="G138" s="187"/>
      <c r="H138" s="197"/>
    </row>
    <row r="139" spans="1:8" ht="12.75" customHeight="1" outlineLevel="1" x14ac:dyDescent="0.2">
      <c r="A139" s="160" t="s">
        <v>212</v>
      </c>
      <c r="B139" s="190" t="s">
        <v>872</v>
      </c>
      <c r="C139" s="191" t="s">
        <v>1514</v>
      </c>
      <c r="D139" s="192" t="s">
        <v>9</v>
      </c>
      <c r="E139" s="193">
        <v>139.19</v>
      </c>
      <c r="F139" s="193"/>
      <c r="G139" s="187"/>
      <c r="H139" s="197"/>
    </row>
    <row r="140" spans="1:8" ht="12.75" customHeight="1" outlineLevel="1" x14ac:dyDescent="0.2">
      <c r="A140" s="160" t="s">
        <v>212</v>
      </c>
      <c r="B140" s="186" t="s">
        <v>873</v>
      </c>
      <c r="C140" s="187" t="s">
        <v>1515</v>
      </c>
      <c r="D140" s="188" t="s">
        <v>9</v>
      </c>
      <c r="E140" s="189">
        <v>3.96</v>
      </c>
      <c r="F140" s="189"/>
      <c r="G140" s="187"/>
      <c r="H140" s="197"/>
    </row>
    <row r="141" spans="1:8" ht="12.75" customHeight="1" outlineLevel="1" x14ac:dyDescent="0.2">
      <c r="A141" s="160" t="s">
        <v>212</v>
      </c>
      <c r="B141" s="178" t="s">
        <v>299</v>
      </c>
      <c r="C141" s="179" t="s">
        <v>1491</v>
      </c>
      <c r="D141" s="180"/>
      <c r="E141" s="181"/>
      <c r="F141" s="181"/>
      <c r="G141" s="187"/>
      <c r="H141" s="197"/>
    </row>
    <row r="142" spans="1:8" ht="12.75" customHeight="1" outlineLevel="1" x14ac:dyDescent="0.2">
      <c r="A142" s="160" t="s">
        <v>212</v>
      </c>
      <c r="B142" s="190" t="s">
        <v>300</v>
      </c>
      <c r="C142" s="191" t="s">
        <v>1516</v>
      </c>
      <c r="D142" s="192" t="s">
        <v>9</v>
      </c>
      <c r="E142" s="193">
        <v>7.21</v>
      </c>
      <c r="F142" s="193"/>
      <c r="G142" s="187"/>
      <c r="H142" s="197"/>
    </row>
    <row r="143" spans="1:8" ht="12.75" customHeight="1" outlineLevel="1" x14ac:dyDescent="0.2">
      <c r="A143" s="160" t="s">
        <v>212</v>
      </c>
      <c r="B143" s="186" t="s">
        <v>874</v>
      </c>
      <c r="C143" s="187" t="s">
        <v>1513</v>
      </c>
      <c r="D143" s="188" t="s">
        <v>9</v>
      </c>
      <c r="E143" s="189">
        <v>67.87</v>
      </c>
      <c r="F143" s="189"/>
      <c r="G143" s="187"/>
      <c r="H143" s="197"/>
    </row>
    <row r="144" spans="1:8" ht="12.75" customHeight="1" outlineLevel="1" x14ac:dyDescent="0.2">
      <c r="A144" s="160" t="s">
        <v>212</v>
      </c>
      <c r="B144" s="190" t="s">
        <v>875</v>
      </c>
      <c r="C144" s="191" t="s">
        <v>1514</v>
      </c>
      <c r="D144" s="192" t="s">
        <v>9</v>
      </c>
      <c r="E144" s="193">
        <v>138.16</v>
      </c>
      <c r="F144" s="193"/>
      <c r="G144" s="187"/>
      <c r="H144" s="197"/>
    </row>
    <row r="145" spans="1:8" ht="12.75" customHeight="1" outlineLevel="1" x14ac:dyDescent="0.2">
      <c r="A145" s="160" t="s">
        <v>212</v>
      </c>
      <c r="B145" s="186" t="s">
        <v>876</v>
      </c>
      <c r="C145" s="187" t="s">
        <v>1515</v>
      </c>
      <c r="D145" s="188" t="s">
        <v>9</v>
      </c>
      <c r="E145" s="189">
        <v>3.96</v>
      </c>
      <c r="F145" s="189"/>
      <c r="G145" s="187"/>
      <c r="H145" s="197"/>
    </row>
    <row r="146" spans="1:8" ht="12.75" customHeight="1" outlineLevel="1" x14ac:dyDescent="0.2">
      <c r="A146" s="160" t="s">
        <v>212</v>
      </c>
      <c r="B146" s="178" t="s">
        <v>301</v>
      </c>
      <c r="C146" s="179" t="s">
        <v>1492</v>
      </c>
      <c r="D146" s="180"/>
      <c r="E146" s="181"/>
      <c r="F146" s="181"/>
      <c r="G146" s="187"/>
      <c r="H146" s="197"/>
    </row>
    <row r="147" spans="1:8" ht="12.75" customHeight="1" outlineLevel="1" x14ac:dyDescent="0.2">
      <c r="A147" s="160" t="s">
        <v>212</v>
      </c>
      <c r="B147" s="190" t="s">
        <v>302</v>
      </c>
      <c r="C147" s="191" t="s">
        <v>1516</v>
      </c>
      <c r="D147" s="192" t="s">
        <v>9</v>
      </c>
      <c r="E147" s="193">
        <v>7.58</v>
      </c>
      <c r="F147" s="193"/>
      <c r="G147" s="187"/>
      <c r="H147" s="197"/>
    </row>
    <row r="148" spans="1:8" ht="12.75" customHeight="1" outlineLevel="1" x14ac:dyDescent="0.2">
      <c r="A148" s="160" t="s">
        <v>212</v>
      </c>
      <c r="B148" s="186" t="s">
        <v>877</v>
      </c>
      <c r="C148" s="187" t="s">
        <v>1513</v>
      </c>
      <c r="D148" s="188" t="s">
        <v>9</v>
      </c>
      <c r="E148" s="189">
        <v>65.56</v>
      </c>
      <c r="F148" s="189"/>
      <c r="G148" s="187"/>
      <c r="H148" s="197"/>
    </row>
    <row r="149" spans="1:8" ht="12.75" customHeight="1" outlineLevel="1" x14ac:dyDescent="0.2">
      <c r="A149" s="160" t="s">
        <v>212</v>
      </c>
      <c r="B149" s="190" t="s">
        <v>878</v>
      </c>
      <c r="C149" s="191" t="s">
        <v>1514</v>
      </c>
      <c r="D149" s="192" t="s">
        <v>9</v>
      </c>
      <c r="E149" s="193">
        <v>139.19</v>
      </c>
      <c r="F149" s="193"/>
      <c r="G149" s="187"/>
      <c r="H149" s="197"/>
    </row>
    <row r="150" spans="1:8" ht="12.75" customHeight="1" outlineLevel="1" x14ac:dyDescent="0.2">
      <c r="A150" s="160" t="s">
        <v>212</v>
      </c>
      <c r="B150" s="186" t="s">
        <v>879</v>
      </c>
      <c r="C150" s="187" t="s">
        <v>1515</v>
      </c>
      <c r="D150" s="188" t="s">
        <v>9</v>
      </c>
      <c r="E150" s="189">
        <v>3.96</v>
      </c>
      <c r="F150" s="189"/>
      <c r="G150" s="187"/>
      <c r="H150" s="197"/>
    </row>
    <row r="151" spans="1:8" ht="12.75" customHeight="1" outlineLevel="1" x14ac:dyDescent="0.2">
      <c r="A151" s="160" t="s">
        <v>212</v>
      </c>
      <c r="B151" s="178" t="s">
        <v>303</v>
      </c>
      <c r="C151" s="179" t="s">
        <v>1493</v>
      </c>
      <c r="D151" s="180"/>
      <c r="E151" s="181"/>
      <c r="F151" s="181"/>
      <c r="G151" s="187"/>
      <c r="H151" s="197"/>
    </row>
    <row r="152" spans="1:8" ht="12.75" customHeight="1" outlineLevel="1" x14ac:dyDescent="0.2">
      <c r="A152" s="160" t="s">
        <v>212</v>
      </c>
      <c r="B152" s="190" t="s">
        <v>304</v>
      </c>
      <c r="C152" s="191" t="s">
        <v>1516</v>
      </c>
      <c r="D152" s="192" t="s">
        <v>9</v>
      </c>
      <c r="E152" s="193">
        <v>7.21</v>
      </c>
      <c r="F152" s="193"/>
      <c r="G152" s="174"/>
      <c r="H152" s="197">
        <f>SUMIF($C:$C,G152,$E:$E)</f>
        <v>0</v>
      </c>
    </row>
    <row r="153" spans="1:8" ht="12.75" customHeight="1" outlineLevel="1" x14ac:dyDescent="0.2">
      <c r="A153" s="160" t="s">
        <v>212</v>
      </c>
      <c r="B153" s="186" t="s">
        <v>880</v>
      </c>
      <c r="C153" s="187" t="s">
        <v>1513</v>
      </c>
      <c r="D153" s="188" t="s">
        <v>9</v>
      </c>
      <c r="E153" s="189">
        <v>67.87</v>
      </c>
      <c r="F153" s="189"/>
      <c r="G153" s="174"/>
      <c r="H153" s="197">
        <f>SUMIF($C:$C,G153,$E:$E)</f>
        <v>0</v>
      </c>
    </row>
    <row r="154" spans="1:8" ht="12.75" customHeight="1" outlineLevel="1" x14ac:dyDescent="0.2">
      <c r="A154" s="160" t="s">
        <v>212</v>
      </c>
      <c r="B154" s="190" t="s">
        <v>881</v>
      </c>
      <c r="C154" s="191" t="s">
        <v>1514</v>
      </c>
      <c r="D154" s="192" t="s">
        <v>9</v>
      </c>
      <c r="E154" s="193">
        <v>138.16</v>
      </c>
      <c r="F154" s="193"/>
      <c r="G154" s="174"/>
      <c r="H154" s="197">
        <f>SUMIF($C:$C,G154,$E:$E)</f>
        <v>0</v>
      </c>
    </row>
    <row r="155" spans="1:8" ht="12.75" customHeight="1" outlineLevel="1" x14ac:dyDescent="0.2">
      <c r="A155" s="160" t="s">
        <v>212</v>
      </c>
      <c r="B155" s="186" t="s">
        <v>882</v>
      </c>
      <c r="C155" s="187" t="s">
        <v>1515</v>
      </c>
      <c r="D155" s="188" t="s">
        <v>9</v>
      </c>
      <c r="E155" s="189">
        <v>3.96</v>
      </c>
      <c r="F155" s="189"/>
      <c r="G155" s="174"/>
      <c r="H155" s="197">
        <f>SUMIF($C:$C,G155,$E:$E)</f>
        <v>0</v>
      </c>
    </row>
    <row r="156" spans="1:8" ht="12.75" customHeight="1" outlineLevel="1" x14ac:dyDescent="0.2">
      <c r="A156" s="160" t="s">
        <v>212</v>
      </c>
      <c r="B156" s="178" t="s">
        <v>305</v>
      </c>
      <c r="C156" s="179" t="s">
        <v>1494</v>
      </c>
      <c r="D156" s="180"/>
      <c r="E156" s="181"/>
      <c r="F156" s="181"/>
      <c r="G156" s="174"/>
      <c r="H156" s="197">
        <f>SUMIF($C:$C,G156,$E:$E)</f>
        <v>0</v>
      </c>
    </row>
    <row r="157" spans="1:8" ht="12.75" customHeight="1" outlineLevel="1" x14ac:dyDescent="0.2">
      <c r="A157" s="160" t="s">
        <v>212</v>
      </c>
      <c r="B157" s="190" t="s">
        <v>306</v>
      </c>
      <c r="C157" s="191" t="s">
        <v>1516</v>
      </c>
      <c r="D157" s="192" t="s">
        <v>9</v>
      </c>
      <c r="E157" s="193">
        <v>7.58</v>
      </c>
      <c r="F157" s="193"/>
      <c r="G157" s="187"/>
      <c r="H157" s="197"/>
    </row>
    <row r="158" spans="1:8" ht="12.75" customHeight="1" outlineLevel="1" x14ac:dyDescent="0.2">
      <c r="A158" s="160" t="s">
        <v>212</v>
      </c>
      <c r="B158" s="186" t="s">
        <v>883</v>
      </c>
      <c r="C158" s="187" t="s">
        <v>1513</v>
      </c>
      <c r="D158" s="188" t="s">
        <v>9</v>
      </c>
      <c r="E158" s="189">
        <v>65.56</v>
      </c>
      <c r="F158" s="189"/>
      <c r="G158" s="187"/>
      <c r="H158" s="197"/>
    </row>
    <row r="159" spans="1:8" ht="12.75" customHeight="1" outlineLevel="1" x14ac:dyDescent="0.2">
      <c r="A159" s="160" t="s">
        <v>212</v>
      </c>
      <c r="B159" s="190" t="s">
        <v>884</v>
      </c>
      <c r="C159" s="191" t="s">
        <v>1514</v>
      </c>
      <c r="D159" s="192" t="s">
        <v>9</v>
      </c>
      <c r="E159" s="193">
        <v>139.19</v>
      </c>
      <c r="F159" s="193"/>
      <c r="G159" s="187"/>
      <c r="H159" s="197"/>
    </row>
    <row r="160" spans="1:8" ht="12.75" customHeight="1" outlineLevel="1" x14ac:dyDescent="0.2">
      <c r="A160" s="160" t="s">
        <v>212</v>
      </c>
      <c r="B160" s="186" t="s">
        <v>885</v>
      </c>
      <c r="C160" s="187" t="s">
        <v>1515</v>
      </c>
      <c r="D160" s="188" t="s">
        <v>9</v>
      </c>
      <c r="E160" s="189">
        <v>3.96</v>
      </c>
      <c r="F160" s="189"/>
      <c r="G160" s="187"/>
      <c r="H160" s="197"/>
    </row>
    <row r="161" spans="1:8" ht="12.75" customHeight="1" outlineLevel="1" x14ac:dyDescent="0.2">
      <c r="A161" s="160" t="s">
        <v>212</v>
      </c>
      <c r="B161" s="178" t="s">
        <v>307</v>
      </c>
      <c r="C161" s="179" t="s">
        <v>1495</v>
      </c>
      <c r="D161" s="180"/>
      <c r="E161" s="181"/>
      <c r="F161" s="181"/>
      <c r="G161" s="187"/>
      <c r="H161" s="197"/>
    </row>
    <row r="162" spans="1:8" ht="12.75" customHeight="1" outlineLevel="1" x14ac:dyDescent="0.2">
      <c r="A162" s="160" t="s">
        <v>212</v>
      </c>
      <c r="B162" s="190" t="s">
        <v>308</v>
      </c>
      <c r="C162" s="191" t="s">
        <v>1516</v>
      </c>
      <c r="D162" s="192" t="s">
        <v>9</v>
      </c>
      <c r="E162" s="193">
        <v>8.1300000000000008</v>
      </c>
      <c r="F162" s="193"/>
      <c r="G162" s="187"/>
      <c r="H162" s="197"/>
    </row>
    <row r="163" spans="1:8" ht="12.75" customHeight="1" outlineLevel="1" x14ac:dyDescent="0.2">
      <c r="A163" s="160" t="s">
        <v>212</v>
      </c>
      <c r="B163" s="186" t="s">
        <v>886</v>
      </c>
      <c r="C163" s="187" t="s">
        <v>1513</v>
      </c>
      <c r="D163" s="188" t="s">
        <v>9</v>
      </c>
      <c r="E163" s="189">
        <v>77.42</v>
      </c>
      <c r="F163" s="189"/>
      <c r="G163" s="187"/>
      <c r="H163" s="197"/>
    </row>
    <row r="164" spans="1:8" ht="12.75" customHeight="1" outlineLevel="1" x14ac:dyDescent="0.2">
      <c r="A164" s="160" t="s">
        <v>212</v>
      </c>
      <c r="B164" s="190" t="s">
        <v>887</v>
      </c>
      <c r="C164" s="191" t="s">
        <v>1514</v>
      </c>
      <c r="D164" s="192" t="s">
        <v>9</v>
      </c>
      <c r="E164" s="193">
        <v>156.86000000000001</v>
      </c>
      <c r="F164" s="193"/>
      <c r="G164" s="187"/>
      <c r="H164" s="197"/>
    </row>
    <row r="165" spans="1:8" ht="12.75" customHeight="1" outlineLevel="1" x14ac:dyDescent="0.2">
      <c r="A165" s="160" t="s">
        <v>212</v>
      </c>
      <c r="B165" s="186" t="s">
        <v>888</v>
      </c>
      <c r="C165" s="187" t="s">
        <v>1515</v>
      </c>
      <c r="D165" s="188" t="s">
        <v>9</v>
      </c>
      <c r="E165" s="189">
        <v>4.87</v>
      </c>
      <c r="F165" s="189"/>
      <c r="G165" s="187"/>
      <c r="H165" s="197"/>
    </row>
    <row r="166" spans="1:8" ht="12.75" customHeight="1" outlineLevel="1" x14ac:dyDescent="0.2">
      <c r="A166" s="160" t="s">
        <v>212</v>
      </c>
      <c r="B166" s="178" t="s">
        <v>309</v>
      </c>
      <c r="C166" s="179" t="s">
        <v>1496</v>
      </c>
      <c r="D166" s="180"/>
      <c r="E166" s="181"/>
      <c r="F166" s="181"/>
      <c r="G166" s="187"/>
      <c r="H166" s="197"/>
    </row>
    <row r="167" spans="1:8" ht="12.75" customHeight="1" outlineLevel="1" x14ac:dyDescent="0.2">
      <c r="A167" s="160" t="s">
        <v>212</v>
      </c>
      <c r="B167" s="190" t="s">
        <v>310</v>
      </c>
      <c r="C167" s="191" t="s">
        <v>1513</v>
      </c>
      <c r="D167" s="192" t="s">
        <v>9</v>
      </c>
      <c r="E167" s="193">
        <v>19.03</v>
      </c>
      <c r="F167" s="193"/>
      <c r="G167" s="187"/>
      <c r="H167" s="197"/>
    </row>
    <row r="168" spans="1:8" ht="12.75" customHeight="1" outlineLevel="1" x14ac:dyDescent="0.2">
      <c r="A168" s="160" t="s">
        <v>212</v>
      </c>
      <c r="B168" s="186" t="s">
        <v>889</v>
      </c>
      <c r="C168" s="187" t="s">
        <v>1514</v>
      </c>
      <c r="D168" s="188" t="s">
        <v>9</v>
      </c>
      <c r="E168" s="189">
        <v>11.9</v>
      </c>
      <c r="F168" s="189"/>
      <c r="G168" s="187"/>
      <c r="H168" s="197"/>
    </row>
    <row r="169" spans="1:8" ht="12.75" customHeight="1" outlineLevel="1" x14ac:dyDescent="0.2">
      <c r="A169" s="160" t="s">
        <v>212</v>
      </c>
      <c r="B169" s="190" t="s">
        <v>890</v>
      </c>
      <c r="C169" s="191" t="s">
        <v>1515</v>
      </c>
      <c r="D169" s="192" t="s">
        <v>9</v>
      </c>
      <c r="E169" s="193">
        <v>4.87</v>
      </c>
      <c r="F169" s="193"/>
      <c r="G169" s="187"/>
      <c r="H169" s="197"/>
    </row>
    <row r="170" spans="1:8" ht="12.75" customHeight="1" outlineLevel="1" x14ac:dyDescent="0.2">
      <c r="A170" s="160" t="s">
        <v>212</v>
      </c>
      <c r="B170" s="178" t="s">
        <v>311</v>
      </c>
      <c r="C170" s="179" t="s">
        <v>1497</v>
      </c>
      <c r="D170" s="180"/>
      <c r="E170" s="181"/>
      <c r="F170" s="181"/>
      <c r="G170" s="187"/>
      <c r="H170" s="197"/>
    </row>
    <row r="171" spans="1:8" ht="12.75" customHeight="1" outlineLevel="1" x14ac:dyDescent="0.2">
      <c r="A171" s="160" t="s">
        <v>212</v>
      </c>
      <c r="B171" s="186" t="s">
        <v>312</v>
      </c>
      <c r="C171" s="187" t="s">
        <v>1513</v>
      </c>
      <c r="D171" s="188" t="s">
        <v>9</v>
      </c>
      <c r="E171" s="189">
        <v>43.72</v>
      </c>
      <c r="F171" s="189"/>
      <c r="G171" s="174"/>
      <c r="H171" s="197">
        <f>SUMIF($C:$C,G171,$E:$E)</f>
        <v>0</v>
      </c>
    </row>
    <row r="172" spans="1:8" ht="12.75" customHeight="1" outlineLevel="1" x14ac:dyDescent="0.2">
      <c r="A172" s="160" t="s">
        <v>212</v>
      </c>
      <c r="B172" s="190" t="s">
        <v>891</v>
      </c>
      <c r="C172" s="191" t="s">
        <v>1514</v>
      </c>
      <c r="D172" s="192" t="s">
        <v>9</v>
      </c>
      <c r="E172" s="193">
        <v>58.84</v>
      </c>
      <c r="F172" s="193"/>
      <c r="G172" s="174"/>
      <c r="H172" s="197">
        <f>SUMIF($C:$C,G172,$E:$E)</f>
        <v>0</v>
      </c>
    </row>
    <row r="173" spans="1:8" ht="12.75" customHeight="1" outlineLevel="1" x14ac:dyDescent="0.2">
      <c r="A173" s="160" t="s">
        <v>212</v>
      </c>
      <c r="B173" s="186" t="s">
        <v>892</v>
      </c>
      <c r="C173" s="187" t="s">
        <v>1515</v>
      </c>
      <c r="D173" s="188" t="s">
        <v>9</v>
      </c>
      <c r="E173" s="189">
        <v>3.96</v>
      </c>
      <c r="F173" s="189"/>
      <c r="G173" s="174"/>
      <c r="H173" s="197">
        <f>SUMIF($C:$C,G173,$E:$E)</f>
        <v>0</v>
      </c>
    </row>
    <row r="174" spans="1:8" ht="12.75" customHeight="1" outlineLevel="1" x14ac:dyDescent="0.2">
      <c r="A174" s="160" t="s">
        <v>212</v>
      </c>
      <c r="B174" s="178" t="s">
        <v>313</v>
      </c>
      <c r="C174" s="179" t="s">
        <v>1498</v>
      </c>
      <c r="D174" s="180"/>
      <c r="E174" s="181"/>
      <c r="F174" s="181"/>
      <c r="G174" s="174"/>
      <c r="H174" s="197">
        <f>SUMIF($C:$C,G174,$E:$E)</f>
        <v>0</v>
      </c>
    </row>
    <row r="175" spans="1:8" ht="12.75" customHeight="1" outlineLevel="1" x14ac:dyDescent="0.2">
      <c r="A175" s="160" t="s">
        <v>212</v>
      </c>
      <c r="B175" s="190" t="s">
        <v>314</v>
      </c>
      <c r="C175" s="191" t="s">
        <v>1513</v>
      </c>
      <c r="D175" s="192" t="s">
        <v>9</v>
      </c>
      <c r="E175" s="193">
        <v>44.51</v>
      </c>
      <c r="F175" s="193"/>
      <c r="G175" s="174"/>
      <c r="H175" s="197">
        <f>SUMIF($C:$C,G175,$E:$E)</f>
        <v>0</v>
      </c>
    </row>
    <row r="176" spans="1:8" ht="12.75" customHeight="1" outlineLevel="1" x14ac:dyDescent="0.2">
      <c r="A176" s="160" t="s">
        <v>212</v>
      </c>
      <c r="B176" s="186" t="s">
        <v>893</v>
      </c>
      <c r="C176" s="187" t="s">
        <v>1514</v>
      </c>
      <c r="D176" s="188" t="s">
        <v>9</v>
      </c>
      <c r="E176" s="189">
        <v>57.72</v>
      </c>
      <c r="F176" s="189"/>
      <c r="G176" s="187"/>
      <c r="H176" s="197"/>
    </row>
    <row r="177" spans="1:8" ht="12.75" customHeight="1" outlineLevel="1" x14ac:dyDescent="0.2">
      <c r="A177" s="160" t="s">
        <v>212</v>
      </c>
      <c r="B177" s="190" t="s">
        <v>894</v>
      </c>
      <c r="C177" s="191" t="s">
        <v>1515</v>
      </c>
      <c r="D177" s="192" t="s">
        <v>9</v>
      </c>
      <c r="E177" s="193">
        <v>3.96</v>
      </c>
      <c r="F177" s="193"/>
      <c r="G177" s="187"/>
      <c r="H177" s="197"/>
    </row>
    <row r="178" spans="1:8" ht="12.75" customHeight="1" outlineLevel="1" x14ac:dyDescent="0.2">
      <c r="A178" s="160" t="s">
        <v>212</v>
      </c>
      <c r="B178" s="178" t="s">
        <v>315</v>
      </c>
      <c r="C178" s="179" t="s">
        <v>1499</v>
      </c>
      <c r="D178" s="180"/>
      <c r="E178" s="181"/>
      <c r="F178" s="181"/>
      <c r="G178" s="187"/>
      <c r="H178" s="197"/>
    </row>
    <row r="179" spans="1:8" ht="12.75" customHeight="1" outlineLevel="1" x14ac:dyDescent="0.2">
      <c r="A179" s="160" t="s">
        <v>212</v>
      </c>
      <c r="B179" s="186" t="s">
        <v>316</v>
      </c>
      <c r="C179" s="187" t="s">
        <v>1513</v>
      </c>
      <c r="D179" s="188" t="s">
        <v>9</v>
      </c>
      <c r="E179" s="189">
        <v>42.83</v>
      </c>
      <c r="F179" s="189"/>
      <c r="G179" s="187"/>
      <c r="H179" s="197"/>
    </row>
    <row r="180" spans="1:8" ht="12.75" customHeight="1" outlineLevel="1" x14ac:dyDescent="0.2">
      <c r="A180" s="160" t="s">
        <v>212</v>
      </c>
      <c r="B180" s="190" t="s">
        <v>895</v>
      </c>
      <c r="C180" s="191" t="s">
        <v>1514</v>
      </c>
      <c r="D180" s="192" t="s">
        <v>9</v>
      </c>
      <c r="E180" s="193">
        <v>55.34</v>
      </c>
      <c r="F180" s="193"/>
      <c r="G180" s="187"/>
      <c r="H180" s="197"/>
    </row>
    <row r="181" spans="1:8" ht="12.75" customHeight="1" outlineLevel="1" x14ac:dyDescent="0.2">
      <c r="A181" s="160" t="s">
        <v>212</v>
      </c>
      <c r="B181" s="186" t="s">
        <v>896</v>
      </c>
      <c r="C181" s="187" t="s">
        <v>1515</v>
      </c>
      <c r="D181" s="188" t="s">
        <v>9</v>
      </c>
      <c r="E181" s="189">
        <v>3.96</v>
      </c>
      <c r="F181" s="189"/>
      <c r="G181" s="187"/>
      <c r="H181" s="197"/>
    </row>
    <row r="182" spans="1:8" ht="12.75" customHeight="1" outlineLevel="1" x14ac:dyDescent="0.2">
      <c r="A182" s="160" t="s">
        <v>212</v>
      </c>
      <c r="B182" s="178" t="s">
        <v>897</v>
      </c>
      <c r="C182" s="179" t="s">
        <v>1500</v>
      </c>
      <c r="D182" s="180"/>
      <c r="E182" s="181"/>
      <c r="F182" s="181"/>
      <c r="G182" s="187"/>
      <c r="H182" s="197"/>
    </row>
    <row r="183" spans="1:8" ht="12.75" customHeight="1" outlineLevel="1" x14ac:dyDescent="0.2">
      <c r="A183" s="160" t="s">
        <v>212</v>
      </c>
      <c r="B183" s="190" t="s">
        <v>898</v>
      </c>
      <c r="C183" s="191" t="s">
        <v>1513</v>
      </c>
      <c r="D183" s="192" t="s">
        <v>9</v>
      </c>
      <c r="E183" s="193">
        <v>52.15</v>
      </c>
      <c r="F183" s="193"/>
      <c r="G183" s="187"/>
      <c r="H183" s="197"/>
    </row>
    <row r="184" spans="1:8" ht="12.75" customHeight="1" outlineLevel="1" x14ac:dyDescent="0.2">
      <c r="A184" s="160" t="s">
        <v>212</v>
      </c>
      <c r="B184" s="186" t="s">
        <v>1517</v>
      </c>
      <c r="C184" s="187" t="s">
        <v>1514</v>
      </c>
      <c r="D184" s="188" t="s">
        <v>9</v>
      </c>
      <c r="E184" s="189">
        <v>63.74</v>
      </c>
      <c r="F184" s="189"/>
      <c r="G184" s="187"/>
      <c r="H184" s="197"/>
    </row>
    <row r="185" spans="1:8" ht="12.75" customHeight="1" outlineLevel="1" x14ac:dyDescent="0.2">
      <c r="A185" s="160" t="s">
        <v>212</v>
      </c>
      <c r="B185" s="190" t="s">
        <v>1518</v>
      </c>
      <c r="C185" s="191" t="s">
        <v>1515</v>
      </c>
      <c r="D185" s="192" t="s">
        <v>9</v>
      </c>
      <c r="E185" s="193">
        <v>4.87</v>
      </c>
      <c r="F185" s="193"/>
      <c r="G185" s="187"/>
      <c r="H185" s="197"/>
    </row>
    <row r="186" spans="1:8" ht="12.75" customHeight="1" outlineLevel="1" x14ac:dyDescent="0.2">
      <c r="A186" s="160" t="s">
        <v>212</v>
      </c>
      <c r="B186" s="178" t="s">
        <v>899</v>
      </c>
      <c r="C186" s="179" t="s">
        <v>1502</v>
      </c>
      <c r="D186" s="180"/>
      <c r="E186" s="181"/>
      <c r="F186" s="181"/>
      <c r="G186" s="187"/>
      <c r="H186" s="197"/>
    </row>
    <row r="187" spans="1:8" ht="12.75" customHeight="1" outlineLevel="1" x14ac:dyDescent="0.2">
      <c r="A187" s="160" t="s">
        <v>212</v>
      </c>
      <c r="B187" s="186" t="s">
        <v>900</v>
      </c>
      <c r="C187" s="187" t="s">
        <v>1513</v>
      </c>
      <c r="D187" s="188" t="s">
        <v>9</v>
      </c>
      <c r="E187" s="189">
        <v>27.9</v>
      </c>
      <c r="F187" s="189"/>
      <c r="G187" s="187"/>
      <c r="H187" s="197"/>
    </row>
    <row r="188" spans="1:8" ht="12.75" customHeight="1" outlineLevel="1" x14ac:dyDescent="0.2">
      <c r="A188" s="160" t="s">
        <v>212</v>
      </c>
      <c r="B188" s="190" t="s">
        <v>901</v>
      </c>
      <c r="C188" s="191" t="s">
        <v>1514</v>
      </c>
      <c r="D188" s="192" t="s">
        <v>9</v>
      </c>
      <c r="E188" s="193">
        <v>16.61</v>
      </c>
      <c r="F188" s="193"/>
      <c r="G188" s="187"/>
      <c r="H188" s="197"/>
    </row>
    <row r="189" spans="1:8" ht="12.75" customHeight="1" outlineLevel="1" x14ac:dyDescent="0.2">
      <c r="A189" s="160" t="s">
        <v>212</v>
      </c>
      <c r="B189" s="186" t="s">
        <v>1519</v>
      </c>
      <c r="C189" s="187" t="s">
        <v>1515</v>
      </c>
      <c r="D189" s="188" t="s">
        <v>9</v>
      </c>
      <c r="E189" s="189">
        <v>10.1</v>
      </c>
      <c r="F189" s="189"/>
      <c r="G189" s="187"/>
      <c r="H189" s="197"/>
    </row>
    <row r="190" spans="1:8" ht="12.75" customHeight="1" outlineLevel="1" x14ac:dyDescent="0.2">
      <c r="A190" s="160" t="s">
        <v>212</v>
      </c>
      <c r="B190" s="178" t="s">
        <v>902</v>
      </c>
      <c r="C190" s="179" t="s">
        <v>1504</v>
      </c>
      <c r="D190" s="180"/>
      <c r="E190" s="181"/>
      <c r="F190" s="181"/>
      <c r="G190" s="174"/>
      <c r="H190" s="197">
        <f>SUMIF($C:$C,G190,$E:$E)</f>
        <v>0</v>
      </c>
    </row>
    <row r="191" spans="1:8" ht="12.75" customHeight="1" outlineLevel="1" x14ac:dyDescent="0.2">
      <c r="A191" s="160" t="s">
        <v>212</v>
      </c>
      <c r="B191" s="190" t="s">
        <v>903</v>
      </c>
      <c r="C191" s="191" t="s">
        <v>1513</v>
      </c>
      <c r="D191" s="192" t="s">
        <v>9</v>
      </c>
      <c r="E191" s="193">
        <v>42.28</v>
      </c>
      <c r="F191" s="193"/>
      <c r="G191" s="174"/>
      <c r="H191" s="197">
        <f>SUMIF($C:$C,G191,$E:$E)</f>
        <v>0</v>
      </c>
    </row>
    <row r="192" spans="1:8" ht="12.75" customHeight="1" outlineLevel="1" x14ac:dyDescent="0.2">
      <c r="A192" s="160" t="s">
        <v>212</v>
      </c>
      <c r="B192" s="186" t="s">
        <v>904</v>
      </c>
      <c r="C192" s="187" t="s">
        <v>1514</v>
      </c>
      <c r="D192" s="188" t="s">
        <v>9</v>
      </c>
      <c r="E192" s="189">
        <v>12.84</v>
      </c>
      <c r="F192" s="189"/>
      <c r="G192" s="174"/>
      <c r="H192" s="197">
        <f>SUMIF($C:$C,G192,$E:$E)</f>
        <v>0</v>
      </c>
    </row>
    <row r="193" spans="1:10" x14ac:dyDescent="0.2">
      <c r="B193" s="419" t="s">
        <v>317</v>
      </c>
      <c r="C193" s="420" t="s">
        <v>383</v>
      </c>
      <c r="D193" s="420"/>
      <c r="E193" s="423">
        <f>SUM(E194:E320)</f>
        <v>10736.69</v>
      </c>
      <c r="F193" s="423"/>
      <c r="G193" s="420"/>
      <c r="H193" s="196">
        <f>SUM(H194:H199)</f>
        <v>10736.69</v>
      </c>
      <c r="I193" s="204" t="str">
        <f>IF(H193=E193,"OKAY","REVER")</f>
        <v>OKAY</v>
      </c>
      <c r="J193" s="367"/>
    </row>
    <row r="194" spans="1:10" s="177" customFormat="1" ht="12.75" customHeight="1" outlineLevel="1" x14ac:dyDescent="0.2">
      <c r="A194" s="160" t="s">
        <v>211</v>
      </c>
      <c r="B194" s="178" t="s">
        <v>318</v>
      </c>
      <c r="C194" s="179" t="s">
        <v>1479</v>
      </c>
      <c r="D194" s="180"/>
      <c r="E194" s="181"/>
      <c r="F194" s="181"/>
      <c r="G194" s="187" t="s">
        <v>1522</v>
      </c>
      <c r="H194" s="197">
        <f t="shared" ref="H194:H199" si="6">SUMIF($C:$C,G194,$E:$E)</f>
        <v>608.02</v>
      </c>
      <c r="I194" s="203"/>
    </row>
    <row r="195" spans="1:10" s="177" customFormat="1" ht="12.75" customHeight="1" outlineLevel="1" x14ac:dyDescent="0.2">
      <c r="A195" s="160" t="s">
        <v>211</v>
      </c>
      <c r="B195" s="190" t="s">
        <v>319</v>
      </c>
      <c r="C195" s="191" t="s">
        <v>1520</v>
      </c>
      <c r="D195" s="192" t="s">
        <v>3</v>
      </c>
      <c r="E195" s="193">
        <v>138.36000000000001</v>
      </c>
      <c r="F195" s="193"/>
      <c r="G195" s="191" t="s">
        <v>1520</v>
      </c>
      <c r="H195" s="197">
        <f t="shared" si="6"/>
        <v>4171.2100000000009</v>
      </c>
      <c r="I195" s="203"/>
    </row>
    <row r="196" spans="1:10" s="177" customFormat="1" ht="12.75" customHeight="1" outlineLevel="1" x14ac:dyDescent="0.2">
      <c r="A196" s="160" t="s">
        <v>211</v>
      </c>
      <c r="B196" s="186" t="s">
        <v>905</v>
      </c>
      <c r="C196" s="187" t="s">
        <v>167</v>
      </c>
      <c r="D196" s="188" t="s">
        <v>2</v>
      </c>
      <c r="E196" s="189">
        <v>178.89</v>
      </c>
      <c r="F196" s="189"/>
      <c r="G196" s="187" t="s">
        <v>167</v>
      </c>
      <c r="H196" s="197">
        <f t="shared" si="6"/>
        <v>3923.0199999999995</v>
      </c>
      <c r="I196" s="203"/>
    </row>
    <row r="197" spans="1:10" s="177" customFormat="1" ht="12.75" customHeight="1" outlineLevel="1" x14ac:dyDescent="0.2">
      <c r="A197" s="160" t="s">
        <v>211</v>
      </c>
      <c r="B197" s="190" t="s">
        <v>1135</v>
      </c>
      <c r="C197" s="191" t="s">
        <v>1521</v>
      </c>
      <c r="D197" s="192" t="s">
        <v>3</v>
      </c>
      <c r="E197" s="193">
        <v>14.32</v>
      </c>
      <c r="F197" s="193"/>
      <c r="G197" s="191" t="s">
        <v>1523</v>
      </c>
      <c r="H197" s="197">
        <f t="shared" si="6"/>
        <v>1196.8100000000002</v>
      </c>
      <c r="I197" s="203"/>
    </row>
    <row r="198" spans="1:10" s="177" customFormat="1" ht="12.75" customHeight="1" outlineLevel="1" x14ac:dyDescent="0.2">
      <c r="A198" s="160" t="s">
        <v>211</v>
      </c>
      <c r="B198" s="178" t="s">
        <v>320</v>
      </c>
      <c r="C198" s="179" t="s">
        <v>1482</v>
      </c>
      <c r="D198" s="180"/>
      <c r="E198" s="181"/>
      <c r="F198" s="181"/>
      <c r="G198" s="187" t="s">
        <v>1521</v>
      </c>
      <c r="H198" s="197">
        <f t="shared" si="6"/>
        <v>837.63000000000022</v>
      </c>
      <c r="I198" s="203"/>
    </row>
    <row r="199" spans="1:10" s="177" customFormat="1" ht="12.75" customHeight="1" outlineLevel="1" x14ac:dyDescent="0.2">
      <c r="A199" s="160" t="s">
        <v>211</v>
      </c>
      <c r="B199" s="186" t="s">
        <v>321</v>
      </c>
      <c r="C199" s="187" t="s">
        <v>1522</v>
      </c>
      <c r="D199" s="188" t="s">
        <v>3</v>
      </c>
      <c r="E199" s="189">
        <v>19.93</v>
      </c>
      <c r="F199" s="189"/>
      <c r="G199" s="191"/>
      <c r="H199" s="197">
        <f t="shared" si="6"/>
        <v>0</v>
      </c>
      <c r="I199" s="203"/>
    </row>
    <row r="200" spans="1:10" s="177" customFormat="1" ht="12.75" customHeight="1" outlineLevel="1" x14ac:dyDescent="0.2">
      <c r="A200" s="160" t="s">
        <v>211</v>
      </c>
      <c r="B200" s="190" t="s">
        <v>906</v>
      </c>
      <c r="C200" s="191" t="s">
        <v>1520</v>
      </c>
      <c r="D200" s="192" t="s">
        <v>3</v>
      </c>
      <c r="E200" s="193">
        <v>194.78</v>
      </c>
      <c r="F200" s="193"/>
      <c r="G200" s="160"/>
      <c r="H200" s="160"/>
      <c r="I200" s="160"/>
    </row>
    <row r="201" spans="1:10" s="177" customFormat="1" ht="12.75" customHeight="1" outlineLevel="1" x14ac:dyDescent="0.2">
      <c r="A201" s="160" t="s">
        <v>211</v>
      </c>
      <c r="B201" s="186" t="s">
        <v>907</v>
      </c>
      <c r="C201" s="187" t="s">
        <v>167</v>
      </c>
      <c r="D201" s="188" t="s">
        <v>2</v>
      </c>
      <c r="E201" s="189">
        <v>330.02</v>
      </c>
      <c r="F201" s="189"/>
      <c r="G201" s="423" t="s">
        <v>665</v>
      </c>
      <c r="H201" s="196">
        <f>H203+H211</f>
        <v>10736.69</v>
      </c>
      <c r="I201" s="204" t="str">
        <f>IF(H201=H193,"OKAY","REVER")</f>
        <v>OKAY</v>
      </c>
    </row>
    <row r="202" spans="1:10" s="177" customFormat="1" ht="12.75" customHeight="1" outlineLevel="1" x14ac:dyDescent="0.2">
      <c r="A202" s="160" t="s">
        <v>211</v>
      </c>
      <c r="B202" s="190" t="s">
        <v>908</v>
      </c>
      <c r="C202" s="191" t="s">
        <v>1523</v>
      </c>
      <c r="D202" s="192" t="s">
        <v>3</v>
      </c>
      <c r="E202" s="193">
        <v>25.63</v>
      </c>
      <c r="F202" s="193"/>
      <c r="G202" s="194"/>
      <c r="H202" s="194"/>
      <c r="I202" s="204"/>
    </row>
    <row r="203" spans="1:10" s="177" customFormat="1" ht="12.75" customHeight="1" outlineLevel="1" x14ac:dyDescent="0.2">
      <c r="A203" s="160" t="s">
        <v>211</v>
      </c>
      <c r="B203" s="186" t="s">
        <v>909</v>
      </c>
      <c r="C203" s="187" t="s">
        <v>1521</v>
      </c>
      <c r="D203" s="188" t="s">
        <v>3</v>
      </c>
      <c r="E203" s="189">
        <v>55.29</v>
      </c>
      <c r="F203" s="189"/>
      <c r="G203" s="423" t="str">
        <f>$A$1</f>
        <v>EMBASSAMENTO</v>
      </c>
      <c r="H203" s="196">
        <f>SUM(H204:H209)</f>
        <v>957.22</v>
      </c>
      <c r="I203" s="204"/>
    </row>
    <row r="204" spans="1:10" s="177" customFormat="1" ht="12.75" customHeight="1" outlineLevel="1" x14ac:dyDescent="0.2">
      <c r="A204" s="160" t="s">
        <v>212</v>
      </c>
      <c r="B204" s="178" t="s">
        <v>322</v>
      </c>
      <c r="C204" s="179" t="s">
        <v>1484</v>
      </c>
      <c r="D204" s="180"/>
      <c r="E204" s="181"/>
      <c r="F204" s="181"/>
      <c r="G204" s="187" t="s">
        <v>1522</v>
      </c>
      <c r="H204" s="197">
        <f t="shared" ref="H204:H209" si="7">SUMIFS($E:$E,$C:$C,G204,$A:$A,$G$22)</f>
        <v>19.93</v>
      </c>
      <c r="I204" s="204"/>
    </row>
    <row r="205" spans="1:10" s="177" customFormat="1" ht="12.75" customHeight="1" outlineLevel="1" x14ac:dyDescent="0.2">
      <c r="A205" s="160" t="s">
        <v>212</v>
      </c>
      <c r="B205" s="190" t="s">
        <v>323</v>
      </c>
      <c r="C205" s="191" t="s">
        <v>1522</v>
      </c>
      <c r="D205" s="192" t="s">
        <v>3</v>
      </c>
      <c r="E205" s="193">
        <v>7.95</v>
      </c>
      <c r="F205" s="193"/>
      <c r="G205" s="191" t="s">
        <v>1520</v>
      </c>
      <c r="H205" s="197">
        <f t="shared" si="7"/>
        <v>333.14</v>
      </c>
      <c r="I205" s="203"/>
    </row>
    <row r="206" spans="1:10" s="177" customFormat="1" ht="12.75" customHeight="1" outlineLevel="1" x14ac:dyDescent="0.2">
      <c r="A206" s="160" t="s">
        <v>212</v>
      </c>
      <c r="B206" s="186" t="s">
        <v>910</v>
      </c>
      <c r="C206" s="187" t="s">
        <v>1520</v>
      </c>
      <c r="D206" s="188" t="s">
        <v>3</v>
      </c>
      <c r="E206" s="189">
        <v>227.5</v>
      </c>
      <c r="F206" s="189"/>
      <c r="G206" s="187" t="s">
        <v>167</v>
      </c>
      <c r="H206" s="197">
        <f t="shared" si="7"/>
        <v>508.90999999999997</v>
      </c>
      <c r="I206" s="203"/>
    </row>
    <row r="207" spans="1:10" s="177" customFormat="1" ht="12.75" customHeight="1" outlineLevel="1" x14ac:dyDescent="0.2">
      <c r="A207" s="160" t="s">
        <v>212</v>
      </c>
      <c r="B207" s="190" t="s">
        <v>911</v>
      </c>
      <c r="C207" s="191" t="s">
        <v>167</v>
      </c>
      <c r="D207" s="192" t="s">
        <v>2</v>
      </c>
      <c r="E207" s="193">
        <v>268.37</v>
      </c>
      <c r="F207" s="193"/>
      <c r="G207" s="191" t="s">
        <v>1523</v>
      </c>
      <c r="H207" s="197">
        <f t="shared" si="7"/>
        <v>25.63</v>
      </c>
      <c r="I207" s="203"/>
    </row>
    <row r="208" spans="1:10" s="177" customFormat="1" ht="12.75" customHeight="1" outlineLevel="1" x14ac:dyDescent="0.2">
      <c r="A208" s="160" t="s">
        <v>212</v>
      </c>
      <c r="B208" s="186" t="s">
        <v>912</v>
      </c>
      <c r="C208" s="187" t="s">
        <v>1523</v>
      </c>
      <c r="D208" s="188" t="s">
        <v>3</v>
      </c>
      <c r="E208" s="189">
        <v>15.9</v>
      </c>
      <c r="F208" s="189"/>
      <c r="G208" s="187" t="s">
        <v>1521</v>
      </c>
      <c r="H208" s="197">
        <f t="shared" si="7"/>
        <v>69.61</v>
      </c>
      <c r="I208" s="203"/>
    </row>
    <row r="209" spans="1:9" s="177" customFormat="1" ht="12.75" customHeight="1" outlineLevel="1" x14ac:dyDescent="0.2">
      <c r="A209" s="160" t="s">
        <v>212</v>
      </c>
      <c r="B209" s="190" t="s">
        <v>913</v>
      </c>
      <c r="C209" s="191" t="s">
        <v>1521</v>
      </c>
      <c r="D209" s="192" t="s">
        <v>3</v>
      </c>
      <c r="E209" s="193">
        <v>46.44</v>
      </c>
      <c r="F209" s="193"/>
      <c r="G209" s="191"/>
      <c r="H209" s="197">
        <f t="shared" si="7"/>
        <v>0</v>
      </c>
      <c r="I209" s="203"/>
    </row>
    <row r="210" spans="1:9" s="177" customFormat="1" ht="12.75" customHeight="1" outlineLevel="1" x14ac:dyDescent="0.2">
      <c r="A210" s="160" t="s">
        <v>212</v>
      </c>
      <c r="B210" s="178" t="s">
        <v>324</v>
      </c>
      <c r="C210" s="179" t="s">
        <v>1485</v>
      </c>
      <c r="D210" s="180"/>
      <c r="E210" s="181"/>
      <c r="F210" s="181"/>
      <c r="G210" s="160"/>
      <c r="H210" s="160"/>
      <c r="I210" s="203"/>
    </row>
    <row r="211" spans="1:9" s="177" customFormat="1" ht="12.75" customHeight="1" outlineLevel="1" x14ac:dyDescent="0.2">
      <c r="A211" s="160" t="s">
        <v>212</v>
      </c>
      <c r="B211" s="186" t="s">
        <v>325</v>
      </c>
      <c r="C211" s="187" t="s">
        <v>1522</v>
      </c>
      <c r="D211" s="188" t="s">
        <v>3</v>
      </c>
      <c r="E211" s="189">
        <v>36.4</v>
      </c>
      <c r="F211" s="189"/>
      <c r="G211" s="423" t="str">
        <f>$A$2</f>
        <v>TORRE</v>
      </c>
      <c r="H211" s="196">
        <f>SUM(H212:H217)</f>
        <v>9779.4700000000012</v>
      </c>
      <c r="I211" s="203"/>
    </row>
    <row r="212" spans="1:9" s="177" customFormat="1" ht="12.75" customHeight="1" outlineLevel="1" x14ac:dyDescent="0.2">
      <c r="A212" s="160" t="s">
        <v>212</v>
      </c>
      <c r="B212" s="190" t="s">
        <v>914</v>
      </c>
      <c r="C212" s="191" t="s">
        <v>1520</v>
      </c>
      <c r="D212" s="192" t="s">
        <v>3</v>
      </c>
      <c r="E212" s="193">
        <v>286.36</v>
      </c>
      <c r="F212" s="193"/>
      <c r="G212" s="187" t="s">
        <v>1522</v>
      </c>
      <c r="H212" s="197">
        <f t="shared" ref="H212:H217" si="8">SUMIFS($E:$E,$C:$C,G212,$A:$A,$G$30)</f>
        <v>588.09</v>
      </c>
      <c r="I212" s="203"/>
    </row>
    <row r="213" spans="1:9" s="177" customFormat="1" ht="12.75" customHeight="1" outlineLevel="1" x14ac:dyDescent="0.2">
      <c r="A213" s="160" t="s">
        <v>212</v>
      </c>
      <c r="B213" s="186" t="s">
        <v>915</v>
      </c>
      <c r="C213" s="187" t="s">
        <v>167</v>
      </c>
      <c r="D213" s="188" t="s">
        <v>2</v>
      </c>
      <c r="E213" s="189">
        <v>283.64</v>
      </c>
      <c r="F213" s="189"/>
      <c r="G213" s="191" t="s">
        <v>1520</v>
      </c>
      <c r="H213" s="197">
        <f t="shared" si="8"/>
        <v>3838.0700000000006</v>
      </c>
      <c r="I213" s="203"/>
    </row>
    <row r="214" spans="1:9" s="177" customFormat="1" ht="12.75" customHeight="1" outlineLevel="1" x14ac:dyDescent="0.2">
      <c r="A214" s="160" t="s">
        <v>212</v>
      </c>
      <c r="B214" s="190" t="s">
        <v>916</v>
      </c>
      <c r="C214" s="191" t="s">
        <v>1523</v>
      </c>
      <c r="D214" s="192" t="s">
        <v>3</v>
      </c>
      <c r="E214" s="193">
        <v>72.8</v>
      </c>
      <c r="F214" s="193"/>
      <c r="G214" s="187" t="s">
        <v>167</v>
      </c>
      <c r="H214" s="197">
        <f t="shared" si="8"/>
        <v>3414.1099999999997</v>
      </c>
      <c r="I214" s="203"/>
    </row>
    <row r="215" spans="1:9" s="177" customFormat="1" ht="12.75" customHeight="1" outlineLevel="1" x14ac:dyDescent="0.2">
      <c r="A215" s="160" t="s">
        <v>212</v>
      </c>
      <c r="B215" s="186" t="s">
        <v>917</v>
      </c>
      <c r="C215" s="187" t="s">
        <v>1521</v>
      </c>
      <c r="D215" s="188" t="s">
        <v>3</v>
      </c>
      <c r="E215" s="189">
        <v>67.72</v>
      </c>
      <c r="F215" s="189"/>
      <c r="G215" s="191" t="s">
        <v>1523</v>
      </c>
      <c r="H215" s="197">
        <f t="shared" si="8"/>
        <v>1171.18</v>
      </c>
      <c r="I215" s="203"/>
    </row>
    <row r="216" spans="1:9" s="177" customFormat="1" ht="12.75" customHeight="1" outlineLevel="1" x14ac:dyDescent="0.2">
      <c r="A216" s="160" t="s">
        <v>212</v>
      </c>
      <c r="B216" s="178" t="s">
        <v>326</v>
      </c>
      <c r="C216" s="179" t="s">
        <v>1486</v>
      </c>
      <c r="D216" s="180"/>
      <c r="E216" s="181"/>
      <c r="F216" s="181"/>
      <c r="G216" s="187" t="s">
        <v>1521</v>
      </c>
      <c r="H216" s="197">
        <f t="shared" si="8"/>
        <v>768.02000000000021</v>
      </c>
      <c r="I216" s="203"/>
    </row>
    <row r="217" spans="1:9" s="177" customFormat="1" ht="12.75" customHeight="1" outlineLevel="1" x14ac:dyDescent="0.2">
      <c r="A217" s="160" t="s">
        <v>212</v>
      </c>
      <c r="B217" s="190" t="s">
        <v>327</v>
      </c>
      <c r="C217" s="191" t="s">
        <v>1522</v>
      </c>
      <c r="D217" s="192" t="s">
        <v>3</v>
      </c>
      <c r="E217" s="193">
        <v>30.84</v>
      </c>
      <c r="F217" s="193"/>
      <c r="G217" s="191"/>
      <c r="H217" s="197">
        <f t="shared" si="8"/>
        <v>0</v>
      </c>
      <c r="I217" s="203"/>
    </row>
    <row r="218" spans="1:9" s="177" customFormat="1" ht="12.75" customHeight="1" outlineLevel="1" x14ac:dyDescent="0.2">
      <c r="A218" s="160" t="s">
        <v>212</v>
      </c>
      <c r="B218" s="186" t="s">
        <v>918</v>
      </c>
      <c r="C218" s="187" t="s">
        <v>1520</v>
      </c>
      <c r="D218" s="188" t="s">
        <v>3</v>
      </c>
      <c r="E218" s="189">
        <v>238.97</v>
      </c>
      <c r="F218" s="189"/>
    </row>
    <row r="219" spans="1:9" s="177" customFormat="1" ht="12.75" customHeight="1" outlineLevel="1" x14ac:dyDescent="0.2">
      <c r="A219" s="160" t="s">
        <v>212</v>
      </c>
      <c r="B219" s="190" t="s">
        <v>919</v>
      </c>
      <c r="C219" s="191" t="s">
        <v>167</v>
      </c>
      <c r="D219" s="192" t="s">
        <v>2</v>
      </c>
      <c r="E219" s="193">
        <v>227</v>
      </c>
      <c r="F219" s="193"/>
    </row>
    <row r="220" spans="1:9" s="177" customFormat="1" ht="12.75" customHeight="1" outlineLevel="1" x14ac:dyDescent="0.2">
      <c r="A220" s="160" t="s">
        <v>212</v>
      </c>
      <c r="B220" s="186" t="s">
        <v>920</v>
      </c>
      <c r="C220" s="187" t="s">
        <v>1523</v>
      </c>
      <c r="D220" s="188" t="s">
        <v>3</v>
      </c>
      <c r="E220" s="189">
        <v>61.68</v>
      </c>
      <c r="F220" s="189"/>
    </row>
    <row r="221" spans="1:9" s="177" customFormat="1" ht="12.75" customHeight="1" outlineLevel="1" x14ac:dyDescent="0.2">
      <c r="A221" s="160" t="s">
        <v>212</v>
      </c>
      <c r="B221" s="190" t="s">
        <v>921</v>
      </c>
      <c r="C221" s="191" t="s">
        <v>1521</v>
      </c>
      <c r="D221" s="192" t="s">
        <v>3</v>
      </c>
      <c r="E221" s="193">
        <v>55.48</v>
      </c>
      <c r="F221" s="193"/>
    </row>
    <row r="222" spans="1:9" s="177" customFormat="1" ht="12.75" customHeight="1" outlineLevel="1" x14ac:dyDescent="0.2">
      <c r="A222" s="160" t="s">
        <v>212</v>
      </c>
      <c r="B222" s="178" t="s">
        <v>328</v>
      </c>
      <c r="C222" s="179" t="s">
        <v>1487</v>
      </c>
      <c r="D222" s="180"/>
      <c r="E222" s="181"/>
      <c r="F222" s="181"/>
    </row>
    <row r="223" spans="1:9" s="177" customFormat="1" ht="12.75" customHeight="1" outlineLevel="1" x14ac:dyDescent="0.2">
      <c r="A223" s="160" t="s">
        <v>212</v>
      </c>
      <c r="B223" s="186" t="s">
        <v>329</v>
      </c>
      <c r="C223" s="187" t="s">
        <v>1522</v>
      </c>
      <c r="D223" s="188" t="s">
        <v>3</v>
      </c>
      <c r="E223" s="189">
        <v>40.82</v>
      </c>
      <c r="F223" s="189"/>
    </row>
    <row r="224" spans="1:9" s="177" customFormat="1" ht="12.75" customHeight="1" outlineLevel="1" x14ac:dyDescent="0.2">
      <c r="A224" s="160" t="s">
        <v>212</v>
      </c>
      <c r="B224" s="190" t="s">
        <v>922</v>
      </c>
      <c r="C224" s="191" t="s">
        <v>1520</v>
      </c>
      <c r="D224" s="192" t="s">
        <v>3</v>
      </c>
      <c r="E224" s="193">
        <v>243.03</v>
      </c>
      <c r="F224" s="193"/>
    </row>
    <row r="225" spans="1:6" s="177" customFormat="1" ht="12.75" customHeight="1" outlineLevel="1" x14ac:dyDescent="0.2">
      <c r="A225" s="160" t="s">
        <v>212</v>
      </c>
      <c r="B225" s="186" t="s">
        <v>923</v>
      </c>
      <c r="C225" s="187" t="s">
        <v>167</v>
      </c>
      <c r="D225" s="188" t="s">
        <v>2</v>
      </c>
      <c r="E225" s="189">
        <v>197.89</v>
      </c>
      <c r="F225" s="189"/>
    </row>
    <row r="226" spans="1:6" s="177" customFormat="1" ht="12.75" customHeight="1" outlineLevel="1" x14ac:dyDescent="0.2">
      <c r="A226" s="160" t="s">
        <v>212</v>
      </c>
      <c r="B226" s="190" t="s">
        <v>924</v>
      </c>
      <c r="C226" s="191" t="s">
        <v>1523</v>
      </c>
      <c r="D226" s="192" t="s">
        <v>3</v>
      </c>
      <c r="E226" s="193">
        <v>83.38</v>
      </c>
      <c r="F226" s="193"/>
    </row>
    <row r="227" spans="1:6" s="177" customFormat="1" ht="12.75" customHeight="1" outlineLevel="1" x14ac:dyDescent="0.2">
      <c r="A227" s="160" t="s">
        <v>212</v>
      </c>
      <c r="B227" s="186" t="s">
        <v>925</v>
      </c>
      <c r="C227" s="187" t="s">
        <v>1521</v>
      </c>
      <c r="D227" s="188" t="s">
        <v>3</v>
      </c>
      <c r="E227" s="189">
        <v>49.12</v>
      </c>
      <c r="F227" s="189"/>
    </row>
    <row r="228" spans="1:6" s="177" customFormat="1" ht="12.75" customHeight="1" outlineLevel="1" x14ac:dyDescent="0.2">
      <c r="A228" s="160" t="s">
        <v>212</v>
      </c>
      <c r="B228" s="178" t="s">
        <v>330</v>
      </c>
      <c r="C228" s="179" t="s">
        <v>1488</v>
      </c>
      <c r="D228" s="180"/>
      <c r="E228" s="181"/>
      <c r="F228" s="181"/>
    </row>
    <row r="229" spans="1:6" s="177" customFormat="1" ht="12.75" customHeight="1" outlineLevel="1" x14ac:dyDescent="0.2">
      <c r="A229" s="160" t="s">
        <v>212</v>
      </c>
      <c r="B229" s="190" t="s">
        <v>331</v>
      </c>
      <c r="C229" s="191" t="s">
        <v>1522</v>
      </c>
      <c r="D229" s="192" t="s">
        <v>3</v>
      </c>
      <c r="E229" s="193">
        <v>39.92</v>
      </c>
      <c r="F229" s="193"/>
    </row>
    <row r="230" spans="1:6" s="177" customFormat="1" ht="12.75" customHeight="1" outlineLevel="1" x14ac:dyDescent="0.2">
      <c r="A230" s="160" t="s">
        <v>212</v>
      </c>
      <c r="B230" s="186" t="s">
        <v>926</v>
      </c>
      <c r="C230" s="187" t="s">
        <v>1520</v>
      </c>
      <c r="D230" s="188" t="s">
        <v>3</v>
      </c>
      <c r="E230" s="189">
        <v>245.89</v>
      </c>
      <c r="F230" s="189"/>
    </row>
    <row r="231" spans="1:6" s="177" customFormat="1" ht="12.75" customHeight="1" outlineLevel="1" x14ac:dyDescent="0.2">
      <c r="A231" s="160" t="s">
        <v>212</v>
      </c>
      <c r="B231" s="190" t="s">
        <v>927</v>
      </c>
      <c r="C231" s="191" t="s">
        <v>167</v>
      </c>
      <c r="D231" s="192" t="s">
        <v>2</v>
      </c>
      <c r="E231" s="193">
        <v>199.86</v>
      </c>
      <c r="F231" s="193"/>
    </row>
    <row r="232" spans="1:6" s="177" customFormat="1" ht="12.75" customHeight="1" outlineLevel="1" x14ac:dyDescent="0.2">
      <c r="A232" s="160" t="s">
        <v>212</v>
      </c>
      <c r="B232" s="186" t="s">
        <v>928</v>
      </c>
      <c r="C232" s="187" t="s">
        <v>1523</v>
      </c>
      <c r="D232" s="188" t="s">
        <v>3</v>
      </c>
      <c r="E232" s="189">
        <v>79.84</v>
      </c>
      <c r="F232" s="189"/>
    </row>
    <row r="233" spans="1:6" s="177" customFormat="1" ht="12.75" customHeight="1" outlineLevel="1" x14ac:dyDescent="0.2">
      <c r="A233" s="160" t="s">
        <v>212</v>
      </c>
      <c r="B233" s="190" t="s">
        <v>929</v>
      </c>
      <c r="C233" s="191" t="s">
        <v>1521</v>
      </c>
      <c r="D233" s="192" t="s">
        <v>3</v>
      </c>
      <c r="E233" s="193">
        <v>54.26</v>
      </c>
      <c r="F233" s="193"/>
    </row>
    <row r="234" spans="1:6" s="177" customFormat="1" ht="12.75" customHeight="1" outlineLevel="1" x14ac:dyDescent="0.2">
      <c r="A234" s="160" t="s">
        <v>212</v>
      </c>
      <c r="B234" s="178" t="s">
        <v>332</v>
      </c>
      <c r="C234" s="179" t="s">
        <v>1489</v>
      </c>
      <c r="D234" s="180"/>
      <c r="E234" s="181"/>
      <c r="F234" s="181"/>
    </row>
    <row r="235" spans="1:6" s="177" customFormat="1" ht="12.75" customHeight="1" outlineLevel="1" x14ac:dyDescent="0.2">
      <c r="A235" s="160" t="s">
        <v>212</v>
      </c>
      <c r="B235" s="186" t="s">
        <v>333</v>
      </c>
      <c r="C235" s="187" t="s">
        <v>1522</v>
      </c>
      <c r="D235" s="188" t="s">
        <v>3</v>
      </c>
      <c r="E235" s="189">
        <v>40.82</v>
      </c>
      <c r="F235" s="189"/>
    </row>
    <row r="236" spans="1:6" s="177" customFormat="1" ht="12.75" customHeight="1" outlineLevel="1" x14ac:dyDescent="0.2">
      <c r="A236" s="160" t="s">
        <v>212</v>
      </c>
      <c r="B236" s="190" t="s">
        <v>930</v>
      </c>
      <c r="C236" s="191" t="s">
        <v>1520</v>
      </c>
      <c r="D236" s="192" t="s">
        <v>3</v>
      </c>
      <c r="E236" s="193">
        <v>243.03</v>
      </c>
      <c r="F236" s="193"/>
    </row>
    <row r="237" spans="1:6" s="177" customFormat="1" ht="12.75" customHeight="1" outlineLevel="1" x14ac:dyDescent="0.2">
      <c r="A237" s="160" t="s">
        <v>212</v>
      </c>
      <c r="B237" s="186" t="s">
        <v>931</v>
      </c>
      <c r="C237" s="187" t="s">
        <v>167</v>
      </c>
      <c r="D237" s="188" t="s">
        <v>2</v>
      </c>
      <c r="E237" s="189">
        <v>197.89</v>
      </c>
      <c r="F237" s="189"/>
    </row>
    <row r="238" spans="1:6" s="177" customFormat="1" ht="12.75" customHeight="1" outlineLevel="1" x14ac:dyDescent="0.2">
      <c r="A238" s="160" t="s">
        <v>212</v>
      </c>
      <c r="B238" s="190" t="s">
        <v>932</v>
      </c>
      <c r="C238" s="191" t="s">
        <v>1523</v>
      </c>
      <c r="D238" s="192" t="s">
        <v>3</v>
      </c>
      <c r="E238" s="193">
        <v>83.38</v>
      </c>
      <c r="F238" s="193"/>
    </row>
    <row r="239" spans="1:6" s="177" customFormat="1" ht="12.75" customHeight="1" outlineLevel="1" x14ac:dyDescent="0.2">
      <c r="A239" s="160" t="s">
        <v>212</v>
      </c>
      <c r="B239" s="186" t="s">
        <v>933</v>
      </c>
      <c r="C239" s="187" t="s">
        <v>1521</v>
      </c>
      <c r="D239" s="188" t="s">
        <v>3</v>
      </c>
      <c r="E239" s="189">
        <v>49.12</v>
      </c>
      <c r="F239" s="189"/>
    </row>
    <row r="240" spans="1:6" s="177" customFormat="1" ht="12.75" customHeight="1" outlineLevel="1" x14ac:dyDescent="0.2">
      <c r="A240" s="160" t="s">
        <v>212</v>
      </c>
      <c r="B240" s="178" t="s">
        <v>334</v>
      </c>
      <c r="C240" s="179" t="s">
        <v>1490</v>
      </c>
      <c r="D240" s="180"/>
      <c r="E240" s="181"/>
      <c r="F240" s="181"/>
    </row>
    <row r="241" spans="1:6" s="177" customFormat="1" ht="12.75" customHeight="1" outlineLevel="1" x14ac:dyDescent="0.2">
      <c r="A241" s="160" t="s">
        <v>212</v>
      </c>
      <c r="B241" s="190" t="s">
        <v>335</v>
      </c>
      <c r="C241" s="191" t="s">
        <v>1522</v>
      </c>
      <c r="D241" s="192" t="s">
        <v>3</v>
      </c>
      <c r="E241" s="193">
        <v>39.92</v>
      </c>
      <c r="F241" s="193"/>
    </row>
    <row r="242" spans="1:6" s="177" customFormat="1" ht="12.75" customHeight="1" outlineLevel="1" x14ac:dyDescent="0.2">
      <c r="A242" s="160" t="s">
        <v>212</v>
      </c>
      <c r="B242" s="186" t="s">
        <v>934</v>
      </c>
      <c r="C242" s="187" t="s">
        <v>1520</v>
      </c>
      <c r="D242" s="188" t="s">
        <v>3</v>
      </c>
      <c r="E242" s="189">
        <v>245.89</v>
      </c>
      <c r="F242" s="189"/>
    </row>
    <row r="243" spans="1:6" s="177" customFormat="1" ht="12.75" customHeight="1" outlineLevel="1" x14ac:dyDescent="0.2">
      <c r="A243" s="160" t="s">
        <v>212</v>
      </c>
      <c r="B243" s="190" t="s">
        <v>935</v>
      </c>
      <c r="C243" s="191" t="s">
        <v>167</v>
      </c>
      <c r="D243" s="192" t="s">
        <v>2</v>
      </c>
      <c r="E243" s="193">
        <v>199.86</v>
      </c>
      <c r="F243" s="193"/>
    </row>
    <row r="244" spans="1:6" s="177" customFormat="1" ht="12.75" customHeight="1" outlineLevel="1" x14ac:dyDescent="0.2">
      <c r="A244" s="160" t="s">
        <v>212</v>
      </c>
      <c r="B244" s="186" t="s">
        <v>936</v>
      </c>
      <c r="C244" s="187" t="s">
        <v>1523</v>
      </c>
      <c r="D244" s="188" t="s">
        <v>3</v>
      </c>
      <c r="E244" s="189">
        <v>79.84</v>
      </c>
      <c r="F244" s="189"/>
    </row>
    <row r="245" spans="1:6" s="177" customFormat="1" ht="12.75" customHeight="1" outlineLevel="1" x14ac:dyDescent="0.2">
      <c r="A245" s="160" t="s">
        <v>212</v>
      </c>
      <c r="B245" s="190" t="s">
        <v>937</v>
      </c>
      <c r="C245" s="191" t="s">
        <v>1521</v>
      </c>
      <c r="D245" s="192" t="s">
        <v>3</v>
      </c>
      <c r="E245" s="193">
        <v>54.26</v>
      </c>
      <c r="F245" s="193"/>
    </row>
    <row r="246" spans="1:6" s="177" customFormat="1" ht="12.75" customHeight="1" outlineLevel="1" x14ac:dyDescent="0.2">
      <c r="A246" s="160" t="s">
        <v>212</v>
      </c>
      <c r="B246" s="178" t="s">
        <v>336</v>
      </c>
      <c r="C246" s="179" t="s">
        <v>1491</v>
      </c>
      <c r="D246" s="180"/>
      <c r="E246" s="181"/>
      <c r="F246" s="181"/>
    </row>
    <row r="247" spans="1:6" s="177" customFormat="1" ht="12.75" customHeight="1" outlineLevel="1" x14ac:dyDescent="0.2">
      <c r="A247" s="160" t="s">
        <v>212</v>
      </c>
      <c r="B247" s="186" t="s">
        <v>337</v>
      </c>
      <c r="C247" s="187" t="s">
        <v>1522</v>
      </c>
      <c r="D247" s="188" t="s">
        <v>3</v>
      </c>
      <c r="E247" s="189">
        <v>40.82</v>
      </c>
      <c r="F247" s="189"/>
    </row>
    <row r="248" spans="1:6" s="177" customFormat="1" ht="12.75" customHeight="1" outlineLevel="1" x14ac:dyDescent="0.2">
      <c r="A248" s="160" t="s">
        <v>212</v>
      </c>
      <c r="B248" s="190" t="s">
        <v>938</v>
      </c>
      <c r="C248" s="191" t="s">
        <v>1520</v>
      </c>
      <c r="D248" s="192" t="s">
        <v>3</v>
      </c>
      <c r="E248" s="193">
        <v>243.03</v>
      </c>
      <c r="F248" s="193"/>
    </row>
    <row r="249" spans="1:6" s="177" customFormat="1" ht="12.75" customHeight="1" outlineLevel="1" x14ac:dyDescent="0.2">
      <c r="A249" s="160" t="s">
        <v>212</v>
      </c>
      <c r="B249" s="186" t="s">
        <v>939</v>
      </c>
      <c r="C249" s="187" t="s">
        <v>167</v>
      </c>
      <c r="D249" s="188" t="s">
        <v>2</v>
      </c>
      <c r="E249" s="189">
        <v>197.89</v>
      </c>
      <c r="F249" s="189"/>
    </row>
    <row r="250" spans="1:6" s="177" customFormat="1" ht="12.75" customHeight="1" outlineLevel="1" x14ac:dyDescent="0.2">
      <c r="A250" s="160" t="s">
        <v>212</v>
      </c>
      <c r="B250" s="190" t="s">
        <v>940</v>
      </c>
      <c r="C250" s="191" t="s">
        <v>1523</v>
      </c>
      <c r="D250" s="192" t="s">
        <v>3</v>
      </c>
      <c r="E250" s="193">
        <v>83.38</v>
      </c>
      <c r="F250" s="193"/>
    </row>
    <row r="251" spans="1:6" s="177" customFormat="1" ht="12.75" customHeight="1" outlineLevel="1" x14ac:dyDescent="0.2">
      <c r="A251" s="160" t="s">
        <v>212</v>
      </c>
      <c r="B251" s="186" t="s">
        <v>941</v>
      </c>
      <c r="C251" s="187" t="s">
        <v>1521</v>
      </c>
      <c r="D251" s="188" t="s">
        <v>3</v>
      </c>
      <c r="E251" s="189">
        <v>49.12</v>
      </c>
      <c r="F251" s="189"/>
    </row>
    <row r="252" spans="1:6" s="177" customFormat="1" ht="12.75" customHeight="1" outlineLevel="1" x14ac:dyDescent="0.2">
      <c r="A252" s="160" t="s">
        <v>212</v>
      </c>
      <c r="B252" s="178" t="s">
        <v>338</v>
      </c>
      <c r="C252" s="179" t="s">
        <v>1492</v>
      </c>
      <c r="D252" s="180"/>
      <c r="E252" s="181"/>
      <c r="F252" s="181"/>
    </row>
    <row r="253" spans="1:6" s="177" customFormat="1" ht="12.75" customHeight="1" outlineLevel="1" x14ac:dyDescent="0.2">
      <c r="A253" s="160" t="s">
        <v>212</v>
      </c>
      <c r="B253" s="190" t="s">
        <v>339</v>
      </c>
      <c r="C253" s="191" t="s">
        <v>1522</v>
      </c>
      <c r="D253" s="192" t="s">
        <v>3</v>
      </c>
      <c r="E253" s="193">
        <v>39.92</v>
      </c>
      <c r="F253" s="193"/>
    </row>
    <row r="254" spans="1:6" s="177" customFormat="1" ht="12.75" customHeight="1" outlineLevel="1" x14ac:dyDescent="0.2">
      <c r="A254" s="160" t="s">
        <v>212</v>
      </c>
      <c r="B254" s="186" t="s">
        <v>942</v>
      </c>
      <c r="C254" s="187" t="s">
        <v>1520</v>
      </c>
      <c r="D254" s="188" t="s">
        <v>3</v>
      </c>
      <c r="E254" s="189">
        <v>245.89</v>
      </c>
      <c r="F254" s="189"/>
    </row>
    <row r="255" spans="1:6" s="177" customFormat="1" ht="12.75" customHeight="1" outlineLevel="1" x14ac:dyDescent="0.2">
      <c r="A255" s="160" t="s">
        <v>212</v>
      </c>
      <c r="B255" s="190" t="s">
        <v>943</v>
      </c>
      <c r="C255" s="191" t="s">
        <v>167</v>
      </c>
      <c r="D255" s="192" t="s">
        <v>2</v>
      </c>
      <c r="E255" s="193">
        <v>199.86</v>
      </c>
      <c r="F255" s="193"/>
    </row>
    <row r="256" spans="1:6" s="177" customFormat="1" ht="12.75" customHeight="1" outlineLevel="1" x14ac:dyDescent="0.2">
      <c r="A256" s="160" t="s">
        <v>212</v>
      </c>
      <c r="B256" s="186" t="s">
        <v>944</v>
      </c>
      <c r="C256" s="187" t="s">
        <v>1523</v>
      </c>
      <c r="D256" s="188" t="s">
        <v>3</v>
      </c>
      <c r="E256" s="189">
        <v>79.84</v>
      </c>
      <c r="F256" s="189"/>
    </row>
    <row r="257" spans="1:6" s="177" customFormat="1" ht="12.75" customHeight="1" outlineLevel="1" x14ac:dyDescent="0.2">
      <c r="A257" s="160" t="s">
        <v>212</v>
      </c>
      <c r="B257" s="190" t="s">
        <v>945</v>
      </c>
      <c r="C257" s="191" t="s">
        <v>1521</v>
      </c>
      <c r="D257" s="192" t="s">
        <v>3</v>
      </c>
      <c r="E257" s="193">
        <v>54.26</v>
      </c>
      <c r="F257" s="193"/>
    </row>
    <row r="258" spans="1:6" s="177" customFormat="1" ht="12.75" customHeight="1" outlineLevel="1" x14ac:dyDescent="0.2">
      <c r="A258" s="160" t="s">
        <v>212</v>
      </c>
      <c r="B258" s="178" t="s">
        <v>340</v>
      </c>
      <c r="C258" s="179" t="s">
        <v>1493</v>
      </c>
      <c r="D258" s="180"/>
      <c r="E258" s="181"/>
      <c r="F258" s="181"/>
    </row>
    <row r="259" spans="1:6" s="177" customFormat="1" ht="12.75" customHeight="1" outlineLevel="1" x14ac:dyDescent="0.2">
      <c r="A259" s="160" t="s">
        <v>212</v>
      </c>
      <c r="B259" s="186" t="s">
        <v>341</v>
      </c>
      <c r="C259" s="187" t="s">
        <v>1522</v>
      </c>
      <c r="D259" s="188" t="s">
        <v>3</v>
      </c>
      <c r="E259" s="189">
        <v>40.82</v>
      </c>
      <c r="F259" s="189"/>
    </row>
    <row r="260" spans="1:6" s="177" customFormat="1" ht="12.75" customHeight="1" outlineLevel="1" x14ac:dyDescent="0.2">
      <c r="A260" s="160" t="s">
        <v>212</v>
      </c>
      <c r="B260" s="190" t="s">
        <v>946</v>
      </c>
      <c r="C260" s="191" t="s">
        <v>1520</v>
      </c>
      <c r="D260" s="192" t="s">
        <v>3</v>
      </c>
      <c r="E260" s="193">
        <v>243.03</v>
      </c>
      <c r="F260" s="193"/>
    </row>
    <row r="261" spans="1:6" s="177" customFormat="1" ht="12.75" customHeight="1" outlineLevel="1" x14ac:dyDescent="0.2">
      <c r="A261" s="160" t="s">
        <v>212</v>
      </c>
      <c r="B261" s="186" t="s">
        <v>947</v>
      </c>
      <c r="C261" s="187" t="s">
        <v>167</v>
      </c>
      <c r="D261" s="188" t="s">
        <v>2</v>
      </c>
      <c r="E261" s="189">
        <v>197.89</v>
      </c>
      <c r="F261" s="189"/>
    </row>
    <row r="262" spans="1:6" s="177" customFormat="1" ht="12.75" customHeight="1" outlineLevel="1" x14ac:dyDescent="0.2">
      <c r="A262" s="160" t="s">
        <v>212</v>
      </c>
      <c r="B262" s="190" t="s">
        <v>948</v>
      </c>
      <c r="C262" s="191" t="s">
        <v>1523</v>
      </c>
      <c r="D262" s="192" t="s">
        <v>3</v>
      </c>
      <c r="E262" s="193">
        <v>83.38</v>
      </c>
      <c r="F262" s="193"/>
    </row>
    <row r="263" spans="1:6" s="177" customFormat="1" ht="12.75" customHeight="1" outlineLevel="1" x14ac:dyDescent="0.2">
      <c r="A263" s="160" t="s">
        <v>212</v>
      </c>
      <c r="B263" s="186" t="s">
        <v>949</v>
      </c>
      <c r="C263" s="187" t="s">
        <v>1521</v>
      </c>
      <c r="D263" s="188" t="s">
        <v>3</v>
      </c>
      <c r="E263" s="189">
        <v>49.12</v>
      </c>
      <c r="F263" s="189"/>
    </row>
    <row r="264" spans="1:6" s="177" customFormat="1" ht="12.75" customHeight="1" outlineLevel="1" x14ac:dyDescent="0.2">
      <c r="A264" s="160" t="s">
        <v>212</v>
      </c>
      <c r="B264" s="178" t="s">
        <v>342</v>
      </c>
      <c r="C264" s="179" t="s">
        <v>1494</v>
      </c>
      <c r="D264" s="180"/>
      <c r="E264" s="181"/>
      <c r="F264" s="181"/>
    </row>
    <row r="265" spans="1:6" s="177" customFormat="1" ht="12.75" customHeight="1" outlineLevel="1" x14ac:dyDescent="0.2">
      <c r="A265" s="160" t="s">
        <v>212</v>
      </c>
      <c r="B265" s="190" t="s">
        <v>343</v>
      </c>
      <c r="C265" s="191" t="s">
        <v>1522</v>
      </c>
      <c r="D265" s="192" t="s">
        <v>3</v>
      </c>
      <c r="E265" s="193">
        <v>39.92</v>
      </c>
      <c r="F265" s="193"/>
    </row>
    <row r="266" spans="1:6" s="177" customFormat="1" ht="12.75" customHeight="1" outlineLevel="1" x14ac:dyDescent="0.2">
      <c r="A266" s="160" t="s">
        <v>212</v>
      </c>
      <c r="B266" s="186" t="s">
        <v>950</v>
      </c>
      <c r="C266" s="187" t="s">
        <v>1520</v>
      </c>
      <c r="D266" s="188" t="s">
        <v>3</v>
      </c>
      <c r="E266" s="189">
        <v>245.89</v>
      </c>
      <c r="F266" s="189"/>
    </row>
    <row r="267" spans="1:6" s="177" customFormat="1" ht="12.75" customHeight="1" outlineLevel="1" x14ac:dyDescent="0.2">
      <c r="A267" s="160" t="s">
        <v>212</v>
      </c>
      <c r="B267" s="190" t="s">
        <v>951</v>
      </c>
      <c r="C267" s="191" t="s">
        <v>167</v>
      </c>
      <c r="D267" s="192" t="s">
        <v>2</v>
      </c>
      <c r="E267" s="193">
        <v>199.86</v>
      </c>
      <c r="F267" s="193"/>
    </row>
    <row r="268" spans="1:6" s="177" customFormat="1" ht="12.75" customHeight="1" outlineLevel="1" x14ac:dyDescent="0.2">
      <c r="A268" s="160" t="s">
        <v>212</v>
      </c>
      <c r="B268" s="186" t="s">
        <v>952</v>
      </c>
      <c r="C268" s="187" t="s">
        <v>1523</v>
      </c>
      <c r="D268" s="188" t="s">
        <v>3</v>
      </c>
      <c r="E268" s="189">
        <v>79.84</v>
      </c>
      <c r="F268" s="189"/>
    </row>
    <row r="269" spans="1:6" s="177" customFormat="1" ht="12.75" customHeight="1" outlineLevel="1" x14ac:dyDescent="0.2">
      <c r="A269" s="160" t="s">
        <v>212</v>
      </c>
      <c r="B269" s="190" t="s">
        <v>953</v>
      </c>
      <c r="C269" s="191" t="s">
        <v>1521</v>
      </c>
      <c r="D269" s="192" t="s">
        <v>3</v>
      </c>
      <c r="E269" s="193">
        <v>54.26</v>
      </c>
      <c r="F269" s="193"/>
    </row>
    <row r="270" spans="1:6" s="177" customFormat="1" ht="12.75" customHeight="1" outlineLevel="1" x14ac:dyDescent="0.2">
      <c r="A270" s="160" t="s">
        <v>212</v>
      </c>
      <c r="B270" s="178" t="s">
        <v>954</v>
      </c>
      <c r="C270" s="179" t="s">
        <v>1495</v>
      </c>
      <c r="D270" s="180"/>
      <c r="E270" s="181"/>
      <c r="F270" s="181"/>
    </row>
    <row r="271" spans="1:6" s="177" customFormat="1" ht="12.75" customHeight="1" outlineLevel="1" x14ac:dyDescent="0.2">
      <c r="A271" s="160" t="s">
        <v>212</v>
      </c>
      <c r="B271" s="186" t="s">
        <v>955</v>
      </c>
      <c r="C271" s="187" t="s">
        <v>1522</v>
      </c>
      <c r="D271" s="188" t="s">
        <v>3</v>
      </c>
      <c r="E271" s="189">
        <v>40.42</v>
      </c>
      <c r="F271" s="189"/>
    </row>
    <row r="272" spans="1:6" s="177" customFormat="1" ht="12.75" customHeight="1" outlineLevel="1" x14ac:dyDescent="0.2">
      <c r="A272" s="160" t="s">
        <v>212</v>
      </c>
      <c r="B272" s="190" t="s">
        <v>956</v>
      </c>
      <c r="C272" s="191" t="s">
        <v>1520</v>
      </c>
      <c r="D272" s="192" t="s">
        <v>3</v>
      </c>
      <c r="E272" s="193">
        <v>243.03</v>
      </c>
      <c r="F272" s="193"/>
    </row>
    <row r="273" spans="1:6" s="177" customFormat="1" ht="12.75" customHeight="1" outlineLevel="1" x14ac:dyDescent="0.2">
      <c r="A273" s="160" t="s">
        <v>212</v>
      </c>
      <c r="B273" s="186" t="s">
        <v>957</v>
      </c>
      <c r="C273" s="187" t="s">
        <v>167</v>
      </c>
      <c r="D273" s="188" t="s">
        <v>2</v>
      </c>
      <c r="E273" s="189">
        <v>217.99</v>
      </c>
      <c r="F273" s="189"/>
    </row>
    <row r="274" spans="1:6" s="177" customFormat="1" ht="12.75" customHeight="1" outlineLevel="1" x14ac:dyDescent="0.2">
      <c r="A274" s="160" t="s">
        <v>212</v>
      </c>
      <c r="B274" s="190" t="s">
        <v>958</v>
      </c>
      <c r="C274" s="191" t="s">
        <v>1523</v>
      </c>
      <c r="D274" s="192" t="s">
        <v>3</v>
      </c>
      <c r="E274" s="193">
        <v>79.94</v>
      </c>
      <c r="F274" s="193"/>
    </row>
    <row r="275" spans="1:6" s="177" customFormat="1" ht="12.75" customHeight="1" outlineLevel="1" x14ac:dyDescent="0.2">
      <c r="A275" s="160" t="s">
        <v>212</v>
      </c>
      <c r="B275" s="186" t="s">
        <v>959</v>
      </c>
      <c r="C275" s="187" t="s">
        <v>1521</v>
      </c>
      <c r="D275" s="188" t="s">
        <v>3</v>
      </c>
      <c r="E275" s="189">
        <v>47.48</v>
      </c>
      <c r="F275" s="189"/>
    </row>
    <row r="276" spans="1:6" s="177" customFormat="1" ht="12.75" customHeight="1" outlineLevel="1" x14ac:dyDescent="0.2">
      <c r="A276" s="160" t="s">
        <v>212</v>
      </c>
      <c r="B276" s="178" t="s">
        <v>960</v>
      </c>
      <c r="C276" s="179" t="s">
        <v>1496</v>
      </c>
      <c r="D276" s="180"/>
      <c r="E276" s="181"/>
      <c r="F276" s="181"/>
    </row>
    <row r="277" spans="1:6" s="177" customFormat="1" ht="12.75" customHeight="1" outlineLevel="1" x14ac:dyDescent="0.2">
      <c r="A277" s="160" t="s">
        <v>212</v>
      </c>
      <c r="B277" s="190" t="s">
        <v>961</v>
      </c>
      <c r="C277" s="191" t="s">
        <v>1522</v>
      </c>
      <c r="D277" s="192" t="s">
        <v>3</v>
      </c>
      <c r="E277" s="193">
        <v>37.71</v>
      </c>
      <c r="F277" s="193"/>
    </row>
    <row r="278" spans="1:6" s="177" customFormat="1" ht="12.75" customHeight="1" outlineLevel="1" x14ac:dyDescent="0.2">
      <c r="A278" s="160" t="s">
        <v>212</v>
      </c>
      <c r="B278" s="186" t="s">
        <v>962</v>
      </c>
      <c r="C278" s="187" t="s">
        <v>1520</v>
      </c>
      <c r="D278" s="188" t="s">
        <v>3</v>
      </c>
      <c r="E278" s="189">
        <v>149.07</v>
      </c>
      <c r="F278" s="189"/>
    </row>
    <row r="279" spans="1:6" s="177" customFormat="1" ht="12.75" customHeight="1" outlineLevel="1" x14ac:dyDescent="0.2">
      <c r="A279" s="160" t="s">
        <v>212</v>
      </c>
      <c r="B279" s="190" t="s">
        <v>963</v>
      </c>
      <c r="C279" s="191" t="s">
        <v>167</v>
      </c>
      <c r="D279" s="192" t="s">
        <v>2</v>
      </c>
      <c r="E279" s="193">
        <v>147.21</v>
      </c>
      <c r="F279" s="193"/>
    </row>
    <row r="280" spans="1:6" s="177" customFormat="1" ht="12.75" customHeight="1" outlineLevel="1" x14ac:dyDescent="0.2">
      <c r="A280" s="160" t="s">
        <v>212</v>
      </c>
      <c r="B280" s="186" t="s">
        <v>964</v>
      </c>
      <c r="C280" s="187" t="s">
        <v>1523</v>
      </c>
      <c r="D280" s="188" t="s">
        <v>3</v>
      </c>
      <c r="E280" s="189">
        <v>72.459999999999994</v>
      </c>
      <c r="F280" s="189"/>
    </row>
    <row r="281" spans="1:6" s="177" customFormat="1" ht="12.75" customHeight="1" outlineLevel="1" x14ac:dyDescent="0.2">
      <c r="A281" s="160" t="s">
        <v>212</v>
      </c>
      <c r="B281" s="190" t="s">
        <v>965</v>
      </c>
      <c r="C281" s="191" t="s">
        <v>1521</v>
      </c>
      <c r="D281" s="192" t="s">
        <v>3</v>
      </c>
      <c r="E281" s="193">
        <v>30.98</v>
      </c>
      <c r="F281" s="193"/>
    </row>
    <row r="282" spans="1:6" s="177" customFormat="1" ht="12.75" customHeight="1" outlineLevel="1" x14ac:dyDescent="0.2">
      <c r="A282" s="160" t="s">
        <v>212</v>
      </c>
      <c r="B282" s="178" t="s">
        <v>966</v>
      </c>
      <c r="C282" s="179" t="s">
        <v>1497</v>
      </c>
      <c r="D282" s="180"/>
      <c r="E282" s="181"/>
      <c r="F282" s="181"/>
    </row>
    <row r="283" spans="1:6" s="177" customFormat="1" ht="12.75" customHeight="1" outlineLevel="1" x14ac:dyDescent="0.2">
      <c r="A283" s="160" t="s">
        <v>212</v>
      </c>
      <c r="B283" s="186" t="s">
        <v>967</v>
      </c>
      <c r="C283" s="187" t="s">
        <v>1522</v>
      </c>
      <c r="D283" s="188" t="s">
        <v>3</v>
      </c>
      <c r="E283" s="189">
        <v>28.53</v>
      </c>
      <c r="F283" s="189"/>
    </row>
    <row r="284" spans="1:6" s="177" customFormat="1" ht="12.75" customHeight="1" outlineLevel="1" x14ac:dyDescent="0.2">
      <c r="A284" s="160" t="s">
        <v>212</v>
      </c>
      <c r="B284" s="190" t="s">
        <v>968</v>
      </c>
      <c r="C284" s="191" t="s">
        <v>1520</v>
      </c>
      <c r="D284" s="192" t="s">
        <v>3</v>
      </c>
      <c r="E284" s="193">
        <v>137.43</v>
      </c>
      <c r="F284" s="193"/>
    </row>
    <row r="285" spans="1:6" s="177" customFormat="1" ht="12.75" customHeight="1" outlineLevel="1" x14ac:dyDescent="0.2">
      <c r="A285" s="160" t="s">
        <v>212</v>
      </c>
      <c r="B285" s="186" t="s">
        <v>969</v>
      </c>
      <c r="C285" s="187" t="s">
        <v>167</v>
      </c>
      <c r="D285" s="188" t="s">
        <v>2</v>
      </c>
      <c r="E285" s="189">
        <v>121.89</v>
      </c>
      <c r="F285" s="189"/>
    </row>
    <row r="286" spans="1:6" s="177" customFormat="1" ht="12.75" customHeight="1" outlineLevel="1" x14ac:dyDescent="0.2">
      <c r="A286" s="160" t="s">
        <v>212</v>
      </c>
      <c r="B286" s="190" t="s">
        <v>970</v>
      </c>
      <c r="C286" s="191" t="s">
        <v>1523</v>
      </c>
      <c r="D286" s="192" t="s">
        <v>3</v>
      </c>
      <c r="E286" s="193">
        <v>52.95</v>
      </c>
      <c r="F286" s="193"/>
    </row>
    <row r="287" spans="1:6" s="177" customFormat="1" ht="12.75" customHeight="1" outlineLevel="1" x14ac:dyDescent="0.2">
      <c r="A287" s="160" t="s">
        <v>212</v>
      </c>
      <c r="B287" s="186" t="s">
        <v>971</v>
      </c>
      <c r="C287" s="187" t="s">
        <v>1521</v>
      </c>
      <c r="D287" s="188" t="s">
        <v>3</v>
      </c>
      <c r="E287" s="189">
        <v>25.48</v>
      </c>
      <c r="F287" s="189"/>
    </row>
    <row r="288" spans="1:6" s="177" customFormat="1" ht="12.75" customHeight="1" outlineLevel="1" x14ac:dyDescent="0.2">
      <c r="A288" s="160" t="s">
        <v>212</v>
      </c>
      <c r="B288" s="178" t="s">
        <v>972</v>
      </c>
      <c r="C288" s="179" t="s">
        <v>1498</v>
      </c>
      <c r="D288" s="180"/>
      <c r="E288" s="181"/>
      <c r="F288" s="181"/>
    </row>
    <row r="289" spans="1:6" s="177" customFormat="1" ht="12.75" customHeight="1" outlineLevel="1" x14ac:dyDescent="0.2">
      <c r="A289" s="160" t="s">
        <v>212</v>
      </c>
      <c r="B289" s="190" t="s">
        <v>973</v>
      </c>
      <c r="C289" s="191" t="s">
        <v>1522</v>
      </c>
      <c r="D289" s="192" t="s">
        <v>3</v>
      </c>
      <c r="E289" s="193">
        <v>22.78</v>
      </c>
      <c r="F289" s="193"/>
    </row>
    <row r="290" spans="1:6" s="177" customFormat="1" ht="12.75" customHeight="1" outlineLevel="1" x14ac:dyDescent="0.2">
      <c r="A290" s="160" t="s">
        <v>212</v>
      </c>
      <c r="B290" s="186" t="s">
        <v>974</v>
      </c>
      <c r="C290" s="187" t="s">
        <v>1520</v>
      </c>
      <c r="D290" s="188" t="s">
        <v>3</v>
      </c>
      <c r="E290" s="189">
        <v>126.26</v>
      </c>
      <c r="F290" s="189"/>
    </row>
    <row r="291" spans="1:6" s="177" customFormat="1" ht="12.75" customHeight="1" outlineLevel="1" x14ac:dyDescent="0.2">
      <c r="A291" s="160" t="s">
        <v>212</v>
      </c>
      <c r="B291" s="190" t="s">
        <v>975</v>
      </c>
      <c r="C291" s="191" t="s">
        <v>167</v>
      </c>
      <c r="D291" s="192" t="s">
        <v>2</v>
      </c>
      <c r="E291" s="193">
        <v>96.7</v>
      </c>
      <c r="F291" s="193"/>
    </row>
    <row r="292" spans="1:6" s="177" customFormat="1" ht="12.75" customHeight="1" outlineLevel="1" x14ac:dyDescent="0.2">
      <c r="A292" s="160" t="s">
        <v>212</v>
      </c>
      <c r="B292" s="186" t="s">
        <v>976</v>
      </c>
      <c r="C292" s="187" t="s">
        <v>1523</v>
      </c>
      <c r="D292" s="188" t="s">
        <v>3</v>
      </c>
      <c r="E292" s="189">
        <v>45.56</v>
      </c>
      <c r="F292" s="189"/>
    </row>
    <row r="293" spans="1:6" s="177" customFormat="1" ht="12.75" customHeight="1" outlineLevel="1" x14ac:dyDescent="0.2">
      <c r="A293" s="160" t="s">
        <v>212</v>
      </c>
      <c r="B293" s="190" t="s">
        <v>977</v>
      </c>
      <c r="C293" s="191" t="s">
        <v>1521</v>
      </c>
      <c r="D293" s="192" t="s">
        <v>3</v>
      </c>
      <c r="E293" s="193">
        <v>22.32</v>
      </c>
      <c r="F293" s="193"/>
    </row>
    <row r="294" spans="1:6" s="177" customFormat="1" ht="12.75" customHeight="1" outlineLevel="1" x14ac:dyDescent="0.2">
      <c r="A294" s="160" t="s">
        <v>212</v>
      </c>
      <c r="B294" s="178" t="s">
        <v>978</v>
      </c>
      <c r="C294" s="179" t="s">
        <v>1499</v>
      </c>
      <c r="D294" s="180"/>
      <c r="E294" s="181"/>
      <c r="F294" s="181"/>
    </row>
    <row r="295" spans="1:6" s="177" customFormat="1" ht="12.75" customHeight="1" outlineLevel="1" x14ac:dyDescent="0.2">
      <c r="A295" s="160" t="s">
        <v>212</v>
      </c>
      <c r="B295" s="186" t="s">
        <v>979</v>
      </c>
      <c r="C295" s="187" t="s">
        <v>1522</v>
      </c>
      <c r="D295" s="188" t="s">
        <v>3</v>
      </c>
      <c r="E295" s="189">
        <v>26.19</v>
      </c>
      <c r="F295" s="189"/>
    </row>
    <row r="296" spans="1:6" s="177" customFormat="1" ht="12.75" customHeight="1" outlineLevel="1" x14ac:dyDescent="0.2">
      <c r="A296" s="160" t="s">
        <v>212</v>
      </c>
      <c r="B296" s="190" t="s">
        <v>980</v>
      </c>
      <c r="C296" s="191" t="s">
        <v>1520</v>
      </c>
      <c r="D296" s="192" t="s">
        <v>3</v>
      </c>
      <c r="E296" s="193">
        <v>134.88999999999999</v>
      </c>
      <c r="F296" s="193"/>
    </row>
    <row r="297" spans="1:6" s="177" customFormat="1" ht="12.75" customHeight="1" outlineLevel="1" x14ac:dyDescent="0.2">
      <c r="A297" s="160" t="s">
        <v>212</v>
      </c>
      <c r="B297" s="186" t="s">
        <v>981</v>
      </c>
      <c r="C297" s="187" t="s">
        <v>167</v>
      </c>
      <c r="D297" s="188" t="s">
        <v>2</v>
      </c>
      <c r="E297" s="189">
        <v>103.46</v>
      </c>
      <c r="F297" s="189"/>
    </row>
    <row r="298" spans="1:6" s="177" customFormat="1" ht="12.75" customHeight="1" outlineLevel="1" x14ac:dyDescent="0.2">
      <c r="A298" s="160" t="s">
        <v>212</v>
      </c>
      <c r="B298" s="190" t="s">
        <v>982</v>
      </c>
      <c r="C298" s="191" t="s">
        <v>1523</v>
      </c>
      <c r="D298" s="192" t="s">
        <v>3</v>
      </c>
      <c r="E298" s="193">
        <v>50.77</v>
      </c>
      <c r="F298" s="193"/>
    </row>
    <row r="299" spans="1:6" s="177" customFormat="1" ht="12.75" customHeight="1" outlineLevel="1" x14ac:dyDescent="0.2">
      <c r="A299" s="160" t="s">
        <v>212</v>
      </c>
      <c r="B299" s="186" t="s">
        <v>983</v>
      </c>
      <c r="C299" s="187" t="s">
        <v>1521</v>
      </c>
      <c r="D299" s="188" t="s">
        <v>3</v>
      </c>
      <c r="E299" s="189">
        <v>25.96</v>
      </c>
      <c r="F299" s="189"/>
    </row>
    <row r="300" spans="1:6" s="177" customFormat="1" ht="12.75" customHeight="1" outlineLevel="1" x14ac:dyDescent="0.2">
      <c r="A300" s="160" t="s">
        <v>212</v>
      </c>
      <c r="B300" s="178" t="s">
        <v>984</v>
      </c>
      <c r="C300" s="179" t="s">
        <v>1500</v>
      </c>
      <c r="D300" s="180"/>
      <c r="E300" s="181"/>
      <c r="F300" s="181"/>
    </row>
    <row r="301" spans="1:6" s="177" customFormat="1" ht="12.75" customHeight="1" outlineLevel="1" x14ac:dyDescent="0.2">
      <c r="A301" s="160" t="s">
        <v>212</v>
      </c>
      <c r="B301" s="190" t="s">
        <v>985</v>
      </c>
      <c r="C301" s="191" t="s">
        <v>1522</v>
      </c>
      <c r="D301" s="192" t="s">
        <v>3</v>
      </c>
      <c r="E301" s="193">
        <v>22.78</v>
      </c>
      <c r="F301" s="193"/>
    </row>
    <row r="302" spans="1:6" s="177" customFormat="1" ht="12.75" customHeight="1" outlineLevel="1" x14ac:dyDescent="0.2">
      <c r="A302" s="160" t="s">
        <v>212</v>
      </c>
      <c r="B302" s="186" t="s">
        <v>1524</v>
      </c>
      <c r="C302" s="187" t="s">
        <v>1520</v>
      </c>
      <c r="D302" s="188" t="s">
        <v>3</v>
      </c>
      <c r="E302" s="189">
        <v>127.61</v>
      </c>
      <c r="F302" s="189"/>
    </row>
    <row r="303" spans="1:6" s="177" customFormat="1" ht="12.75" customHeight="1" outlineLevel="1" x14ac:dyDescent="0.2">
      <c r="A303" s="160" t="s">
        <v>212</v>
      </c>
      <c r="B303" s="190" t="s">
        <v>1525</v>
      </c>
      <c r="C303" s="191" t="s">
        <v>167</v>
      </c>
      <c r="D303" s="192" t="s">
        <v>2</v>
      </c>
      <c r="E303" s="193">
        <v>107.22</v>
      </c>
      <c r="F303" s="193"/>
    </row>
    <row r="304" spans="1:6" s="177" customFormat="1" ht="12.75" customHeight="1" outlineLevel="1" x14ac:dyDescent="0.2">
      <c r="A304" s="160" t="s">
        <v>212</v>
      </c>
      <c r="B304" s="186" t="s">
        <v>1526</v>
      </c>
      <c r="C304" s="187" t="s">
        <v>1523</v>
      </c>
      <c r="D304" s="188" t="s">
        <v>3</v>
      </c>
      <c r="E304" s="189">
        <v>45.56</v>
      </c>
      <c r="F304" s="189"/>
    </row>
    <row r="305" spans="1:6" s="177" customFormat="1" ht="12.75" customHeight="1" outlineLevel="1" x14ac:dyDescent="0.2">
      <c r="A305" s="160" t="s">
        <v>212</v>
      </c>
      <c r="B305" s="190" t="s">
        <v>1527</v>
      </c>
      <c r="C305" s="191" t="s">
        <v>1521</v>
      </c>
      <c r="D305" s="192" t="s">
        <v>3</v>
      </c>
      <c r="E305" s="193">
        <v>22.32</v>
      </c>
      <c r="F305" s="193"/>
    </row>
    <row r="306" spans="1:6" s="177" customFormat="1" ht="12.75" customHeight="1" outlineLevel="1" x14ac:dyDescent="0.2">
      <c r="A306" s="160" t="s">
        <v>212</v>
      </c>
      <c r="B306" s="178" t="s">
        <v>986</v>
      </c>
      <c r="C306" s="179" t="s">
        <v>1502</v>
      </c>
      <c r="D306" s="180"/>
      <c r="E306" s="181"/>
      <c r="F306" s="181"/>
    </row>
    <row r="307" spans="1:6" s="177" customFormat="1" ht="12.75" customHeight="1" outlineLevel="1" x14ac:dyDescent="0.2">
      <c r="A307" s="160" t="s">
        <v>212</v>
      </c>
      <c r="B307" s="186" t="s">
        <v>987</v>
      </c>
      <c r="C307" s="187" t="s">
        <v>1522</v>
      </c>
      <c r="D307" s="188" t="s">
        <v>3</v>
      </c>
      <c r="E307" s="189">
        <v>10.050000000000001</v>
      </c>
      <c r="F307" s="189"/>
    </row>
    <row r="308" spans="1:6" s="177" customFormat="1" ht="12.75" customHeight="1" outlineLevel="1" x14ac:dyDescent="0.2">
      <c r="A308" s="160" t="s">
        <v>212</v>
      </c>
      <c r="B308" s="190" t="s">
        <v>988</v>
      </c>
      <c r="C308" s="191" t="s">
        <v>1520</v>
      </c>
      <c r="D308" s="192" t="s">
        <v>3</v>
      </c>
      <c r="E308" s="193">
        <v>101.51</v>
      </c>
      <c r="F308" s="193"/>
    </row>
    <row r="309" spans="1:6" s="177" customFormat="1" ht="12.75" customHeight="1" outlineLevel="1" x14ac:dyDescent="0.2">
      <c r="A309" s="160" t="s">
        <v>212</v>
      </c>
      <c r="B309" s="186" t="s">
        <v>1528</v>
      </c>
      <c r="C309" s="187" t="s">
        <v>167</v>
      </c>
      <c r="D309" s="188" t="s">
        <v>2</v>
      </c>
      <c r="E309" s="189">
        <v>129.16999999999999</v>
      </c>
      <c r="F309" s="189"/>
    </row>
    <row r="310" spans="1:6" s="177" customFormat="1" ht="12.75" customHeight="1" outlineLevel="1" x14ac:dyDescent="0.2">
      <c r="A310" s="160" t="s">
        <v>212</v>
      </c>
      <c r="B310" s="190" t="s">
        <v>1529</v>
      </c>
      <c r="C310" s="191" t="s">
        <v>1523</v>
      </c>
      <c r="D310" s="192" t="s">
        <v>3</v>
      </c>
      <c r="E310" s="193">
        <v>19.2</v>
      </c>
      <c r="F310" s="193"/>
    </row>
    <row r="311" spans="1:6" s="177" customFormat="1" ht="12.75" customHeight="1" outlineLevel="1" x14ac:dyDescent="0.2">
      <c r="A311" s="160" t="s">
        <v>212</v>
      </c>
      <c r="B311" s="186" t="s">
        <v>1530</v>
      </c>
      <c r="C311" s="187" t="s">
        <v>1521</v>
      </c>
      <c r="D311" s="188" t="s">
        <v>3</v>
      </c>
      <c r="E311" s="189">
        <v>8.1199999999999992</v>
      </c>
      <c r="F311" s="189"/>
    </row>
    <row r="312" spans="1:6" s="177" customFormat="1" ht="12.75" customHeight="1" outlineLevel="1" x14ac:dyDescent="0.2">
      <c r="A312" s="160" t="s">
        <v>212</v>
      </c>
      <c r="B312" s="178" t="s">
        <v>989</v>
      </c>
      <c r="C312" s="179" t="s">
        <v>1504</v>
      </c>
      <c r="D312" s="180"/>
      <c r="E312" s="181"/>
      <c r="F312" s="181"/>
    </row>
    <row r="313" spans="1:6" s="177" customFormat="1" ht="12.75" customHeight="1" outlineLevel="1" x14ac:dyDescent="0.2">
      <c r="A313" s="160" t="s">
        <v>212</v>
      </c>
      <c r="B313" s="190" t="s">
        <v>990</v>
      </c>
      <c r="C313" s="191" t="s">
        <v>1522</v>
      </c>
      <c r="D313" s="192" t="s">
        <v>3</v>
      </c>
      <c r="E313" s="193">
        <v>1.48</v>
      </c>
      <c r="F313" s="193"/>
    </row>
    <row r="314" spans="1:6" s="177" customFormat="1" ht="12.75" customHeight="1" outlineLevel="1" x14ac:dyDescent="0.2">
      <c r="A314" s="160" t="s">
        <v>212</v>
      </c>
      <c r="B314" s="186" t="s">
        <v>991</v>
      </c>
      <c r="C314" s="187" t="s">
        <v>1520</v>
      </c>
      <c r="D314" s="188" t="s">
        <v>3</v>
      </c>
      <c r="E314" s="189">
        <v>62.64</v>
      </c>
      <c r="F314" s="189"/>
    </row>
    <row r="315" spans="1:6" s="177" customFormat="1" ht="12.75" customHeight="1" outlineLevel="1" x14ac:dyDescent="0.2">
      <c r="A315" s="160" t="s">
        <v>212</v>
      </c>
      <c r="B315" s="190" t="s">
        <v>1531</v>
      </c>
      <c r="C315" s="191" t="s">
        <v>167</v>
      </c>
      <c r="D315" s="192" t="s">
        <v>2</v>
      </c>
      <c r="E315" s="193">
        <v>66.86</v>
      </c>
      <c r="F315" s="193"/>
    </row>
    <row r="316" spans="1:6" s="177" customFormat="1" ht="12.75" customHeight="1" outlineLevel="1" x14ac:dyDescent="0.2">
      <c r="A316" s="160" t="s">
        <v>212</v>
      </c>
      <c r="B316" s="186" t="s">
        <v>1532</v>
      </c>
      <c r="C316" s="187" t="s">
        <v>1523</v>
      </c>
      <c r="D316" s="188" t="s">
        <v>3</v>
      </c>
      <c r="E316" s="189">
        <v>1.48</v>
      </c>
      <c r="F316" s="189"/>
    </row>
    <row r="317" spans="1:6" s="177" customFormat="1" ht="12.75" customHeight="1" outlineLevel="1" x14ac:dyDescent="0.2">
      <c r="A317" s="160" t="s">
        <v>212</v>
      </c>
      <c r="B317" s="190" t="s">
        <v>1533</v>
      </c>
      <c r="C317" s="191" t="s">
        <v>1521</v>
      </c>
      <c r="D317" s="192" t="s">
        <v>3</v>
      </c>
      <c r="E317" s="193">
        <v>2.2000000000000002</v>
      </c>
      <c r="F317" s="193"/>
    </row>
    <row r="318" spans="1:6" s="177" customFormat="1" ht="12.75" customHeight="1" outlineLevel="1" x14ac:dyDescent="0.2">
      <c r="A318" s="160" t="s">
        <v>212</v>
      </c>
      <c r="B318" s="178" t="s">
        <v>1534</v>
      </c>
      <c r="C318" s="179" t="s">
        <v>1507</v>
      </c>
      <c r="D318" s="180"/>
      <c r="E318" s="181"/>
      <c r="F318" s="181"/>
    </row>
    <row r="319" spans="1:6" s="177" customFormat="1" ht="12.75" customHeight="1" outlineLevel="1" x14ac:dyDescent="0.2">
      <c r="A319" s="160" t="s">
        <v>212</v>
      </c>
      <c r="B319" s="186" t="s">
        <v>1535</v>
      </c>
      <c r="C319" s="187" t="s">
        <v>1520</v>
      </c>
      <c r="D319" s="188" t="s">
        <v>3</v>
      </c>
      <c r="E319" s="189">
        <v>47.12</v>
      </c>
      <c r="F319" s="189"/>
    </row>
    <row r="320" spans="1:6" s="177" customFormat="1" ht="12.75" customHeight="1" outlineLevel="1" x14ac:dyDescent="0.2">
      <c r="A320" s="160" t="s">
        <v>212</v>
      </c>
      <c r="B320" s="190" t="s">
        <v>1536</v>
      </c>
      <c r="C320" s="191" t="s">
        <v>167</v>
      </c>
      <c r="D320" s="192" t="s">
        <v>2</v>
      </c>
      <c r="E320" s="193">
        <v>53.6</v>
      </c>
      <c r="F320" s="193"/>
    </row>
    <row r="321" spans="1:10" x14ac:dyDescent="0.2">
      <c r="B321" s="419" t="s">
        <v>344</v>
      </c>
      <c r="C321" s="420" t="s">
        <v>210</v>
      </c>
      <c r="D321" s="419"/>
      <c r="E321" s="423">
        <f>SUM(E323:E377)</f>
        <v>3630.0299999999993</v>
      </c>
      <c r="F321" s="423"/>
      <c r="G321" s="420"/>
      <c r="H321" s="196">
        <f>SUM(H322:H327)</f>
        <v>3630.0299999999997</v>
      </c>
      <c r="I321" s="204" t="str">
        <f>IF(H321=E321,"OKAY","REVER")</f>
        <v>OKAY</v>
      </c>
      <c r="J321" s="367"/>
    </row>
    <row r="322" spans="1:10" ht="12.75" customHeight="1" outlineLevel="1" x14ac:dyDescent="0.2">
      <c r="A322" s="160" t="s">
        <v>211</v>
      </c>
      <c r="B322" s="178" t="s">
        <v>345</v>
      </c>
      <c r="C322" s="179" t="s">
        <v>1479</v>
      </c>
      <c r="D322" s="180"/>
      <c r="E322" s="181"/>
      <c r="F322" s="181"/>
      <c r="G322" s="187" t="s">
        <v>1537</v>
      </c>
      <c r="H322" s="197">
        <f t="shared" ref="H322:H327" si="9">SUMIF($C:$C,G322,$E:$E)</f>
        <v>2807.95</v>
      </c>
      <c r="J322" s="177"/>
    </row>
    <row r="323" spans="1:10" ht="12.75" customHeight="1" outlineLevel="1" x14ac:dyDescent="0.2">
      <c r="A323" s="160" t="s">
        <v>211</v>
      </c>
      <c r="B323" s="186" t="s">
        <v>346</v>
      </c>
      <c r="C323" s="187" t="s">
        <v>1537</v>
      </c>
      <c r="D323" s="188" t="s">
        <v>9</v>
      </c>
      <c r="E323" s="189">
        <v>2.61</v>
      </c>
      <c r="F323" s="189"/>
      <c r="G323" s="191" t="s">
        <v>1538</v>
      </c>
      <c r="H323" s="197">
        <f t="shared" si="9"/>
        <v>822.07999999999981</v>
      </c>
      <c r="J323" s="177"/>
    </row>
    <row r="324" spans="1:10" ht="12.75" customHeight="1" outlineLevel="1" x14ac:dyDescent="0.2">
      <c r="A324" s="160" t="s">
        <v>211</v>
      </c>
      <c r="B324" s="178" t="s">
        <v>347</v>
      </c>
      <c r="C324" s="179" t="s">
        <v>1482</v>
      </c>
      <c r="D324" s="180"/>
      <c r="E324" s="181"/>
      <c r="F324" s="181"/>
      <c r="G324" s="187"/>
      <c r="H324" s="197">
        <f t="shared" si="9"/>
        <v>0</v>
      </c>
      <c r="J324" s="177"/>
    </row>
    <row r="325" spans="1:10" ht="12.75" customHeight="1" outlineLevel="1" x14ac:dyDescent="0.2">
      <c r="A325" s="160" t="s">
        <v>211</v>
      </c>
      <c r="B325" s="190" t="s">
        <v>348</v>
      </c>
      <c r="C325" s="191" t="s">
        <v>1537</v>
      </c>
      <c r="D325" s="192" t="s">
        <v>9</v>
      </c>
      <c r="E325" s="193">
        <v>36.08</v>
      </c>
      <c r="F325" s="193"/>
      <c r="G325" s="191"/>
      <c r="H325" s="197">
        <f t="shared" si="9"/>
        <v>0</v>
      </c>
      <c r="J325" s="177"/>
    </row>
    <row r="326" spans="1:10" ht="12.75" customHeight="1" outlineLevel="1" x14ac:dyDescent="0.2">
      <c r="A326" s="160" t="s">
        <v>212</v>
      </c>
      <c r="B326" s="178" t="s">
        <v>349</v>
      </c>
      <c r="C326" s="179" t="s">
        <v>1484</v>
      </c>
      <c r="D326" s="180"/>
      <c r="E326" s="181"/>
      <c r="F326" s="181"/>
      <c r="G326" s="187"/>
      <c r="H326" s="197">
        <f t="shared" si="9"/>
        <v>0</v>
      </c>
      <c r="J326" s="177"/>
    </row>
    <row r="327" spans="1:10" ht="12.75" customHeight="1" outlineLevel="1" x14ac:dyDescent="0.2">
      <c r="A327" s="160" t="s">
        <v>212</v>
      </c>
      <c r="B327" s="186" t="s">
        <v>350</v>
      </c>
      <c r="C327" s="187" t="s">
        <v>1537</v>
      </c>
      <c r="D327" s="188" t="s">
        <v>9</v>
      </c>
      <c r="E327" s="189">
        <v>139.38</v>
      </c>
      <c r="F327" s="189"/>
      <c r="G327" s="191"/>
      <c r="H327" s="197">
        <f t="shared" si="9"/>
        <v>0</v>
      </c>
      <c r="J327" s="177"/>
    </row>
    <row r="328" spans="1:10" ht="12.75" customHeight="1" outlineLevel="1" x14ac:dyDescent="0.2">
      <c r="A328" s="160" t="s">
        <v>212</v>
      </c>
      <c r="B328" s="190" t="s">
        <v>992</v>
      </c>
      <c r="C328" s="191" t="s">
        <v>1538</v>
      </c>
      <c r="D328" s="192" t="s">
        <v>9</v>
      </c>
      <c r="E328" s="193">
        <v>40.44</v>
      </c>
      <c r="F328" s="193"/>
      <c r="I328" s="160"/>
      <c r="J328" s="177"/>
    </row>
    <row r="329" spans="1:10" ht="12.75" customHeight="1" outlineLevel="1" x14ac:dyDescent="0.2">
      <c r="A329" s="160" t="s">
        <v>212</v>
      </c>
      <c r="B329" s="178" t="s">
        <v>351</v>
      </c>
      <c r="C329" s="179" t="s">
        <v>1485</v>
      </c>
      <c r="D329" s="180"/>
      <c r="E329" s="181"/>
      <c r="F329" s="181"/>
      <c r="G329" s="423" t="s">
        <v>665</v>
      </c>
      <c r="H329" s="196">
        <f>H331+H339</f>
        <v>3630.03</v>
      </c>
      <c r="I329" s="204" t="str">
        <f>IF(H329=H321,"OKAY","REVER")</f>
        <v>OKAY</v>
      </c>
      <c r="J329" s="177"/>
    </row>
    <row r="330" spans="1:10" ht="12.75" customHeight="1" outlineLevel="1" x14ac:dyDescent="0.2">
      <c r="A330" s="160" t="s">
        <v>212</v>
      </c>
      <c r="B330" s="186" t="s">
        <v>352</v>
      </c>
      <c r="C330" s="187" t="s">
        <v>1537</v>
      </c>
      <c r="D330" s="188" t="s">
        <v>9</v>
      </c>
      <c r="E330" s="189">
        <v>257.58</v>
      </c>
      <c r="F330" s="189"/>
      <c r="G330" s="194"/>
      <c r="H330" s="194"/>
      <c r="I330" s="204"/>
      <c r="J330" s="177"/>
    </row>
    <row r="331" spans="1:10" ht="12.75" customHeight="1" outlineLevel="1" x14ac:dyDescent="0.2">
      <c r="A331" s="160" t="s">
        <v>212</v>
      </c>
      <c r="B331" s="190" t="s">
        <v>993</v>
      </c>
      <c r="C331" s="191" t="s">
        <v>1538</v>
      </c>
      <c r="D331" s="192" t="s">
        <v>9</v>
      </c>
      <c r="E331" s="193">
        <v>81.56</v>
      </c>
      <c r="F331" s="193"/>
      <c r="G331" s="423" t="str">
        <f>$A$1</f>
        <v>EMBASSAMENTO</v>
      </c>
      <c r="H331" s="196">
        <f>SUM(H332:H337)</f>
        <v>38.69</v>
      </c>
      <c r="I331" s="204"/>
      <c r="J331" s="177"/>
    </row>
    <row r="332" spans="1:10" ht="12.75" customHeight="1" outlineLevel="1" x14ac:dyDescent="0.2">
      <c r="A332" s="160" t="s">
        <v>212</v>
      </c>
      <c r="B332" s="178" t="s">
        <v>353</v>
      </c>
      <c r="C332" s="179" t="s">
        <v>1486</v>
      </c>
      <c r="D332" s="180"/>
      <c r="E332" s="181"/>
      <c r="F332" s="181"/>
      <c r="G332" s="187" t="s">
        <v>1537</v>
      </c>
      <c r="H332" s="197">
        <f t="shared" ref="H332:H337" si="10">SUMIFS($E:$E,$C:$C,G332,$A:$A,$G$22)</f>
        <v>38.69</v>
      </c>
      <c r="I332" s="204"/>
      <c r="J332" s="177"/>
    </row>
    <row r="333" spans="1:10" ht="12.75" customHeight="1" outlineLevel="1" x14ac:dyDescent="0.2">
      <c r="A333" s="160" t="s">
        <v>212</v>
      </c>
      <c r="B333" s="186" t="s">
        <v>354</v>
      </c>
      <c r="C333" s="187" t="s">
        <v>1537</v>
      </c>
      <c r="D333" s="188" t="s">
        <v>9</v>
      </c>
      <c r="E333" s="189">
        <v>195.29</v>
      </c>
      <c r="F333" s="189"/>
      <c r="G333" s="191" t="s">
        <v>1538</v>
      </c>
      <c r="H333" s="197">
        <f t="shared" si="10"/>
        <v>0</v>
      </c>
      <c r="J333" s="177"/>
    </row>
    <row r="334" spans="1:10" ht="12.75" customHeight="1" outlineLevel="1" x14ac:dyDescent="0.2">
      <c r="A334" s="160" t="s">
        <v>212</v>
      </c>
      <c r="B334" s="190" t="s">
        <v>994</v>
      </c>
      <c r="C334" s="191" t="s">
        <v>1538</v>
      </c>
      <c r="D334" s="192" t="s">
        <v>9</v>
      </c>
      <c r="E334" s="193">
        <v>56.11</v>
      </c>
      <c r="F334" s="193"/>
      <c r="G334" s="187"/>
      <c r="H334" s="197">
        <f t="shared" si="10"/>
        <v>0</v>
      </c>
      <c r="J334" s="177"/>
    </row>
    <row r="335" spans="1:10" ht="12.75" customHeight="1" outlineLevel="1" x14ac:dyDescent="0.2">
      <c r="A335" s="160" t="s">
        <v>212</v>
      </c>
      <c r="B335" s="178" t="s">
        <v>355</v>
      </c>
      <c r="C335" s="179" t="s">
        <v>1487</v>
      </c>
      <c r="D335" s="180"/>
      <c r="E335" s="181"/>
      <c r="F335" s="181"/>
      <c r="G335" s="191"/>
      <c r="H335" s="197">
        <f t="shared" si="10"/>
        <v>0</v>
      </c>
      <c r="J335" s="177"/>
    </row>
    <row r="336" spans="1:10" ht="12.75" customHeight="1" outlineLevel="1" x14ac:dyDescent="0.2">
      <c r="A336" s="160" t="s">
        <v>212</v>
      </c>
      <c r="B336" s="186" t="s">
        <v>356</v>
      </c>
      <c r="C336" s="187" t="s">
        <v>1537</v>
      </c>
      <c r="D336" s="188" t="s">
        <v>9</v>
      </c>
      <c r="E336" s="189">
        <v>194.69</v>
      </c>
      <c r="F336" s="189"/>
      <c r="G336" s="187"/>
      <c r="H336" s="197">
        <f t="shared" si="10"/>
        <v>0</v>
      </c>
      <c r="J336" s="177"/>
    </row>
    <row r="337" spans="1:10" ht="12.75" customHeight="1" outlineLevel="1" x14ac:dyDescent="0.2">
      <c r="A337" s="160" t="s">
        <v>212</v>
      </c>
      <c r="B337" s="190" t="s">
        <v>995</v>
      </c>
      <c r="C337" s="191" t="s">
        <v>1538</v>
      </c>
      <c r="D337" s="192" t="s">
        <v>9</v>
      </c>
      <c r="E337" s="193">
        <v>60.58</v>
      </c>
      <c r="F337" s="193"/>
      <c r="G337" s="191"/>
      <c r="H337" s="197">
        <f t="shared" si="10"/>
        <v>0</v>
      </c>
      <c r="J337" s="177"/>
    </row>
    <row r="338" spans="1:10" ht="12.75" customHeight="1" outlineLevel="1" x14ac:dyDescent="0.2">
      <c r="A338" s="160" t="s">
        <v>212</v>
      </c>
      <c r="B338" s="178" t="s">
        <v>357</v>
      </c>
      <c r="C338" s="179" t="s">
        <v>1488</v>
      </c>
      <c r="D338" s="180"/>
      <c r="E338" s="181"/>
      <c r="F338" s="181"/>
      <c r="J338" s="177"/>
    </row>
    <row r="339" spans="1:10" ht="12.75" customHeight="1" outlineLevel="1" x14ac:dyDescent="0.2">
      <c r="A339" s="160" t="s">
        <v>212</v>
      </c>
      <c r="B339" s="186" t="s">
        <v>358</v>
      </c>
      <c r="C339" s="187" t="s">
        <v>1537</v>
      </c>
      <c r="D339" s="188" t="s">
        <v>9</v>
      </c>
      <c r="E339" s="189">
        <v>195.18</v>
      </c>
      <c r="F339" s="189"/>
      <c r="G339" s="423" t="str">
        <f>$A$2</f>
        <v>TORRE</v>
      </c>
      <c r="H339" s="196">
        <f>SUM(H340:H345)</f>
        <v>3591.34</v>
      </c>
      <c r="J339" s="177"/>
    </row>
    <row r="340" spans="1:10" ht="12.75" customHeight="1" outlineLevel="1" x14ac:dyDescent="0.2">
      <c r="A340" s="160" t="s">
        <v>212</v>
      </c>
      <c r="B340" s="190" t="s">
        <v>996</v>
      </c>
      <c r="C340" s="191" t="s">
        <v>1538</v>
      </c>
      <c r="D340" s="192" t="s">
        <v>9</v>
      </c>
      <c r="E340" s="193">
        <v>61.24</v>
      </c>
      <c r="F340" s="193"/>
      <c r="G340" s="187" t="s">
        <v>1537</v>
      </c>
      <c r="H340" s="197">
        <f t="shared" ref="H340:H345" si="11">SUMIFS($E:$E,$C:$C,G340,$A:$A,$G$30)</f>
        <v>2769.26</v>
      </c>
      <c r="J340" s="177"/>
    </row>
    <row r="341" spans="1:10" ht="12.75" customHeight="1" outlineLevel="1" x14ac:dyDescent="0.2">
      <c r="A341" s="160" t="s">
        <v>212</v>
      </c>
      <c r="B341" s="178" t="s">
        <v>359</v>
      </c>
      <c r="C341" s="179" t="s">
        <v>1489</v>
      </c>
      <c r="D341" s="180"/>
      <c r="E341" s="181"/>
      <c r="F341" s="181"/>
      <c r="G341" s="191" t="s">
        <v>1538</v>
      </c>
      <c r="H341" s="197">
        <f t="shared" si="11"/>
        <v>822.07999999999981</v>
      </c>
      <c r="J341" s="177"/>
    </row>
    <row r="342" spans="1:10" ht="12.75" customHeight="1" outlineLevel="1" x14ac:dyDescent="0.2">
      <c r="A342" s="160" t="s">
        <v>212</v>
      </c>
      <c r="B342" s="186" t="s">
        <v>360</v>
      </c>
      <c r="C342" s="187" t="s">
        <v>1537</v>
      </c>
      <c r="D342" s="188" t="s">
        <v>9</v>
      </c>
      <c r="E342" s="189">
        <v>194.69</v>
      </c>
      <c r="F342" s="189"/>
      <c r="G342" s="187"/>
      <c r="H342" s="197">
        <f t="shared" si="11"/>
        <v>0</v>
      </c>
      <c r="J342" s="177"/>
    </row>
    <row r="343" spans="1:10" ht="12.75" customHeight="1" outlineLevel="1" x14ac:dyDescent="0.2">
      <c r="A343" s="160" t="s">
        <v>212</v>
      </c>
      <c r="B343" s="190" t="s">
        <v>997</v>
      </c>
      <c r="C343" s="191" t="s">
        <v>1538</v>
      </c>
      <c r="D343" s="192" t="s">
        <v>9</v>
      </c>
      <c r="E343" s="193">
        <v>60.58</v>
      </c>
      <c r="F343" s="193"/>
      <c r="G343" s="191"/>
      <c r="H343" s="197">
        <f t="shared" si="11"/>
        <v>0</v>
      </c>
      <c r="J343" s="177"/>
    </row>
    <row r="344" spans="1:10" ht="12.75" customHeight="1" outlineLevel="1" x14ac:dyDescent="0.2">
      <c r="A344" s="160" t="s">
        <v>212</v>
      </c>
      <c r="B344" s="178" t="s">
        <v>361</v>
      </c>
      <c r="C344" s="179" t="s">
        <v>1490</v>
      </c>
      <c r="D344" s="180"/>
      <c r="E344" s="181"/>
      <c r="F344" s="181"/>
      <c r="G344" s="187"/>
      <c r="H344" s="197">
        <f t="shared" si="11"/>
        <v>0</v>
      </c>
      <c r="J344" s="177"/>
    </row>
    <row r="345" spans="1:10" ht="12.75" customHeight="1" outlineLevel="1" x14ac:dyDescent="0.2">
      <c r="A345" s="160" t="s">
        <v>212</v>
      </c>
      <c r="B345" s="186" t="s">
        <v>362</v>
      </c>
      <c r="C345" s="187" t="s">
        <v>1537</v>
      </c>
      <c r="D345" s="188" t="s">
        <v>9</v>
      </c>
      <c r="E345" s="189">
        <v>195.18</v>
      </c>
      <c r="F345" s="189"/>
      <c r="G345" s="191"/>
      <c r="H345" s="197">
        <f t="shared" si="11"/>
        <v>0</v>
      </c>
      <c r="J345" s="177"/>
    </row>
    <row r="346" spans="1:10" ht="12.75" customHeight="1" outlineLevel="1" x14ac:dyDescent="0.2">
      <c r="A346" s="160" t="s">
        <v>212</v>
      </c>
      <c r="B346" s="190" t="s">
        <v>998</v>
      </c>
      <c r="C346" s="191" t="s">
        <v>1538</v>
      </c>
      <c r="D346" s="192" t="s">
        <v>9</v>
      </c>
      <c r="E346" s="193">
        <v>61.24</v>
      </c>
      <c r="F346" s="193"/>
    </row>
    <row r="347" spans="1:10" ht="12.75" customHeight="1" outlineLevel="1" x14ac:dyDescent="0.2">
      <c r="A347" s="160" t="s">
        <v>212</v>
      </c>
      <c r="B347" s="178" t="s">
        <v>363</v>
      </c>
      <c r="C347" s="179" t="s">
        <v>1491</v>
      </c>
      <c r="D347" s="180"/>
      <c r="E347" s="181"/>
      <c r="F347" s="181"/>
    </row>
    <row r="348" spans="1:10" ht="12.75" customHeight="1" outlineLevel="1" x14ac:dyDescent="0.2">
      <c r="A348" s="160" t="s">
        <v>212</v>
      </c>
      <c r="B348" s="186" t="s">
        <v>364</v>
      </c>
      <c r="C348" s="187" t="s">
        <v>1537</v>
      </c>
      <c r="D348" s="188" t="s">
        <v>9</v>
      </c>
      <c r="E348" s="189">
        <v>194.69</v>
      </c>
      <c r="F348" s="189"/>
    </row>
    <row r="349" spans="1:10" ht="12.75" customHeight="1" outlineLevel="1" x14ac:dyDescent="0.2">
      <c r="A349" s="160" t="s">
        <v>212</v>
      </c>
      <c r="B349" s="190" t="s">
        <v>999</v>
      </c>
      <c r="C349" s="191" t="s">
        <v>1538</v>
      </c>
      <c r="D349" s="192" t="s">
        <v>9</v>
      </c>
      <c r="E349" s="193">
        <v>60.58</v>
      </c>
      <c r="F349" s="193"/>
    </row>
    <row r="350" spans="1:10" ht="12.75" customHeight="1" outlineLevel="1" x14ac:dyDescent="0.2">
      <c r="A350" s="160" t="s">
        <v>212</v>
      </c>
      <c r="B350" s="178" t="s">
        <v>365</v>
      </c>
      <c r="C350" s="179" t="s">
        <v>1492</v>
      </c>
      <c r="D350" s="180"/>
      <c r="E350" s="181"/>
      <c r="F350" s="181"/>
    </row>
    <row r="351" spans="1:10" ht="12.75" customHeight="1" outlineLevel="1" x14ac:dyDescent="0.2">
      <c r="A351" s="160" t="s">
        <v>212</v>
      </c>
      <c r="B351" s="186" t="s">
        <v>366</v>
      </c>
      <c r="C351" s="187" t="s">
        <v>1537</v>
      </c>
      <c r="D351" s="188" t="s">
        <v>9</v>
      </c>
      <c r="E351" s="189">
        <v>195.18</v>
      </c>
      <c r="F351" s="189"/>
    </row>
    <row r="352" spans="1:10" ht="12.75" customHeight="1" outlineLevel="1" x14ac:dyDescent="0.2">
      <c r="A352" s="160" t="s">
        <v>212</v>
      </c>
      <c r="B352" s="190" t="s">
        <v>1000</v>
      </c>
      <c r="C352" s="191" t="s">
        <v>1538</v>
      </c>
      <c r="D352" s="192" t="s">
        <v>9</v>
      </c>
      <c r="E352" s="193">
        <v>61.24</v>
      </c>
      <c r="F352" s="193"/>
    </row>
    <row r="353" spans="1:6" ht="12.75" customHeight="1" outlineLevel="1" x14ac:dyDescent="0.2">
      <c r="A353" s="160" t="s">
        <v>212</v>
      </c>
      <c r="B353" s="178" t="s">
        <v>367</v>
      </c>
      <c r="C353" s="179" t="s">
        <v>1493</v>
      </c>
      <c r="D353" s="180"/>
      <c r="E353" s="181"/>
      <c r="F353" s="181"/>
    </row>
    <row r="354" spans="1:6" ht="12.75" customHeight="1" outlineLevel="1" x14ac:dyDescent="0.2">
      <c r="A354" s="160" t="s">
        <v>212</v>
      </c>
      <c r="B354" s="186" t="s">
        <v>368</v>
      </c>
      <c r="C354" s="187" t="s">
        <v>1537</v>
      </c>
      <c r="D354" s="188" t="s">
        <v>9</v>
      </c>
      <c r="E354" s="189">
        <v>194.69</v>
      </c>
      <c r="F354" s="189"/>
    </row>
    <row r="355" spans="1:6" ht="12.75" customHeight="1" outlineLevel="1" x14ac:dyDescent="0.2">
      <c r="A355" s="160" t="s">
        <v>212</v>
      </c>
      <c r="B355" s="190" t="s">
        <v>1001</v>
      </c>
      <c r="C355" s="191" t="s">
        <v>1538</v>
      </c>
      <c r="D355" s="192" t="s">
        <v>9</v>
      </c>
      <c r="E355" s="193">
        <v>60.58</v>
      </c>
      <c r="F355" s="193"/>
    </row>
    <row r="356" spans="1:6" ht="12.75" customHeight="1" outlineLevel="1" x14ac:dyDescent="0.2">
      <c r="A356" s="160" t="s">
        <v>212</v>
      </c>
      <c r="B356" s="178" t="s">
        <v>369</v>
      </c>
      <c r="C356" s="179" t="s">
        <v>1494</v>
      </c>
      <c r="D356" s="180"/>
      <c r="E356" s="181"/>
      <c r="F356" s="181"/>
    </row>
    <row r="357" spans="1:6" ht="12.75" customHeight="1" outlineLevel="1" x14ac:dyDescent="0.2">
      <c r="A357" s="160" t="s">
        <v>212</v>
      </c>
      <c r="B357" s="186" t="s">
        <v>370</v>
      </c>
      <c r="C357" s="187" t="s">
        <v>1537</v>
      </c>
      <c r="D357" s="188" t="s">
        <v>9</v>
      </c>
      <c r="E357" s="189">
        <v>195.18</v>
      </c>
      <c r="F357" s="189"/>
    </row>
    <row r="358" spans="1:6" ht="12.75" customHeight="1" outlineLevel="1" x14ac:dyDescent="0.2">
      <c r="A358" s="160" t="s">
        <v>212</v>
      </c>
      <c r="B358" s="190" t="s">
        <v>1002</v>
      </c>
      <c r="C358" s="191" t="s">
        <v>1538</v>
      </c>
      <c r="D358" s="192" t="s">
        <v>9</v>
      </c>
      <c r="E358" s="193">
        <v>61.24</v>
      </c>
      <c r="F358" s="193"/>
    </row>
    <row r="359" spans="1:6" ht="12.75" customHeight="1" outlineLevel="1" x14ac:dyDescent="0.2">
      <c r="A359" s="160" t="s">
        <v>212</v>
      </c>
      <c r="B359" s="178" t="s">
        <v>371</v>
      </c>
      <c r="C359" s="179" t="s">
        <v>1495</v>
      </c>
      <c r="D359" s="180"/>
      <c r="E359" s="181"/>
      <c r="F359" s="181"/>
    </row>
    <row r="360" spans="1:6" ht="12.75" customHeight="1" outlineLevel="1" x14ac:dyDescent="0.2">
      <c r="A360" s="160" t="s">
        <v>212</v>
      </c>
      <c r="B360" s="186" t="s">
        <v>372</v>
      </c>
      <c r="C360" s="187" t="s">
        <v>1537</v>
      </c>
      <c r="D360" s="188" t="s">
        <v>9</v>
      </c>
      <c r="E360" s="189">
        <v>212.32</v>
      </c>
      <c r="F360" s="189"/>
    </row>
    <row r="361" spans="1:6" ht="12.75" customHeight="1" outlineLevel="1" x14ac:dyDescent="0.2">
      <c r="A361" s="160" t="s">
        <v>212</v>
      </c>
      <c r="B361" s="190" t="s">
        <v>1003</v>
      </c>
      <c r="C361" s="191" t="s">
        <v>1538</v>
      </c>
      <c r="D361" s="192" t="s">
        <v>9</v>
      </c>
      <c r="E361" s="193">
        <v>68.349999999999994</v>
      </c>
      <c r="F361" s="193"/>
    </row>
    <row r="362" spans="1:6" ht="12.75" customHeight="1" outlineLevel="1" x14ac:dyDescent="0.2">
      <c r="A362" s="160" t="s">
        <v>212</v>
      </c>
      <c r="B362" s="178" t="s">
        <v>373</v>
      </c>
      <c r="C362" s="179" t="s">
        <v>1496</v>
      </c>
      <c r="D362" s="180"/>
      <c r="E362" s="181"/>
      <c r="F362" s="181"/>
    </row>
    <row r="363" spans="1:6" ht="12.75" customHeight="1" outlineLevel="1" x14ac:dyDescent="0.2">
      <c r="A363" s="160" t="s">
        <v>212</v>
      </c>
      <c r="B363" s="186" t="s">
        <v>374</v>
      </c>
      <c r="C363" s="187" t="s">
        <v>1537</v>
      </c>
      <c r="D363" s="188" t="s">
        <v>9</v>
      </c>
      <c r="E363" s="189">
        <v>59.81</v>
      </c>
      <c r="F363" s="189"/>
    </row>
    <row r="364" spans="1:6" ht="12.75" customHeight="1" outlineLevel="1" x14ac:dyDescent="0.2">
      <c r="A364" s="160" t="s">
        <v>212</v>
      </c>
      <c r="B364" s="178" t="s">
        <v>375</v>
      </c>
      <c r="C364" s="179" t="s">
        <v>1497</v>
      </c>
      <c r="D364" s="180"/>
      <c r="E364" s="181"/>
      <c r="F364" s="181"/>
    </row>
    <row r="365" spans="1:6" ht="12.75" customHeight="1" outlineLevel="1" x14ac:dyDescent="0.2">
      <c r="A365" s="160" t="s">
        <v>212</v>
      </c>
      <c r="B365" s="190" t="s">
        <v>376</v>
      </c>
      <c r="C365" s="191" t="s">
        <v>1537</v>
      </c>
      <c r="D365" s="192" t="s">
        <v>9</v>
      </c>
      <c r="E365" s="193">
        <v>77.040000000000006</v>
      </c>
      <c r="F365" s="193"/>
    </row>
    <row r="366" spans="1:6" ht="12.75" customHeight="1" outlineLevel="1" x14ac:dyDescent="0.2">
      <c r="A366" s="160" t="s">
        <v>212</v>
      </c>
      <c r="B366" s="186" t="s">
        <v>1004</v>
      </c>
      <c r="C366" s="187" t="s">
        <v>1538</v>
      </c>
      <c r="D366" s="188" t="s">
        <v>9</v>
      </c>
      <c r="E366" s="189">
        <v>20.55</v>
      </c>
      <c r="F366" s="189"/>
    </row>
    <row r="367" spans="1:6" ht="12.75" customHeight="1" outlineLevel="1" x14ac:dyDescent="0.2">
      <c r="A367" s="160" t="s">
        <v>212</v>
      </c>
      <c r="B367" s="178" t="s">
        <v>377</v>
      </c>
      <c r="C367" s="179" t="s">
        <v>1498</v>
      </c>
      <c r="D367" s="180"/>
      <c r="E367" s="181"/>
      <c r="F367" s="181"/>
    </row>
    <row r="368" spans="1:6" ht="12.75" customHeight="1" outlineLevel="1" x14ac:dyDescent="0.2">
      <c r="A368" s="160" t="s">
        <v>212</v>
      </c>
      <c r="B368" s="190" t="s">
        <v>378</v>
      </c>
      <c r="C368" s="191" t="s">
        <v>1537</v>
      </c>
      <c r="D368" s="192" t="s">
        <v>9</v>
      </c>
      <c r="E368" s="193">
        <v>89.62</v>
      </c>
      <c r="F368" s="193"/>
    </row>
    <row r="369" spans="1:10" ht="12.75" customHeight="1" outlineLevel="1" x14ac:dyDescent="0.2">
      <c r="A369" s="160" t="s">
        <v>212</v>
      </c>
      <c r="B369" s="186" t="s">
        <v>1005</v>
      </c>
      <c r="C369" s="187" t="s">
        <v>1538</v>
      </c>
      <c r="D369" s="188" t="s">
        <v>9</v>
      </c>
      <c r="E369" s="189">
        <v>22.43</v>
      </c>
      <c r="F369" s="189"/>
    </row>
    <row r="370" spans="1:10" ht="12.75" customHeight="1" outlineLevel="1" x14ac:dyDescent="0.2">
      <c r="A370" s="160" t="s">
        <v>212</v>
      </c>
      <c r="B370" s="178" t="s">
        <v>379</v>
      </c>
      <c r="C370" s="179" t="s">
        <v>1499</v>
      </c>
      <c r="D370" s="180"/>
      <c r="E370" s="181"/>
      <c r="F370" s="181"/>
    </row>
    <row r="371" spans="1:10" ht="12.75" customHeight="1" outlineLevel="1" x14ac:dyDescent="0.2">
      <c r="A371" s="160" t="s">
        <v>212</v>
      </c>
      <c r="B371" s="190" t="s">
        <v>380</v>
      </c>
      <c r="C371" s="191" t="s">
        <v>1537</v>
      </c>
      <c r="D371" s="192" t="s">
        <v>9</v>
      </c>
      <c r="E371" s="193">
        <v>62.76</v>
      </c>
      <c r="F371" s="193"/>
    </row>
    <row r="372" spans="1:10" ht="12.75" customHeight="1" outlineLevel="1" x14ac:dyDescent="0.2">
      <c r="A372" s="160" t="s">
        <v>212</v>
      </c>
      <c r="B372" s="186" t="s">
        <v>1006</v>
      </c>
      <c r="C372" s="187" t="s">
        <v>1538</v>
      </c>
      <c r="D372" s="188" t="s">
        <v>9</v>
      </c>
      <c r="E372" s="189">
        <v>20.56</v>
      </c>
      <c r="F372" s="189"/>
    </row>
    <row r="373" spans="1:10" ht="12.75" customHeight="1" outlineLevel="1" x14ac:dyDescent="0.2">
      <c r="A373" s="160" t="s">
        <v>212</v>
      </c>
      <c r="B373" s="178" t="s">
        <v>381</v>
      </c>
      <c r="C373" s="179" t="s">
        <v>1500</v>
      </c>
      <c r="D373" s="180"/>
      <c r="E373" s="181"/>
      <c r="F373" s="181"/>
    </row>
    <row r="374" spans="1:10" ht="12.75" customHeight="1" outlineLevel="1" x14ac:dyDescent="0.2">
      <c r="A374" s="160" t="s">
        <v>212</v>
      </c>
      <c r="B374" s="190" t="s">
        <v>382</v>
      </c>
      <c r="C374" s="191" t="s">
        <v>1537</v>
      </c>
      <c r="D374" s="192" t="s">
        <v>9</v>
      </c>
      <c r="E374" s="193">
        <v>92.24</v>
      </c>
      <c r="F374" s="193"/>
    </row>
    <row r="375" spans="1:10" ht="12.75" customHeight="1" outlineLevel="1" x14ac:dyDescent="0.2">
      <c r="A375" s="160" t="s">
        <v>212</v>
      </c>
      <c r="B375" s="186" t="s">
        <v>1539</v>
      </c>
      <c r="C375" s="187" t="s">
        <v>1538</v>
      </c>
      <c r="D375" s="188" t="s">
        <v>9</v>
      </c>
      <c r="E375" s="189">
        <v>24.8</v>
      </c>
      <c r="F375" s="189"/>
    </row>
    <row r="376" spans="1:10" ht="12.75" customHeight="1" outlineLevel="1" x14ac:dyDescent="0.2">
      <c r="A376" s="160" t="s">
        <v>212</v>
      </c>
      <c r="B376" s="178" t="s">
        <v>1007</v>
      </c>
      <c r="C376" s="179" t="s">
        <v>1502</v>
      </c>
      <c r="D376" s="180"/>
      <c r="E376" s="181"/>
      <c r="F376" s="181"/>
    </row>
    <row r="377" spans="1:10" ht="12.75" customHeight="1" outlineLevel="1" x14ac:dyDescent="0.2">
      <c r="A377" s="160" t="s">
        <v>212</v>
      </c>
      <c r="B377" s="190" t="s">
        <v>1008</v>
      </c>
      <c r="C377" s="191" t="s">
        <v>1537</v>
      </c>
      <c r="D377" s="192" t="s">
        <v>9</v>
      </c>
      <c r="E377" s="193">
        <v>23.74</v>
      </c>
      <c r="F377" s="193"/>
    </row>
    <row r="378" spans="1:10" s="177" customFormat="1" x14ac:dyDescent="0.2">
      <c r="B378" s="419" t="s">
        <v>1009</v>
      </c>
      <c r="C378" s="420" t="s">
        <v>1540</v>
      </c>
      <c r="D378" s="424"/>
      <c r="E378" s="426">
        <f>SUM(E380:E464)</f>
        <v>16115.589999999997</v>
      </c>
      <c r="F378" s="426"/>
      <c r="G378" s="420"/>
      <c r="H378" s="196">
        <f>SUM(H379:H384)</f>
        <v>16115.59</v>
      </c>
      <c r="I378" s="204" t="str">
        <f>IF(H378=E378,"OKAY","REVER")</f>
        <v>OKAY</v>
      </c>
      <c r="J378" s="367"/>
    </row>
    <row r="379" spans="1:10" s="177" customFormat="1" ht="12.75" customHeight="1" outlineLevel="1" x14ac:dyDescent="0.2">
      <c r="A379" s="177" t="s">
        <v>211</v>
      </c>
      <c r="B379" s="178" t="s">
        <v>384</v>
      </c>
      <c r="C379" s="179" t="s">
        <v>1479</v>
      </c>
      <c r="D379" s="180"/>
      <c r="E379" s="181"/>
      <c r="F379" s="181"/>
      <c r="G379" s="187" t="s">
        <v>1541</v>
      </c>
      <c r="H379" s="197">
        <f t="shared" ref="H379:H384" si="12">SUMIF($C:$C,G379,$E:$E)</f>
        <v>10093.839999999998</v>
      </c>
      <c r="I379" s="203"/>
    </row>
    <row r="380" spans="1:10" s="177" customFormat="1" ht="12.75" customHeight="1" outlineLevel="1" x14ac:dyDescent="0.2">
      <c r="A380" s="177" t="s">
        <v>211</v>
      </c>
      <c r="B380" s="186" t="s">
        <v>385</v>
      </c>
      <c r="C380" s="187" t="s">
        <v>1541</v>
      </c>
      <c r="D380" s="188" t="s">
        <v>9</v>
      </c>
      <c r="E380" s="189">
        <v>755.58</v>
      </c>
      <c r="F380" s="189"/>
      <c r="G380" s="191" t="s">
        <v>1542</v>
      </c>
      <c r="H380" s="197">
        <f t="shared" si="12"/>
        <v>2384.4200000000005</v>
      </c>
      <c r="I380" s="203"/>
    </row>
    <row r="381" spans="1:10" s="177" customFormat="1" ht="12.75" customHeight="1" outlineLevel="1" x14ac:dyDescent="0.2">
      <c r="A381" s="177" t="s">
        <v>211</v>
      </c>
      <c r="B381" s="190" t="s">
        <v>774</v>
      </c>
      <c r="C381" s="191" t="s">
        <v>1542</v>
      </c>
      <c r="D381" s="192" t="s">
        <v>9</v>
      </c>
      <c r="E381" s="193">
        <v>13.92</v>
      </c>
      <c r="F381" s="193"/>
      <c r="G381" s="187" t="s">
        <v>1543</v>
      </c>
      <c r="H381" s="197">
        <f t="shared" si="12"/>
        <v>3637.3300000000008</v>
      </c>
      <c r="I381" s="203"/>
    </row>
    <row r="382" spans="1:10" s="177" customFormat="1" ht="12.75" customHeight="1" outlineLevel="1" x14ac:dyDescent="0.2">
      <c r="A382" s="177" t="s">
        <v>211</v>
      </c>
      <c r="B382" s="186" t="s">
        <v>1130</v>
      </c>
      <c r="C382" s="187" t="s">
        <v>1543</v>
      </c>
      <c r="D382" s="188" t="s">
        <v>9</v>
      </c>
      <c r="E382" s="189">
        <v>2.76</v>
      </c>
      <c r="F382" s="189">
        <v>2.76</v>
      </c>
      <c r="G382" s="191"/>
      <c r="H382" s="197">
        <f t="shared" si="12"/>
        <v>0</v>
      </c>
      <c r="I382" s="203"/>
    </row>
    <row r="383" spans="1:10" s="177" customFormat="1" ht="12.75" customHeight="1" outlineLevel="1" x14ac:dyDescent="0.2">
      <c r="A383" s="177" t="s">
        <v>211</v>
      </c>
      <c r="B383" s="178" t="s">
        <v>386</v>
      </c>
      <c r="C383" s="179" t="s">
        <v>1482</v>
      </c>
      <c r="D383" s="180"/>
      <c r="E383" s="181"/>
      <c r="F383" s="181"/>
      <c r="G383" s="187"/>
      <c r="H383" s="197">
        <f t="shared" si="12"/>
        <v>0</v>
      </c>
      <c r="I383" s="203"/>
    </row>
    <row r="384" spans="1:10" s="177" customFormat="1" ht="12.75" customHeight="1" outlineLevel="1" x14ac:dyDescent="0.2">
      <c r="A384" s="177" t="s">
        <v>211</v>
      </c>
      <c r="B384" s="190" t="s">
        <v>387</v>
      </c>
      <c r="C384" s="191" t="s">
        <v>1541</v>
      </c>
      <c r="D384" s="192" t="s">
        <v>9</v>
      </c>
      <c r="E384" s="193">
        <v>811.91</v>
      </c>
      <c r="F384" s="193"/>
      <c r="G384" s="191"/>
      <c r="H384" s="197">
        <f t="shared" si="12"/>
        <v>0</v>
      </c>
      <c r="I384" s="203"/>
    </row>
    <row r="385" spans="1:9" s="177" customFormat="1" ht="12.75" customHeight="1" outlineLevel="1" x14ac:dyDescent="0.2">
      <c r="A385" s="177" t="s">
        <v>211</v>
      </c>
      <c r="B385" s="186" t="s">
        <v>1010</v>
      </c>
      <c r="C385" s="187" t="s">
        <v>1542</v>
      </c>
      <c r="D385" s="188" t="s">
        <v>9</v>
      </c>
      <c r="E385" s="189">
        <v>191.81</v>
      </c>
      <c r="F385" s="189"/>
      <c r="G385" s="160"/>
      <c r="H385" s="160"/>
      <c r="I385" s="160"/>
    </row>
    <row r="386" spans="1:9" s="177" customFormat="1" ht="12.75" customHeight="1" outlineLevel="1" x14ac:dyDescent="0.2">
      <c r="A386" s="177" t="s">
        <v>211</v>
      </c>
      <c r="B386" s="190" t="s">
        <v>1011</v>
      </c>
      <c r="C386" s="191" t="s">
        <v>1543</v>
      </c>
      <c r="D386" s="192" t="s">
        <v>9</v>
      </c>
      <c r="E386" s="193">
        <v>34.450000000000003</v>
      </c>
      <c r="F386" s="193"/>
      <c r="G386" s="423" t="s">
        <v>665</v>
      </c>
      <c r="H386" s="196">
        <f>H388+H396</f>
        <v>16115.590000000002</v>
      </c>
      <c r="I386" s="204" t="str">
        <f>IF(H386=H378,"OKAY","REVER")</f>
        <v>OKAY</v>
      </c>
    </row>
    <row r="387" spans="1:9" s="177" customFormat="1" ht="12.75" customHeight="1" outlineLevel="1" x14ac:dyDescent="0.2">
      <c r="A387" s="177" t="s">
        <v>212</v>
      </c>
      <c r="B387" s="178" t="s">
        <v>388</v>
      </c>
      <c r="C387" s="179" t="s">
        <v>1484</v>
      </c>
      <c r="D387" s="180"/>
      <c r="E387" s="181"/>
      <c r="F387" s="181"/>
      <c r="G387" s="194"/>
      <c r="H387" s="194"/>
      <c r="I387" s="204"/>
    </row>
    <row r="388" spans="1:9" s="177" customFormat="1" ht="12.75" customHeight="1" outlineLevel="1" x14ac:dyDescent="0.2">
      <c r="A388" s="177" t="s">
        <v>212</v>
      </c>
      <c r="B388" s="186" t="s">
        <v>389</v>
      </c>
      <c r="C388" s="187" t="s">
        <v>1541</v>
      </c>
      <c r="D388" s="188" t="s">
        <v>9</v>
      </c>
      <c r="E388" s="189">
        <v>708.09</v>
      </c>
      <c r="F388" s="189"/>
      <c r="G388" s="423" t="str">
        <f>$A$1</f>
        <v>EMBASSAMENTO</v>
      </c>
      <c r="H388" s="196">
        <f>SUM(H389:H394)</f>
        <v>1810.43</v>
      </c>
      <c r="I388" s="204"/>
    </row>
    <row r="389" spans="1:9" s="177" customFormat="1" ht="12.75" customHeight="1" outlineLevel="1" x14ac:dyDescent="0.2">
      <c r="A389" s="177" t="s">
        <v>212</v>
      </c>
      <c r="B389" s="190" t="s">
        <v>1012</v>
      </c>
      <c r="C389" s="191" t="s">
        <v>1542</v>
      </c>
      <c r="D389" s="192" t="s">
        <v>9</v>
      </c>
      <c r="E389" s="193">
        <v>144</v>
      </c>
      <c r="F389" s="193"/>
      <c r="G389" s="187" t="s">
        <v>1541</v>
      </c>
      <c r="H389" s="197">
        <f t="shared" ref="H389:H394" si="13">SUMIFS($E:$E,$C:$C,G389,$A:$A,$G$22)</f>
        <v>1567.49</v>
      </c>
      <c r="I389" s="204"/>
    </row>
    <row r="390" spans="1:9" s="177" customFormat="1" ht="12.75" customHeight="1" outlineLevel="1" x14ac:dyDescent="0.2">
      <c r="A390" s="177" t="s">
        <v>212</v>
      </c>
      <c r="B390" s="186" t="s">
        <v>1013</v>
      </c>
      <c r="C390" s="187" t="s">
        <v>1543</v>
      </c>
      <c r="D390" s="188" t="s">
        <v>9</v>
      </c>
      <c r="E390" s="189">
        <v>177.49</v>
      </c>
      <c r="F390" s="189">
        <v>70.14</v>
      </c>
      <c r="G390" s="191" t="s">
        <v>1542</v>
      </c>
      <c r="H390" s="197">
        <f t="shared" si="13"/>
        <v>205.73</v>
      </c>
      <c r="I390" s="203"/>
    </row>
    <row r="391" spans="1:9" s="177" customFormat="1" ht="12.75" customHeight="1" outlineLevel="1" x14ac:dyDescent="0.2">
      <c r="A391" s="177" t="s">
        <v>212</v>
      </c>
      <c r="B391" s="178" t="s">
        <v>390</v>
      </c>
      <c r="C391" s="179" t="s">
        <v>1485</v>
      </c>
      <c r="D391" s="180"/>
      <c r="E391" s="181"/>
      <c r="F391" s="181"/>
      <c r="G391" s="187" t="s">
        <v>1543</v>
      </c>
      <c r="H391" s="197">
        <f t="shared" si="13"/>
        <v>37.21</v>
      </c>
      <c r="I391" s="203"/>
    </row>
    <row r="392" spans="1:9" s="177" customFormat="1" ht="12.75" customHeight="1" outlineLevel="1" x14ac:dyDescent="0.2">
      <c r="A392" s="177" t="s">
        <v>212</v>
      </c>
      <c r="B392" s="190" t="s">
        <v>391</v>
      </c>
      <c r="C392" s="191" t="s">
        <v>1541</v>
      </c>
      <c r="D392" s="192" t="s">
        <v>9</v>
      </c>
      <c r="E392" s="193">
        <v>732.91</v>
      </c>
      <c r="F392" s="193"/>
      <c r="G392" s="191"/>
      <c r="H392" s="197">
        <f t="shared" si="13"/>
        <v>0</v>
      </c>
      <c r="I392" s="203"/>
    </row>
    <row r="393" spans="1:9" s="177" customFormat="1" ht="12.75" customHeight="1" outlineLevel="1" x14ac:dyDescent="0.2">
      <c r="A393" s="177" t="s">
        <v>212</v>
      </c>
      <c r="B393" s="186" t="s">
        <v>1014</v>
      </c>
      <c r="C393" s="187" t="s">
        <v>1542</v>
      </c>
      <c r="D393" s="188" t="s">
        <v>9</v>
      </c>
      <c r="E393" s="189">
        <v>136.66999999999999</v>
      </c>
      <c r="F393" s="189"/>
      <c r="G393" s="187"/>
      <c r="H393" s="197">
        <f t="shared" si="13"/>
        <v>0</v>
      </c>
      <c r="I393" s="203"/>
    </row>
    <row r="394" spans="1:9" s="177" customFormat="1" ht="12.75" customHeight="1" outlineLevel="1" x14ac:dyDescent="0.2">
      <c r="A394" s="177" t="s">
        <v>212</v>
      </c>
      <c r="B394" s="190" t="s">
        <v>1015</v>
      </c>
      <c r="C394" s="191" t="s">
        <v>1543</v>
      </c>
      <c r="D394" s="192" t="s">
        <v>9</v>
      </c>
      <c r="E394" s="193">
        <v>337.24</v>
      </c>
      <c r="F394" s="193">
        <v>137.07</v>
      </c>
      <c r="G394" s="191"/>
      <c r="H394" s="197">
        <f t="shared" si="13"/>
        <v>0</v>
      </c>
      <c r="I394" s="203"/>
    </row>
    <row r="395" spans="1:9" s="177" customFormat="1" ht="12.75" customHeight="1" outlineLevel="1" x14ac:dyDescent="0.2">
      <c r="A395" s="177" t="s">
        <v>212</v>
      </c>
      <c r="B395" s="178" t="s">
        <v>392</v>
      </c>
      <c r="C395" s="179" t="s">
        <v>1486</v>
      </c>
      <c r="D395" s="180"/>
      <c r="E395" s="181"/>
      <c r="F395" s="181"/>
      <c r="G395" s="160"/>
      <c r="H395" s="160"/>
      <c r="I395" s="203"/>
    </row>
    <row r="396" spans="1:9" s="177" customFormat="1" ht="12.75" customHeight="1" outlineLevel="1" x14ac:dyDescent="0.2">
      <c r="A396" s="177" t="s">
        <v>212</v>
      </c>
      <c r="B396" s="186" t="s">
        <v>393</v>
      </c>
      <c r="C396" s="187" t="s">
        <v>1541</v>
      </c>
      <c r="D396" s="188" t="s">
        <v>9</v>
      </c>
      <c r="E396" s="189">
        <v>526.22</v>
      </c>
      <c r="F396" s="189"/>
      <c r="G396" s="423" t="str">
        <f>$A$2</f>
        <v>TORRE</v>
      </c>
      <c r="H396" s="196">
        <f>SUM(H397:H402)</f>
        <v>14305.160000000002</v>
      </c>
      <c r="I396" s="203"/>
    </row>
    <row r="397" spans="1:9" s="177" customFormat="1" ht="12.75" customHeight="1" outlineLevel="1" x14ac:dyDescent="0.2">
      <c r="A397" s="177" t="s">
        <v>212</v>
      </c>
      <c r="B397" s="190" t="s">
        <v>775</v>
      </c>
      <c r="C397" s="191" t="s">
        <v>1542</v>
      </c>
      <c r="D397" s="192" t="s">
        <v>9</v>
      </c>
      <c r="E397" s="193">
        <v>131.57</v>
      </c>
      <c r="F397" s="193"/>
      <c r="G397" s="187" t="s">
        <v>1541</v>
      </c>
      <c r="H397" s="197">
        <f t="shared" ref="H397:H402" si="14">SUMIFS($E:$E,$C:$C,G397,$A:$A,$G$30)</f>
        <v>8526.35</v>
      </c>
      <c r="I397" s="203"/>
    </row>
    <row r="398" spans="1:9" s="177" customFormat="1" ht="12.75" customHeight="1" outlineLevel="1" x14ac:dyDescent="0.2">
      <c r="A398" s="177" t="s">
        <v>212</v>
      </c>
      <c r="B398" s="186" t="s">
        <v>1016</v>
      </c>
      <c r="C398" s="187" t="s">
        <v>1543</v>
      </c>
      <c r="D398" s="188" t="s">
        <v>9</v>
      </c>
      <c r="E398" s="189">
        <v>258.45</v>
      </c>
      <c r="F398" s="189">
        <v>97.31</v>
      </c>
      <c r="G398" s="191" t="s">
        <v>1542</v>
      </c>
      <c r="H398" s="197">
        <f t="shared" si="14"/>
        <v>2178.69</v>
      </c>
      <c r="I398" s="203"/>
    </row>
    <row r="399" spans="1:9" s="177" customFormat="1" ht="12.75" customHeight="1" outlineLevel="1" x14ac:dyDescent="0.2">
      <c r="A399" s="177" t="s">
        <v>212</v>
      </c>
      <c r="B399" s="178" t="s">
        <v>394</v>
      </c>
      <c r="C399" s="179" t="s">
        <v>1487</v>
      </c>
      <c r="D399" s="180"/>
      <c r="E399" s="181"/>
      <c r="F399" s="181"/>
      <c r="G399" s="187" t="s">
        <v>1543</v>
      </c>
      <c r="H399" s="197">
        <f t="shared" si="14"/>
        <v>3600.1200000000008</v>
      </c>
      <c r="I399" s="203"/>
    </row>
    <row r="400" spans="1:9" s="177" customFormat="1" ht="12.75" customHeight="1" outlineLevel="1" x14ac:dyDescent="0.2">
      <c r="A400" s="177" t="s">
        <v>212</v>
      </c>
      <c r="B400" s="190" t="s">
        <v>395</v>
      </c>
      <c r="C400" s="191" t="s">
        <v>1541</v>
      </c>
      <c r="D400" s="192" t="s">
        <v>9</v>
      </c>
      <c r="E400" s="193">
        <v>495.76</v>
      </c>
      <c r="F400" s="193"/>
      <c r="G400" s="191"/>
      <c r="H400" s="197">
        <f t="shared" si="14"/>
        <v>0</v>
      </c>
      <c r="I400" s="203"/>
    </row>
    <row r="401" spans="1:9" s="177" customFormat="1" ht="12.75" customHeight="1" outlineLevel="1" x14ac:dyDescent="0.2">
      <c r="A401" s="177" t="s">
        <v>212</v>
      </c>
      <c r="B401" s="186" t="s">
        <v>776</v>
      </c>
      <c r="C401" s="187" t="s">
        <v>1542</v>
      </c>
      <c r="D401" s="188" t="s">
        <v>9</v>
      </c>
      <c r="E401" s="189">
        <v>125</v>
      </c>
      <c r="F401" s="189"/>
      <c r="G401" s="187"/>
      <c r="H401" s="197">
        <f t="shared" si="14"/>
        <v>0</v>
      </c>
      <c r="I401" s="203"/>
    </row>
    <row r="402" spans="1:9" s="177" customFormat="1" ht="12.75" customHeight="1" outlineLevel="1" x14ac:dyDescent="0.2">
      <c r="A402" s="177" t="s">
        <v>212</v>
      </c>
      <c r="B402" s="190" t="s">
        <v>1017</v>
      </c>
      <c r="C402" s="191" t="s">
        <v>1543</v>
      </c>
      <c r="D402" s="192" t="s">
        <v>9</v>
      </c>
      <c r="E402" s="193">
        <v>258.17</v>
      </c>
      <c r="F402" s="193">
        <v>93.69</v>
      </c>
      <c r="G402" s="191"/>
      <c r="H402" s="197">
        <f t="shared" si="14"/>
        <v>0</v>
      </c>
      <c r="I402" s="203"/>
    </row>
    <row r="403" spans="1:9" s="177" customFormat="1" ht="12.75" customHeight="1" outlineLevel="1" x14ac:dyDescent="0.2">
      <c r="A403" s="177" t="s">
        <v>212</v>
      </c>
      <c r="B403" s="178" t="s">
        <v>396</v>
      </c>
      <c r="C403" s="179" t="s">
        <v>1488</v>
      </c>
      <c r="D403" s="180"/>
      <c r="E403" s="181"/>
      <c r="F403" s="181"/>
    </row>
    <row r="404" spans="1:9" s="177" customFormat="1" ht="12.75" customHeight="1" outlineLevel="1" x14ac:dyDescent="0.2">
      <c r="A404" s="177" t="s">
        <v>212</v>
      </c>
      <c r="B404" s="186" t="s">
        <v>397</v>
      </c>
      <c r="C404" s="187" t="s">
        <v>1541</v>
      </c>
      <c r="D404" s="188" t="s">
        <v>9</v>
      </c>
      <c r="E404" s="189">
        <v>528.07000000000005</v>
      </c>
      <c r="F404" s="189"/>
    </row>
    <row r="405" spans="1:9" s="177" customFormat="1" ht="12.75" customHeight="1" outlineLevel="1" x14ac:dyDescent="0.2">
      <c r="A405" s="177" t="s">
        <v>212</v>
      </c>
      <c r="B405" s="190" t="s">
        <v>1018</v>
      </c>
      <c r="C405" s="191" t="s">
        <v>1542</v>
      </c>
      <c r="D405" s="192" t="s">
        <v>9</v>
      </c>
      <c r="E405" s="193">
        <v>121.34</v>
      </c>
      <c r="F405" s="193"/>
    </row>
    <row r="406" spans="1:9" s="177" customFormat="1" ht="12.75" customHeight="1" outlineLevel="1" x14ac:dyDescent="0.2">
      <c r="A406" s="177" t="s">
        <v>212</v>
      </c>
      <c r="B406" s="186" t="s">
        <v>1019</v>
      </c>
      <c r="C406" s="187" t="s">
        <v>1543</v>
      </c>
      <c r="D406" s="188" t="s">
        <v>9</v>
      </c>
      <c r="E406" s="189">
        <v>258.07</v>
      </c>
      <c r="F406" s="189">
        <v>94.77</v>
      </c>
    </row>
    <row r="407" spans="1:9" s="177" customFormat="1" ht="12.75" customHeight="1" outlineLevel="1" x14ac:dyDescent="0.2">
      <c r="A407" s="177" t="s">
        <v>212</v>
      </c>
      <c r="B407" s="178" t="s">
        <v>398</v>
      </c>
      <c r="C407" s="179" t="s">
        <v>1489</v>
      </c>
      <c r="D407" s="180"/>
      <c r="E407" s="181"/>
      <c r="F407" s="181"/>
    </row>
    <row r="408" spans="1:9" s="177" customFormat="1" ht="12.75" customHeight="1" outlineLevel="1" x14ac:dyDescent="0.2">
      <c r="A408" s="177" t="s">
        <v>212</v>
      </c>
      <c r="B408" s="190" t="s">
        <v>399</v>
      </c>
      <c r="C408" s="191" t="s">
        <v>1541</v>
      </c>
      <c r="D408" s="192" t="s">
        <v>9</v>
      </c>
      <c r="E408" s="193">
        <v>495.71</v>
      </c>
      <c r="F408" s="193"/>
    </row>
    <row r="409" spans="1:9" s="177" customFormat="1" ht="12.75" customHeight="1" outlineLevel="1" x14ac:dyDescent="0.2">
      <c r="A409" s="177" t="s">
        <v>212</v>
      </c>
      <c r="B409" s="186" t="s">
        <v>1020</v>
      </c>
      <c r="C409" s="187" t="s">
        <v>1542</v>
      </c>
      <c r="D409" s="188" t="s">
        <v>9</v>
      </c>
      <c r="E409" s="189">
        <v>125</v>
      </c>
      <c r="F409" s="189"/>
    </row>
    <row r="410" spans="1:9" s="177" customFormat="1" ht="12.75" customHeight="1" outlineLevel="1" x14ac:dyDescent="0.2">
      <c r="A410" s="177" t="s">
        <v>212</v>
      </c>
      <c r="B410" s="190" t="s">
        <v>1021</v>
      </c>
      <c r="C410" s="191" t="s">
        <v>1543</v>
      </c>
      <c r="D410" s="192" t="s">
        <v>9</v>
      </c>
      <c r="E410" s="193">
        <v>255.65</v>
      </c>
      <c r="F410" s="193">
        <v>93.69</v>
      </c>
    </row>
    <row r="411" spans="1:9" s="177" customFormat="1" ht="12.75" customHeight="1" outlineLevel="1" x14ac:dyDescent="0.2">
      <c r="A411" s="177" t="s">
        <v>212</v>
      </c>
      <c r="B411" s="178" t="s">
        <v>400</v>
      </c>
      <c r="C411" s="179" t="s">
        <v>1490</v>
      </c>
      <c r="D411" s="180"/>
      <c r="E411" s="181"/>
      <c r="F411" s="181"/>
    </row>
    <row r="412" spans="1:9" s="177" customFormat="1" ht="12.75" customHeight="1" outlineLevel="1" x14ac:dyDescent="0.2">
      <c r="A412" s="177" t="s">
        <v>212</v>
      </c>
      <c r="B412" s="186" t="s">
        <v>401</v>
      </c>
      <c r="C412" s="187" t="s">
        <v>1541</v>
      </c>
      <c r="D412" s="188" t="s">
        <v>9</v>
      </c>
      <c r="E412" s="189">
        <v>528.05999999999995</v>
      </c>
      <c r="F412" s="189"/>
    </row>
    <row r="413" spans="1:9" s="177" customFormat="1" ht="12.75" customHeight="1" outlineLevel="1" x14ac:dyDescent="0.2">
      <c r="A413" s="177" t="s">
        <v>212</v>
      </c>
      <c r="B413" s="190" t="s">
        <v>1022</v>
      </c>
      <c r="C413" s="191" t="s">
        <v>1542</v>
      </c>
      <c r="D413" s="192" t="s">
        <v>9</v>
      </c>
      <c r="E413" s="193">
        <v>121.32</v>
      </c>
      <c r="F413" s="193"/>
    </row>
    <row r="414" spans="1:9" s="177" customFormat="1" ht="12.75" customHeight="1" outlineLevel="1" x14ac:dyDescent="0.2">
      <c r="A414" s="177" t="s">
        <v>212</v>
      </c>
      <c r="B414" s="186" t="s">
        <v>1023</v>
      </c>
      <c r="C414" s="187" t="s">
        <v>1543</v>
      </c>
      <c r="D414" s="188" t="s">
        <v>9</v>
      </c>
      <c r="E414" s="189">
        <v>258.5</v>
      </c>
      <c r="F414" s="189">
        <v>94.77</v>
      </c>
    </row>
    <row r="415" spans="1:9" s="177" customFormat="1" ht="12.75" customHeight="1" outlineLevel="1" x14ac:dyDescent="0.2">
      <c r="A415" s="177" t="s">
        <v>212</v>
      </c>
      <c r="B415" s="178" t="s">
        <v>402</v>
      </c>
      <c r="C415" s="179" t="s">
        <v>1491</v>
      </c>
      <c r="D415" s="180"/>
      <c r="E415" s="181"/>
      <c r="F415" s="181"/>
    </row>
    <row r="416" spans="1:9" s="177" customFormat="1" ht="12.75" customHeight="1" outlineLevel="1" x14ac:dyDescent="0.2">
      <c r="A416" s="177" t="s">
        <v>212</v>
      </c>
      <c r="B416" s="190" t="s">
        <v>403</v>
      </c>
      <c r="C416" s="191" t="s">
        <v>1541</v>
      </c>
      <c r="D416" s="192" t="s">
        <v>9</v>
      </c>
      <c r="E416" s="193">
        <v>495.71</v>
      </c>
      <c r="F416" s="193"/>
    </row>
    <row r="417" spans="1:6" s="177" customFormat="1" ht="12.75" customHeight="1" outlineLevel="1" x14ac:dyDescent="0.2">
      <c r="A417" s="177" t="s">
        <v>212</v>
      </c>
      <c r="B417" s="186" t="s">
        <v>1024</v>
      </c>
      <c r="C417" s="187" t="s">
        <v>1542</v>
      </c>
      <c r="D417" s="188" t="s">
        <v>9</v>
      </c>
      <c r="E417" s="189">
        <v>125</v>
      </c>
      <c r="F417" s="189"/>
    </row>
    <row r="418" spans="1:6" s="177" customFormat="1" ht="12.75" customHeight="1" outlineLevel="1" x14ac:dyDescent="0.2">
      <c r="A418" s="177" t="s">
        <v>212</v>
      </c>
      <c r="B418" s="190" t="s">
        <v>1025</v>
      </c>
      <c r="C418" s="191" t="s">
        <v>1543</v>
      </c>
      <c r="D418" s="192" t="s">
        <v>9</v>
      </c>
      <c r="E418" s="193">
        <v>255.65</v>
      </c>
      <c r="F418" s="193">
        <v>93.69</v>
      </c>
    </row>
    <row r="419" spans="1:6" s="177" customFormat="1" ht="12.75" customHeight="1" outlineLevel="1" x14ac:dyDescent="0.2">
      <c r="A419" s="177" t="s">
        <v>212</v>
      </c>
      <c r="B419" s="178" t="s">
        <v>404</v>
      </c>
      <c r="C419" s="179" t="s">
        <v>1492</v>
      </c>
      <c r="D419" s="180"/>
      <c r="E419" s="181"/>
      <c r="F419" s="181"/>
    </row>
    <row r="420" spans="1:6" s="177" customFormat="1" ht="12.75" customHeight="1" outlineLevel="1" x14ac:dyDescent="0.2">
      <c r="A420" s="177" t="s">
        <v>212</v>
      </c>
      <c r="B420" s="186" t="s">
        <v>405</v>
      </c>
      <c r="C420" s="187" t="s">
        <v>1541</v>
      </c>
      <c r="D420" s="188" t="s">
        <v>9</v>
      </c>
      <c r="E420" s="189">
        <v>528.05999999999995</v>
      </c>
      <c r="F420" s="189"/>
    </row>
    <row r="421" spans="1:6" s="177" customFormat="1" ht="12.75" customHeight="1" outlineLevel="1" x14ac:dyDescent="0.2">
      <c r="A421" s="177" t="s">
        <v>212</v>
      </c>
      <c r="B421" s="190" t="s">
        <v>1026</v>
      </c>
      <c r="C421" s="191" t="s">
        <v>1542</v>
      </c>
      <c r="D421" s="192" t="s">
        <v>9</v>
      </c>
      <c r="E421" s="193">
        <v>121.32</v>
      </c>
      <c r="F421" s="193"/>
    </row>
    <row r="422" spans="1:6" s="177" customFormat="1" ht="12.75" customHeight="1" outlineLevel="1" x14ac:dyDescent="0.2">
      <c r="A422" s="177" t="s">
        <v>212</v>
      </c>
      <c r="B422" s="186" t="s">
        <v>1027</v>
      </c>
      <c r="C422" s="187" t="s">
        <v>1543</v>
      </c>
      <c r="D422" s="188" t="s">
        <v>9</v>
      </c>
      <c r="E422" s="189">
        <v>258.5</v>
      </c>
      <c r="F422" s="189">
        <v>94.77</v>
      </c>
    </row>
    <row r="423" spans="1:6" s="177" customFormat="1" ht="12.75" customHeight="1" outlineLevel="1" x14ac:dyDescent="0.2">
      <c r="A423" s="177" t="s">
        <v>212</v>
      </c>
      <c r="B423" s="178" t="s">
        <v>406</v>
      </c>
      <c r="C423" s="179" t="s">
        <v>1493</v>
      </c>
      <c r="D423" s="180"/>
      <c r="E423" s="181"/>
      <c r="F423" s="181"/>
    </row>
    <row r="424" spans="1:6" s="177" customFormat="1" ht="12.75" customHeight="1" outlineLevel="1" x14ac:dyDescent="0.2">
      <c r="A424" s="177" t="s">
        <v>212</v>
      </c>
      <c r="B424" s="190" t="s">
        <v>407</v>
      </c>
      <c r="C424" s="191" t="s">
        <v>1541</v>
      </c>
      <c r="D424" s="192" t="s">
        <v>9</v>
      </c>
      <c r="E424" s="193">
        <v>495.71</v>
      </c>
      <c r="F424" s="193"/>
    </row>
    <row r="425" spans="1:6" s="177" customFormat="1" ht="12.75" customHeight="1" outlineLevel="1" x14ac:dyDescent="0.2">
      <c r="A425" s="177" t="s">
        <v>212</v>
      </c>
      <c r="B425" s="186" t="s">
        <v>1028</v>
      </c>
      <c r="C425" s="187" t="s">
        <v>1542</v>
      </c>
      <c r="D425" s="188" t="s">
        <v>9</v>
      </c>
      <c r="E425" s="189">
        <v>125</v>
      </c>
      <c r="F425" s="189"/>
    </row>
    <row r="426" spans="1:6" s="177" customFormat="1" ht="12.75" customHeight="1" outlineLevel="1" x14ac:dyDescent="0.2">
      <c r="A426" s="177" t="s">
        <v>212</v>
      </c>
      <c r="B426" s="190" t="s">
        <v>1029</v>
      </c>
      <c r="C426" s="191" t="s">
        <v>1543</v>
      </c>
      <c r="D426" s="192" t="s">
        <v>9</v>
      </c>
      <c r="E426" s="193">
        <v>255.65</v>
      </c>
      <c r="F426" s="193">
        <v>93.69</v>
      </c>
    </row>
    <row r="427" spans="1:6" s="177" customFormat="1" ht="12.75" customHeight="1" outlineLevel="1" x14ac:dyDescent="0.2">
      <c r="A427" s="177" t="s">
        <v>212</v>
      </c>
      <c r="B427" s="178" t="s">
        <v>408</v>
      </c>
      <c r="C427" s="179" t="s">
        <v>1494</v>
      </c>
      <c r="D427" s="180"/>
      <c r="E427" s="181"/>
      <c r="F427" s="181"/>
    </row>
    <row r="428" spans="1:6" s="177" customFormat="1" ht="12.75" customHeight="1" outlineLevel="1" x14ac:dyDescent="0.2">
      <c r="A428" s="177" t="s">
        <v>212</v>
      </c>
      <c r="B428" s="186" t="s">
        <v>409</v>
      </c>
      <c r="C428" s="187" t="s">
        <v>1541</v>
      </c>
      <c r="D428" s="188" t="s">
        <v>9</v>
      </c>
      <c r="E428" s="189">
        <v>526.9</v>
      </c>
      <c r="F428" s="189"/>
    </row>
    <row r="429" spans="1:6" s="177" customFormat="1" ht="12.75" customHeight="1" outlineLevel="1" x14ac:dyDescent="0.2">
      <c r="A429" s="177" t="s">
        <v>212</v>
      </c>
      <c r="B429" s="190" t="s">
        <v>1030</v>
      </c>
      <c r="C429" s="191" t="s">
        <v>1542</v>
      </c>
      <c r="D429" s="192" t="s">
        <v>9</v>
      </c>
      <c r="E429" s="193">
        <v>121.32</v>
      </c>
      <c r="F429" s="193"/>
    </row>
    <row r="430" spans="1:6" s="177" customFormat="1" ht="12.75" customHeight="1" outlineLevel="1" x14ac:dyDescent="0.2">
      <c r="A430" s="177" t="s">
        <v>212</v>
      </c>
      <c r="B430" s="186" t="s">
        <v>1031</v>
      </c>
      <c r="C430" s="187" t="s">
        <v>1543</v>
      </c>
      <c r="D430" s="188" t="s">
        <v>9</v>
      </c>
      <c r="E430" s="189">
        <v>258.18</v>
      </c>
      <c r="F430" s="189">
        <v>94.77</v>
      </c>
    </row>
    <row r="431" spans="1:6" s="177" customFormat="1" ht="12.75" customHeight="1" outlineLevel="1" x14ac:dyDescent="0.2">
      <c r="A431" s="177" t="s">
        <v>212</v>
      </c>
      <c r="B431" s="178" t="s">
        <v>410</v>
      </c>
      <c r="C431" s="179" t="s">
        <v>1495</v>
      </c>
      <c r="D431" s="180"/>
      <c r="E431" s="181"/>
      <c r="F431" s="181"/>
    </row>
    <row r="432" spans="1:6" s="177" customFormat="1" ht="12.75" customHeight="1" outlineLevel="1" x14ac:dyDescent="0.2">
      <c r="A432" s="177" t="s">
        <v>212</v>
      </c>
      <c r="B432" s="190" t="s">
        <v>411</v>
      </c>
      <c r="C432" s="191" t="s">
        <v>1541</v>
      </c>
      <c r="D432" s="192" t="s">
        <v>9</v>
      </c>
      <c r="E432" s="193">
        <v>599.70000000000005</v>
      </c>
      <c r="F432" s="193"/>
    </row>
    <row r="433" spans="1:6" s="177" customFormat="1" ht="12.75" customHeight="1" outlineLevel="1" x14ac:dyDescent="0.2">
      <c r="A433" s="177" t="s">
        <v>212</v>
      </c>
      <c r="B433" s="186" t="s">
        <v>1032</v>
      </c>
      <c r="C433" s="187" t="s">
        <v>1542</v>
      </c>
      <c r="D433" s="188" t="s">
        <v>9</v>
      </c>
      <c r="E433" s="189">
        <v>128.19999999999999</v>
      </c>
      <c r="F433" s="189"/>
    </row>
    <row r="434" spans="1:6" s="177" customFormat="1" ht="12.75" customHeight="1" outlineLevel="1" x14ac:dyDescent="0.2">
      <c r="A434" s="177" t="s">
        <v>212</v>
      </c>
      <c r="B434" s="190" t="s">
        <v>1033</v>
      </c>
      <c r="C434" s="191" t="s">
        <v>1543</v>
      </c>
      <c r="D434" s="192" t="s">
        <v>9</v>
      </c>
      <c r="E434" s="193">
        <v>281.95999999999998</v>
      </c>
      <c r="F434" s="193">
        <v>104.84</v>
      </c>
    </row>
    <row r="435" spans="1:6" s="177" customFormat="1" ht="12.75" customHeight="1" outlineLevel="1" x14ac:dyDescent="0.2">
      <c r="A435" s="177" t="s">
        <v>212</v>
      </c>
      <c r="B435" s="178" t="s">
        <v>412</v>
      </c>
      <c r="C435" s="179" t="s">
        <v>1496</v>
      </c>
      <c r="D435" s="180"/>
      <c r="E435" s="181"/>
      <c r="F435" s="181"/>
    </row>
    <row r="436" spans="1:6" s="177" customFormat="1" ht="12.75" customHeight="1" outlineLevel="1" x14ac:dyDescent="0.2">
      <c r="A436" s="177" t="s">
        <v>212</v>
      </c>
      <c r="B436" s="186" t="s">
        <v>413</v>
      </c>
      <c r="C436" s="187" t="s">
        <v>1541</v>
      </c>
      <c r="D436" s="188" t="s">
        <v>9</v>
      </c>
      <c r="E436" s="189">
        <v>312.07</v>
      </c>
      <c r="F436" s="189"/>
    </row>
    <row r="437" spans="1:6" s="177" customFormat="1" ht="12.75" customHeight="1" outlineLevel="1" x14ac:dyDescent="0.2">
      <c r="A437" s="177" t="s">
        <v>212</v>
      </c>
      <c r="B437" s="190" t="s">
        <v>1034</v>
      </c>
      <c r="C437" s="191" t="s">
        <v>1542</v>
      </c>
      <c r="D437" s="192" t="s">
        <v>9</v>
      </c>
      <c r="E437" s="193">
        <v>113.26</v>
      </c>
      <c r="F437" s="193"/>
    </row>
    <row r="438" spans="1:6" s="177" customFormat="1" ht="12.75" customHeight="1" outlineLevel="1" x14ac:dyDescent="0.2">
      <c r="A438" s="177" t="s">
        <v>212</v>
      </c>
      <c r="B438" s="186" t="s">
        <v>1035</v>
      </c>
      <c r="C438" s="187" t="s">
        <v>1543</v>
      </c>
      <c r="D438" s="188" t="s">
        <v>9</v>
      </c>
      <c r="E438" s="189">
        <v>63.7</v>
      </c>
      <c r="F438" s="189"/>
    </row>
    <row r="439" spans="1:6" s="177" customFormat="1" ht="12.75" customHeight="1" outlineLevel="1" x14ac:dyDescent="0.2">
      <c r="A439" s="177" t="s">
        <v>212</v>
      </c>
      <c r="B439" s="178" t="s">
        <v>414</v>
      </c>
      <c r="C439" s="179" t="s">
        <v>1497</v>
      </c>
      <c r="D439" s="180"/>
      <c r="E439" s="181"/>
      <c r="F439" s="181"/>
    </row>
    <row r="440" spans="1:6" s="177" customFormat="1" ht="12.75" customHeight="1" outlineLevel="1" x14ac:dyDescent="0.2">
      <c r="A440" s="177" t="s">
        <v>212</v>
      </c>
      <c r="B440" s="190" t="s">
        <v>415</v>
      </c>
      <c r="C440" s="191" t="s">
        <v>1541</v>
      </c>
      <c r="D440" s="192" t="s">
        <v>9</v>
      </c>
      <c r="E440" s="193">
        <v>301.02</v>
      </c>
      <c r="F440" s="193"/>
    </row>
    <row r="441" spans="1:6" s="177" customFormat="1" ht="12.75" customHeight="1" outlineLevel="1" x14ac:dyDescent="0.2">
      <c r="A441" s="177" t="s">
        <v>212</v>
      </c>
      <c r="B441" s="186" t="s">
        <v>1036</v>
      </c>
      <c r="C441" s="187" t="s">
        <v>1542</v>
      </c>
      <c r="D441" s="188" t="s">
        <v>9</v>
      </c>
      <c r="E441" s="189">
        <v>82.27</v>
      </c>
      <c r="F441" s="189"/>
    </row>
    <row r="442" spans="1:6" s="177" customFormat="1" ht="12.75" customHeight="1" outlineLevel="1" x14ac:dyDescent="0.2">
      <c r="A442" s="177" t="s">
        <v>212</v>
      </c>
      <c r="B442" s="190" t="s">
        <v>1037</v>
      </c>
      <c r="C442" s="191" t="s">
        <v>1543</v>
      </c>
      <c r="D442" s="192" t="s">
        <v>9</v>
      </c>
      <c r="E442" s="193">
        <v>81.34</v>
      </c>
      <c r="F442" s="193">
        <v>29.81</v>
      </c>
    </row>
    <row r="443" spans="1:6" s="177" customFormat="1" ht="12.75" customHeight="1" outlineLevel="1" x14ac:dyDescent="0.2">
      <c r="A443" s="177" t="s">
        <v>212</v>
      </c>
      <c r="B443" s="178" t="s">
        <v>416</v>
      </c>
      <c r="C443" s="179" t="s">
        <v>1498</v>
      </c>
      <c r="D443" s="180"/>
      <c r="E443" s="181"/>
      <c r="F443" s="181"/>
    </row>
    <row r="444" spans="1:6" s="177" customFormat="1" ht="12.75" customHeight="1" outlineLevel="1" x14ac:dyDescent="0.2">
      <c r="A444" s="177" t="s">
        <v>212</v>
      </c>
      <c r="B444" s="186" t="s">
        <v>417</v>
      </c>
      <c r="C444" s="187" t="s">
        <v>1541</v>
      </c>
      <c r="D444" s="188" t="s">
        <v>9</v>
      </c>
      <c r="E444" s="189">
        <v>248.14</v>
      </c>
      <c r="F444" s="189"/>
    </row>
    <row r="445" spans="1:6" s="177" customFormat="1" ht="12.75" customHeight="1" outlineLevel="1" x14ac:dyDescent="0.2">
      <c r="A445" s="177" t="s">
        <v>212</v>
      </c>
      <c r="B445" s="190" t="s">
        <v>777</v>
      </c>
      <c r="C445" s="191" t="s">
        <v>1542</v>
      </c>
      <c r="D445" s="192" t="s">
        <v>9</v>
      </c>
      <c r="E445" s="193">
        <v>78.66</v>
      </c>
      <c r="F445" s="193"/>
    </row>
    <row r="446" spans="1:6" s="177" customFormat="1" ht="12.75" customHeight="1" outlineLevel="1" x14ac:dyDescent="0.2">
      <c r="A446" s="177" t="s">
        <v>212</v>
      </c>
      <c r="B446" s="186" t="s">
        <v>1038</v>
      </c>
      <c r="C446" s="187" t="s">
        <v>1543</v>
      </c>
      <c r="D446" s="188" t="s">
        <v>9</v>
      </c>
      <c r="E446" s="189">
        <v>116.4</v>
      </c>
      <c r="F446" s="189">
        <v>35.130000000000003</v>
      </c>
    </row>
    <row r="447" spans="1:6" s="177" customFormat="1" ht="12.75" customHeight="1" outlineLevel="1" x14ac:dyDescent="0.2">
      <c r="A447" s="177" t="s">
        <v>212</v>
      </c>
      <c r="B447" s="178" t="s">
        <v>418</v>
      </c>
      <c r="C447" s="179" t="s">
        <v>1499</v>
      </c>
      <c r="D447" s="180"/>
      <c r="E447" s="181"/>
      <c r="F447" s="181"/>
    </row>
    <row r="448" spans="1:6" s="177" customFormat="1" ht="12.75" customHeight="1" outlineLevel="1" x14ac:dyDescent="0.2">
      <c r="A448" s="177" t="s">
        <v>212</v>
      </c>
      <c r="B448" s="190" t="s">
        <v>419</v>
      </c>
      <c r="C448" s="191" t="s">
        <v>1541</v>
      </c>
      <c r="D448" s="192" t="s">
        <v>9</v>
      </c>
      <c r="E448" s="193">
        <v>321.3</v>
      </c>
      <c r="F448" s="193"/>
    </row>
    <row r="449" spans="1:6" s="177" customFormat="1" ht="12.75" customHeight="1" outlineLevel="1" x14ac:dyDescent="0.2">
      <c r="A449" s="177" t="s">
        <v>212</v>
      </c>
      <c r="B449" s="186" t="s">
        <v>1039</v>
      </c>
      <c r="C449" s="187" t="s">
        <v>1542</v>
      </c>
      <c r="D449" s="188" t="s">
        <v>9</v>
      </c>
      <c r="E449" s="189">
        <v>79.28</v>
      </c>
      <c r="F449" s="189"/>
    </row>
    <row r="450" spans="1:6" s="177" customFormat="1" ht="12.75" customHeight="1" outlineLevel="1" x14ac:dyDescent="0.2">
      <c r="A450" s="177" t="s">
        <v>212</v>
      </c>
      <c r="B450" s="190" t="s">
        <v>1040</v>
      </c>
      <c r="C450" s="191" t="s">
        <v>1543</v>
      </c>
      <c r="D450" s="192" t="s">
        <v>9</v>
      </c>
      <c r="E450" s="193">
        <v>81.53</v>
      </c>
      <c r="F450" s="193">
        <v>29.91</v>
      </c>
    </row>
    <row r="451" spans="1:6" s="177" customFormat="1" ht="12.75" customHeight="1" outlineLevel="1" x14ac:dyDescent="0.2">
      <c r="A451" s="177" t="s">
        <v>212</v>
      </c>
      <c r="B451" s="178" t="s">
        <v>420</v>
      </c>
      <c r="C451" s="179" t="s">
        <v>1500</v>
      </c>
      <c r="D451" s="180"/>
      <c r="E451" s="181"/>
      <c r="F451" s="181"/>
    </row>
    <row r="452" spans="1:6" s="177" customFormat="1" ht="12.75" customHeight="1" outlineLevel="1" x14ac:dyDescent="0.2">
      <c r="A452" s="177" t="s">
        <v>212</v>
      </c>
      <c r="B452" s="186" t="s">
        <v>421</v>
      </c>
      <c r="C452" s="187" t="s">
        <v>1541</v>
      </c>
      <c r="D452" s="188" t="s">
        <v>9</v>
      </c>
      <c r="E452" s="189">
        <v>299.5</v>
      </c>
      <c r="F452" s="189"/>
    </row>
    <row r="453" spans="1:6" s="177" customFormat="1" ht="12.75" customHeight="1" outlineLevel="1" x14ac:dyDescent="0.2">
      <c r="A453" s="177" t="s">
        <v>212</v>
      </c>
      <c r="B453" s="190" t="s">
        <v>1544</v>
      </c>
      <c r="C453" s="191" t="s">
        <v>1542</v>
      </c>
      <c r="D453" s="192" t="s">
        <v>9</v>
      </c>
      <c r="E453" s="193">
        <v>87.09</v>
      </c>
      <c r="F453" s="193"/>
    </row>
    <row r="454" spans="1:6" s="177" customFormat="1" ht="12.75" customHeight="1" outlineLevel="1" x14ac:dyDescent="0.2">
      <c r="A454" s="177" t="s">
        <v>212</v>
      </c>
      <c r="B454" s="186" t="s">
        <v>1545</v>
      </c>
      <c r="C454" s="187" t="s">
        <v>1543</v>
      </c>
      <c r="D454" s="188" t="s">
        <v>9</v>
      </c>
      <c r="E454" s="189">
        <v>121.53</v>
      </c>
      <c r="F454" s="189">
        <v>38.659999999999997</v>
      </c>
    </row>
    <row r="455" spans="1:6" s="177" customFormat="1" ht="12.75" customHeight="1" outlineLevel="1" x14ac:dyDescent="0.2">
      <c r="A455" s="177" t="s">
        <v>212</v>
      </c>
      <c r="B455" s="178" t="s">
        <v>811</v>
      </c>
      <c r="C455" s="179" t="s">
        <v>1502</v>
      </c>
      <c r="D455" s="180"/>
      <c r="E455" s="181"/>
      <c r="F455" s="181"/>
    </row>
    <row r="456" spans="1:6" s="177" customFormat="1" ht="12.75" customHeight="1" outlineLevel="1" x14ac:dyDescent="0.2">
      <c r="A456" s="177" t="s">
        <v>212</v>
      </c>
      <c r="B456" s="190" t="s">
        <v>812</v>
      </c>
      <c r="C456" s="191" t="s">
        <v>1541</v>
      </c>
      <c r="D456" s="192" t="s">
        <v>9</v>
      </c>
      <c r="E456" s="193">
        <v>148.78</v>
      </c>
      <c r="F456" s="193"/>
    </row>
    <row r="457" spans="1:6" s="177" customFormat="1" ht="12.75" customHeight="1" outlineLevel="1" x14ac:dyDescent="0.2">
      <c r="A457" s="177" t="s">
        <v>212</v>
      </c>
      <c r="B457" s="186" t="s">
        <v>1041</v>
      </c>
      <c r="C457" s="187" t="s">
        <v>1542</v>
      </c>
      <c r="D457" s="188" t="s">
        <v>9</v>
      </c>
      <c r="E457" s="189">
        <v>61.38</v>
      </c>
      <c r="F457" s="189"/>
    </row>
    <row r="458" spans="1:6" s="177" customFormat="1" ht="12.75" customHeight="1" outlineLevel="1" x14ac:dyDescent="0.2">
      <c r="A458" s="177" t="s">
        <v>212</v>
      </c>
      <c r="B458" s="190" t="s">
        <v>1546</v>
      </c>
      <c r="C458" s="191" t="s">
        <v>1543</v>
      </c>
      <c r="D458" s="192" t="s">
        <v>9</v>
      </c>
      <c r="E458" s="193">
        <v>22.11</v>
      </c>
      <c r="F458" s="193">
        <v>5.74</v>
      </c>
    </row>
    <row r="459" spans="1:6" s="177" customFormat="1" ht="12.75" customHeight="1" outlineLevel="1" x14ac:dyDescent="0.2">
      <c r="A459" s="177" t="s">
        <v>212</v>
      </c>
      <c r="B459" s="178" t="s">
        <v>1042</v>
      </c>
      <c r="C459" s="179" t="s">
        <v>1504</v>
      </c>
      <c r="D459" s="180"/>
      <c r="E459" s="181"/>
      <c r="F459" s="181"/>
    </row>
    <row r="460" spans="1:6" s="177" customFormat="1" ht="12.75" customHeight="1" outlineLevel="1" x14ac:dyDescent="0.2">
      <c r="A460" s="177" t="s">
        <v>212</v>
      </c>
      <c r="B460" s="186" t="s">
        <v>1043</v>
      </c>
      <c r="C460" s="187" t="s">
        <v>1541</v>
      </c>
      <c r="D460" s="188" t="s">
        <v>9</v>
      </c>
      <c r="E460" s="189">
        <v>165.76</v>
      </c>
      <c r="F460" s="189"/>
    </row>
    <row r="461" spans="1:6" s="177" customFormat="1" ht="12.75" customHeight="1" outlineLevel="1" x14ac:dyDescent="0.2">
      <c r="A461" s="177" t="s">
        <v>212</v>
      </c>
      <c r="B461" s="190" t="s">
        <v>1044</v>
      </c>
      <c r="C461" s="191" t="s">
        <v>1542</v>
      </c>
      <c r="D461" s="192" t="s">
        <v>9</v>
      </c>
      <c r="E461" s="193">
        <v>65.38</v>
      </c>
      <c r="F461" s="193"/>
    </row>
    <row r="462" spans="1:6" s="177" customFormat="1" ht="12.75" customHeight="1" outlineLevel="1" x14ac:dyDescent="0.2">
      <c r="A462" s="177" t="s">
        <v>212</v>
      </c>
      <c r="B462" s="178" t="s">
        <v>1547</v>
      </c>
      <c r="C462" s="179" t="s">
        <v>1507</v>
      </c>
      <c r="D462" s="180"/>
      <c r="E462" s="181"/>
      <c r="F462" s="181"/>
    </row>
    <row r="463" spans="1:6" s="177" customFormat="1" ht="12.75" customHeight="1" outlineLevel="1" x14ac:dyDescent="0.2">
      <c r="A463" s="177" t="s">
        <v>212</v>
      </c>
      <c r="B463" s="186" t="s">
        <v>1548</v>
      </c>
      <c r="C463" s="187" t="s">
        <v>1541</v>
      </c>
      <c r="D463" s="188" t="s">
        <v>9</v>
      </c>
      <c r="E463" s="189">
        <v>68.88</v>
      </c>
      <c r="F463" s="189"/>
    </row>
    <row r="464" spans="1:6" s="177" customFormat="1" ht="12.75" customHeight="1" outlineLevel="1" x14ac:dyDescent="0.2">
      <c r="A464" s="177" t="s">
        <v>212</v>
      </c>
      <c r="B464" s="190" t="s">
        <v>1549</v>
      </c>
      <c r="C464" s="191" t="s">
        <v>1542</v>
      </c>
      <c r="D464" s="192" t="s">
        <v>9</v>
      </c>
      <c r="E464" s="193">
        <v>85.63</v>
      </c>
      <c r="F464" s="193"/>
    </row>
    <row r="465" spans="1:10" s="177" customFormat="1" x14ac:dyDescent="0.2">
      <c r="B465" s="419" t="s">
        <v>422</v>
      </c>
      <c r="C465" s="420" t="s">
        <v>1550</v>
      </c>
      <c r="D465" s="424"/>
      <c r="E465" s="426">
        <f>SUM(E467:E525)</f>
        <v>2077.54</v>
      </c>
      <c r="F465" s="426"/>
      <c r="G465" s="420"/>
      <c r="H465" s="196">
        <f>SUM(H466:H471)</f>
        <v>2077.54</v>
      </c>
      <c r="I465" s="204" t="str">
        <f>IF(H465=E465,"OKAY","REVER")</f>
        <v>OKAY</v>
      </c>
      <c r="J465" s="367"/>
    </row>
    <row r="466" spans="1:10" s="177" customFormat="1" ht="12.75" customHeight="1" outlineLevel="1" x14ac:dyDescent="0.2">
      <c r="A466" s="177" t="s">
        <v>211</v>
      </c>
      <c r="B466" s="178" t="s">
        <v>423</v>
      </c>
      <c r="C466" s="179" t="s">
        <v>1479</v>
      </c>
      <c r="D466" s="180"/>
      <c r="E466" s="181"/>
      <c r="F466" s="181"/>
      <c r="G466" s="187" t="s">
        <v>1551</v>
      </c>
      <c r="H466" s="197">
        <f t="shared" ref="H466:H471" si="15">SUMIF($C:$C,G466,$E:$E)</f>
        <v>1712.04</v>
      </c>
      <c r="I466" s="203"/>
    </row>
    <row r="467" spans="1:10" s="177" customFormat="1" ht="12.75" customHeight="1" outlineLevel="1" x14ac:dyDescent="0.2">
      <c r="A467" s="177" t="s">
        <v>211</v>
      </c>
      <c r="B467" s="186" t="s">
        <v>424</v>
      </c>
      <c r="C467" s="187" t="s">
        <v>1551</v>
      </c>
      <c r="D467" s="188" t="s">
        <v>9</v>
      </c>
      <c r="E467" s="189">
        <v>30.64</v>
      </c>
      <c r="F467" s="189"/>
      <c r="G467" s="191" t="s">
        <v>1552</v>
      </c>
      <c r="H467" s="197">
        <f t="shared" si="15"/>
        <v>365.5</v>
      </c>
      <c r="I467" s="203"/>
    </row>
    <row r="468" spans="1:10" s="177" customFormat="1" ht="12.75" customHeight="1" outlineLevel="1" x14ac:dyDescent="0.2">
      <c r="A468" s="177" t="s">
        <v>211</v>
      </c>
      <c r="B468" s="190" t="s">
        <v>425</v>
      </c>
      <c r="C468" s="191" t="s">
        <v>1552</v>
      </c>
      <c r="D468" s="192" t="s">
        <v>9</v>
      </c>
      <c r="E468" s="193">
        <v>7.5</v>
      </c>
      <c r="F468" s="193"/>
      <c r="G468" s="187"/>
      <c r="H468" s="197">
        <f t="shared" si="15"/>
        <v>0</v>
      </c>
      <c r="I468" s="203"/>
    </row>
    <row r="469" spans="1:10" s="177" customFormat="1" ht="12.75" customHeight="1" outlineLevel="1" x14ac:dyDescent="0.2">
      <c r="A469" s="177" t="s">
        <v>211</v>
      </c>
      <c r="B469" s="178" t="s">
        <v>426</v>
      </c>
      <c r="C469" s="179" t="s">
        <v>1482</v>
      </c>
      <c r="D469" s="180"/>
      <c r="E469" s="181"/>
      <c r="F469" s="181"/>
      <c r="G469" s="191"/>
      <c r="H469" s="197">
        <f t="shared" si="15"/>
        <v>0</v>
      </c>
      <c r="I469" s="203"/>
    </row>
    <row r="470" spans="1:10" s="177" customFormat="1" ht="12.75" customHeight="1" outlineLevel="1" x14ac:dyDescent="0.2">
      <c r="A470" s="177" t="s">
        <v>211</v>
      </c>
      <c r="B470" s="186" t="s">
        <v>427</v>
      </c>
      <c r="C470" s="187" t="s">
        <v>1551</v>
      </c>
      <c r="D470" s="188" t="s">
        <v>9</v>
      </c>
      <c r="E470" s="189">
        <v>94.62</v>
      </c>
      <c r="F470" s="189"/>
      <c r="G470" s="187"/>
      <c r="H470" s="197">
        <f t="shared" si="15"/>
        <v>0</v>
      </c>
      <c r="I470" s="203"/>
    </row>
    <row r="471" spans="1:10" s="177" customFormat="1" ht="12.75" customHeight="1" outlineLevel="1" x14ac:dyDescent="0.2">
      <c r="A471" s="177" t="s">
        <v>211</v>
      </c>
      <c r="B471" s="190" t="s">
        <v>1131</v>
      </c>
      <c r="C471" s="191" t="s">
        <v>1552</v>
      </c>
      <c r="D471" s="192" t="s">
        <v>9</v>
      </c>
      <c r="E471" s="193">
        <v>14.59</v>
      </c>
      <c r="F471" s="193"/>
      <c r="G471" s="191"/>
      <c r="H471" s="197">
        <f t="shared" si="15"/>
        <v>0</v>
      </c>
      <c r="I471" s="203"/>
    </row>
    <row r="472" spans="1:10" s="177" customFormat="1" ht="12.75" customHeight="1" outlineLevel="1" x14ac:dyDescent="0.2">
      <c r="A472" s="177" t="s">
        <v>212</v>
      </c>
      <c r="B472" s="178" t="s">
        <v>428</v>
      </c>
      <c r="C472" s="179" t="s">
        <v>1484</v>
      </c>
      <c r="D472" s="180"/>
      <c r="E472" s="181"/>
      <c r="F472" s="181"/>
      <c r="G472" s="160"/>
      <c r="H472" s="160"/>
      <c r="I472" s="160"/>
    </row>
    <row r="473" spans="1:10" s="177" customFormat="1" ht="12.75" customHeight="1" outlineLevel="1" x14ac:dyDescent="0.2">
      <c r="A473" s="177" t="s">
        <v>212</v>
      </c>
      <c r="B473" s="186" t="s">
        <v>429</v>
      </c>
      <c r="C473" s="187" t="s">
        <v>1551</v>
      </c>
      <c r="D473" s="188" t="s">
        <v>9</v>
      </c>
      <c r="E473" s="189">
        <v>112.06</v>
      </c>
      <c r="F473" s="189"/>
      <c r="G473" s="423" t="s">
        <v>665</v>
      </c>
      <c r="H473" s="196">
        <f>H475+H483</f>
        <v>2077.5399999999995</v>
      </c>
      <c r="I473" s="204" t="str">
        <f>IF(H473=H465,"OKAY","REVER")</f>
        <v>OKAY</v>
      </c>
    </row>
    <row r="474" spans="1:10" s="177" customFormat="1" ht="12.75" customHeight="1" outlineLevel="1" x14ac:dyDescent="0.2">
      <c r="A474" s="177" t="s">
        <v>212</v>
      </c>
      <c r="B474" s="190" t="s">
        <v>1132</v>
      </c>
      <c r="C474" s="191" t="s">
        <v>1552</v>
      </c>
      <c r="D474" s="192" t="s">
        <v>9</v>
      </c>
      <c r="E474" s="193">
        <v>32.07</v>
      </c>
      <c r="F474" s="193"/>
      <c r="G474" s="194"/>
      <c r="H474" s="194"/>
      <c r="I474" s="204"/>
    </row>
    <row r="475" spans="1:10" s="177" customFormat="1" ht="12.75" customHeight="1" outlineLevel="1" x14ac:dyDescent="0.2">
      <c r="A475" s="177" t="s">
        <v>212</v>
      </c>
      <c r="B475" s="178" t="s">
        <v>430</v>
      </c>
      <c r="C475" s="179" t="s">
        <v>1485</v>
      </c>
      <c r="D475" s="180"/>
      <c r="E475" s="181"/>
      <c r="F475" s="181"/>
      <c r="G475" s="423" t="str">
        <f>$A$1</f>
        <v>EMBASSAMENTO</v>
      </c>
      <c r="H475" s="196">
        <f>SUM(H476:H481)</f>
        <v>147.35</v>
      </c>
      <c r="I475" s="204"/>
    </row>
    <row r="476" spans="1:10" s="177" customFormat="1" ht="12.75" customHeight="1" outlineLevel="1" x14ac:dyDescent="0.2">
      <c r="A476" s="177" t="s">
        <v>212</v>
      </c>
      <c r="B476" s="186" t="s">
        <v>431</v>
      </c>
      <c r="C476" s="187" t="s">
        <v>1551</v>
      </c>
      <c r="D476" s="188" t="s">
        <v>9</v>
      </c>
      <c r="E476" s="189">
        <v>146.97</v>
      </c>
      <c r="F476" s="189"/>
      <c r="G476" s="187" t="s">
        <v>1551</v>
      </c>
      <c r="H476" s="197">
        <f t="shared" ref="H476:H481" si="16">SUMIFS($E:$E,$C:$C,G476,$A:$A,$G$22)</f>
        <v>125.26</v>
      </c>
      <c r="I476" s="204"/>
    </row>
    <row r="477" spans="1:10" s="177" customFormat="1" ht="12.75" customHeight="1" outlineLevel="1" x14ac:dyDescent="0.2">
      <c r="A477" s="177" t="s">
        <v>212</v>
      </c>
      <c r="B477" s="190" t="s">
        <v>1137</v>
      </c>
      <c r="C477" s="191" t="s">
        <v>1552</v>
      </c>
      <c r="D477" s="192" t="s">
        <v>9</v>
      </c>
      <c r="E477" s="193">
        <v>24.6</v>
      </c>
      <c r="F477" s="193"/>
      <c r="G477" s="191" t="s">
        <v>1552</v>
      </c>
      <c r="H477" s="197">
        <f t="shared" si="16"/>
        <v>22.09</v>
      </c>
      <c r="I477" s="203"/>
    </row>
    <row r="478" spans="1:10" s="177" customFormat="1" ht="12.75" customHeight="1" outlineLevel="1" x14ac:dyDescent="0.2">
      <c r="A478" s="177" t="s">
        <v>212</v>
      </c>
      <c r="B478" s="178" t="s">
        <v>432</v>
      </c>
      <c r="C478" s="179" t="s">
        <v>1486</v>
      </c>
      <c r="D478" s="180"/>
      <c r="E478" s="181"/>
      <c r="F478" s="181"/>
      <c r="G478" s="187"/>
      <c r="H478" s="197">
        <f t="shared" si="16"/>
        <v>0</v>
      </c>
      <c r="I478" s="203"/>
    </row>
    <row r="479" spans="1:10" s="177" customFormat="1" ht="12.75" customHeight="1" outlineLevel="1" x14ac:dyDescent="0.2">
      <c r="A479" s="177" t="s">
        <v>212</v>
      </c>
      <c r="B479" s="186" t="s">
        <v>433</v>
      </c>
      <c r="C479" s="187" t="s">
        <v>1551</v>
      </c>
      <c r="D479" s="188" t="s">
        <v>9</v>
      </c>
      <c r="E479" s="189">
        <v>107.65</v>
      </c>
      <c r="F479" s="189"/>
      <c r="G479" s="191"/>
      <c r="H479" s="197">
        <f t="shared" si="16"/>
        <v>0</v>
      </c>
      <c r="I479" s="203"/>
    </row>
    <row r="480" spans="1:10" s="177" customFormat="1" ht="12.75" customHeight="1" outlineLevel="1" x14ac:dyDescent="0.2">
      <c r="A480" s="177" t="s">
        <v>212</v>
      </c>
      <c r="B480" s="190" t="s">
        <v>1138</v>
      </c>
      <c r="C480" s="191" t="s">
        <v>1552</v>
      </c>
      <c r="D480" s="192" t="s">
        <v>9</v>
      </c>
      <c r="E480" s="193">
        <v>19.02</v>
      </c>
      <c r="F480" s="193"/>
      <c r="G480" s="187"/>
      <c r="H480" s="197">
        <f t="shared" si="16"/>
        <v>0</v>
      </c>
      <c r="I480" s="203"/>
    </row>
    <row r="481" spans="1:9" s="177" customFormat="1" ht="12.75" customHeight="1" outlineLevel="1" x14ac:dyDescent="0.2">
      <c r="A481" s="177" t="s">
        <v>212</v>
      </c>
      <c r="B481" s="178" t="s">
        <v>434</v>
      </c>
      <c r="C481" s="179" t="s">
        <v>1487</v>
      </c>
      <c r="D481" s="180"/>
      <c r="E481" s="181"/>
      <c r="F481" s="181"/>
      <c r="G481" s="191"/>
      <c r="H481" s="197">
        <f t="shared" si="16"/>
        <v>0</v>
      </c>
      <c r="I481" s="203"/>
    </row>
    <row r="482" spans="1:9" s="177" customFormat="1" ht="12.75" customHeight="1" outlineLevel="1" x14ac:dyDescent="0.2">
      <c r="A482" s="177" t="s">
        <v>212</v>
      </c>
      <c r="B482" s="186" t="s">
        <v>435</v>
      </c>
      <c r="C482" s="187" t="s">
        <v>1551</v>
      </c>
      <c r="D482" s="188" t="s">
        <v>9</v>
      </c>
      <c r="E482" s="189">
        <v>102.87</v>
      </c>
      <c r="F482" s="189"/>
      <c r="G482" s="160"/>
      <c r="H482" s="160"/>
      <c r="I482" s="203"/>
    </row>
    <row r="483" spans="1:9" s="177" customFormat="1" ht="12.75" customHeight="1" outlineLevel="1" x14ac:dyDescent="0.2">
      <c r="A483" s="177" t="s">
        <v>212</v>
      </c>
      <c r="B483" s="190" t="s">
        <v>1139</v>
      </c>
      <c r="C483" s="191" t="s">
        <v>1552</v>
      </c>
      <c r="D483" s="192" t="s">
        <v>9</v>
      </c>
      <c r="E483" s="193">
        <v>18.79</v>
      </c>
      <c r="F483" s="193"/>
      <c r="G483" s="423" t="str">
        <f>$A$2</f>
        <v>TORRE</v>
      </c>
      <c r="H483" s="196">
        <f>SUM(H484:H489)</f>
        <v>1930.1899999999996</v>
      </c>
      <c r="I483" s="203"/>
    </row>
    <row r="484" spans="1:9" s="177" customFormat="1" ht="12.75" customHeight="1" outlineLevel="1" x14ac:dyDescent="0.2">
      <c r="A484" s="177" t="s">
        <v>212</v>
      </c>
      <c r="B484" s="178" t="s">
        <v>436</v>
      </c>
      <c r="C484" s="179" t="s">
        <v>1488</v>
      </c>
      <c r="D484" s="180"/>
      <c r="E484" s="181"/>
      <c r="F484" s="181"/>
      <c r="G484" s="187" t="s">
        <v>1551</v>
      </c>
      <c r="H484" s="197">
        <f t="shared" ref="H484:H489" si="17">SUMIFS($E:$E,$C:$C,G484,$A:$A,$G$30)</f>
        <v>1586.7799999999997</v>
      </c>
      <c r="I484" s="203"/>
    </row>
    <row r="485" spans="1:9" s="177" customFormat="1" ht="12.75" customHeight="1" outlineLevel="1" x14ac:dyDescent="0.2">
      <c r="A485" s="177" t="s">
        <v>212</v>
      </c>
      <c r="B485" s="186" t="s">
        <v>1553</v>
      </c>
      <c r="C485" s="187" t="s">
        <v>1551</v>
      </c>
      <c r="D485" s="188" t="s">
        <v>9</v>
      </c>
      <c r="E485" s="189">
        <v>110.43</v>
      </c>
      <c r="F485" s="189"/>
      <c r="G485" s="191" t="s">
        <v>1552</v>
      </c>
      <c r="H485" s="197">
        <f t="shared" si="17"/>
        <v>343.40999999999997</v>
      </c>
      <c r="I485" s="203"/>
    </row>
    <row r="486" spans="1:9" s="177" customFormat="1" ht="12.75" customHeight="1" outlineLevel="1" x14ac:dyDescent="0.2">
      <c r="A486" s="177" t="s">
        <v>212</v>
      </c>
      <c r="B486" s="190" t="s">
        <v>1554</v>
      </c>
      <c r="C486" s="191" t="s">
        <v>1552</v>
      </c>
      <c r="D486" s="192" t="s">
        <v>9</v>
      </c>
      <c r="E486" s="193">
        <v>16.72</v>
      </c>
      <c r="F486" s="193"/>
      <c r="G486" s="187"/>
      <c r="H486" s="197">
        <f t="shared" si="17"/>
        <v>0</v>
      </c>
      <c r="I486" s="203"/>
    </row>
    <row r="487" spans="1:9" s="177" customFormat="1" ht="12.75" customHeight="1" outlineLevel="1" x14ac:dyDescent="0.2">
      <c r="A487" s="177" t="s">
        <v>212</v>
      </c>
      <c r="B487" s="178" t="s">
        <v>437</v>
      </c>
      <c r="C487" s="179" t="s">
        <v>1489</v>
      </c>
      <c r="D487" s="180"/>
      <c r="E487" s="181"/>
      <c r="F487" s="181"/>
      <c r="G487" s="191"/>
      <c r="H487" s="197">
        <f t="shared" si="17"/>
        <v>0</v>
      </c>
      <c r="I487" s="203"/>
    </row>
    <row r="488" spans="1:9" s="177" customFormat="1" ht="12.75" customHeight="1" outlineLevel="1" x14ac:dyDescent="0.2">
      <c r="A488" s="177" t="s">
        <v>212</v>
      </c>
      <c r="B488" s="186" t="s">
        <v>1555</v>
      </c>
      <c r="C488" s="187" t="s">
        <v>1551</v>
      </c>
      <c r="D488" s="188" t="s">
        <v>9</v>
      </c>
      <c r="E488" s="189">
        <v>102.87</v>
      </c>
      <c r="F488" s="189"/>
      <c r="G488" s="187"/>
      <c r="H488" s="197">
        <f t="shared" si="17"/>
        <v>0</v>
      </c>
      <c r="I488" s="203"/>
    </row>
    <row r="489" spans="1:9" s="177" customFormat="1" ht="12.75" customHeight="1" outlineLevel="1" x14ac:dyDescent="0.2">
      <c r="A489" s="177" t="s">
        <v>212</v>
      </c>
      <c r="B489" s="190" t="s">
        <v>1556</v>
      </c>
      <c r="C489" s="191" t="s">
        <v>1552</v>
      </c>
      <c r="D489" s="192" t="s">
        <v>9</v>
      </c>
      <c r="E489" s="193">
        <v>18.79</v>
      </c>
      <c r="F489" s="193"/>
      <c r="G489" s="191"/>
      <c r="H489" s="197">
        <f t="shared" si="17"/>
        <v>0</v>
      </c>
      <c r="I489" s="203"/>
    </row>
    <row r="490" spans="1:9" s="177" customFormat="1" ht="12.75" customHeight="1" outlineLevel="1" x14ac:dyDescent="0.2">
      <c r="A490" s="177" t="s">
        <v>212</v>
      </c>
      <c r="B490" s="178" t="s">
        <v>438</v>
      </c>
      <c r="C490" s="179" t="s">
        <v>1490</v>
      </c>
      <c r="D490" s="180"/>
      <c r="E490" s="181"/>
      <c r="F490" s="181"/>
    </row>
    <row r="491" spans="1:9" s="177" customFormat="1" ht="12.75" customHeight="1" outlineLevel="1" x14ac:dyDescent="0.2">
      <c r="A491" s="177" t="s">
        <v>212</v>
      </c>
      <c r="B491" s="186" t="s">
        <v>1557</v>
      </c>
      <c r="C491" s="187" t="s">
        <v>1551</v>
      </c>
      <c r="D491" s="188" t="s">
        <v>9</v>
      </c>
      <c r="E491" s="189">
        <v>110.43</v>
      </c>
      <c r="F491" s="189"/>
    </row>
    <row r="492" spans="1:9" s="177" customFormat="1" ht="12.75" customHeight="1" outlineLevel="1" x14ac:dyDescent="0.2">
      <c r="A492" s="177" t="s">
        <v>212</v>
      </c>
      <c r="B492" s="190" t="s">
        <v>1558</v>
      </c>
      <c r="C492" s="191" t="s">
        <v>1552</v>
      </c>
      <c r="D492" s="192" t="s">
        <v>9</v>
      </c>
      <c r="E492" s="193">
        <v>16.72</v>
      </c>
      <c r="F492" s="193"/>
    </row>
    <row r="493" spans="1:9" s="177" customFormat="1" ht="12.75" customHeight="1" outlineLevel="1" x14ac:dyDescent="0.2">
      <c r="A493" s="177" t="s">
        <v>212</v>
      </c>
      <c r="B493" s="178" t="s">
        <v>439</v>
      </c>
      <c r="C493" s="179" t="s">
        <v>1491</v>
      </c>
      <c r="D493" s="180"/>
      <c r="E493" s="181"/>
      <c r="F493" s="181"/>
    </row>
    <row r="494" spans="1:9" s="177" customFormat="1" ht="12.75" customHeight="1" outlineLevel="1" x14ac:dyDescent="0.2">
      <c r="A494" s="177" t="s">
        <v>212</v>
      </c>
      <c r="B494" s="186" t="s">
        <v>1559</v>
      </c>
      <c r="C494" s="187" t="s">
        <v>1551</v>
      </c>
      <c r="D494" s="188" t="s">
        <v>9</v>
      </c>
      <c r="E494" s="189">
        <v>102.87</v>
      </c>
      <c r="F494" s="189"/>
    </row>
    <row r="495" spans="1:9" s="177" customFormat="1" ht="12.75" customHeight="1" outlineLevel="1" x14ac:dyDescent="0.2">
      <c r="A495" s="177" t="s">
        <v>212</v>
      </c>
      <c r="B495" s="190" t="s">
        <v>1560</v>
      </c>
      <c r="C495" s="191" t="s">
        <v>1552</v>
      </c>
      <c r="D495" s="192" t="s">
        <v>9</v>
      </c>
      <c r="E495" s="193">
        <v>18.79</v>
      </c>
      <c r="F495" s="193"/>
    </row>
    <row r="496" spans="1:9" s="177" customFormat="1" ht="12.75" customHeight="1" outlineLevel="1" x14ac:dyDescent="0.2">
      <c r="A496" s="177" t="s">
        <v>212</v>
      </c>
      <c r="B496" s="178" t="s">
        <v>440</v>
      </c>
      <c r="C496" s="179" t="s">
        <v>1492</v>
      </c>
      <c r="D496" s="180"/>
      <c r="E496" s="181"/>
      <c r="F496" s="181"/>
    </row>
    <row r="497" spans="1:6" s="177" customFormat="1" ht="12.75" customHeight="1" outlineLevel="1" x14ac:dyDescent="0.2">
      <c r="A497" s="177" t="s">
        <v>212</v>
      </c>
      <c r="B497" s="186" t="s">
        <v>1561</v>
      </c>
      <c r="C497" s="187" t="s">
        <v>1551</v>
      </c>
      <c r="D497" s="188" t="s">
        <v>9</v>
      </c>
      <c r="E497" s="189">
        <v>110.43</v>
      </c>
      <c r="F497" s="189"/>
    </row>
    <row r="498" spans="1:6" s="177" customFormat="1" ht="12.75" customHeight="1" outlineLevel="1" x14ac:dyDescent="0.2">
      <c r="A498" s="177" t="s">
        <v>212</v>
      </c>
      <c r="B498" s="190" t="s">
        <v>1562</v>
      </c>
      <c r="C498" s="191" t="s">
        <v>1552</v>
      </c>
      <c r="D498" s="192" t="s">
        <v>9</v>
      </c>
      <c r="E498" s="193">
        <v>16.72</v>
      </c>
      <c r="F498" s="193"/>
    </row>
    <row r="499" spans="1:6" s="177" customFormat="1" ht="12.75" customHeight="1" outlineLevel="1" x14ac:dyDescent="0.2">
      <c r="A499" s="177" t="s">
        <v>212</v>
      </c>
      <c r="B499" s="178" t="s">
        <v>441</v>
      </c>
      <c r="C499" s="179" t="s">
        <v>1493</v>
      </c>
      <c r="D499" s="180"/>
      <c r="E499" s="181"/>
      <c r="F499" s="181"/>
    </row>
    <row r="500" spans="1:6" s="177" customFormat="1" ht="12.75" customHeight="1" outlineLevel="1" x14ac:dyDescent="0.2">
      <c r="A500" s="177" t="s">
        <v>212</v>
      </c>
      <c r="B500" s="186" t="s">
        <v>1563</v>
      </c>
      <c r="C500" s="187" t="s">
        <v>1551</v>
      </c>
      <c r="D500" s="188" t="s">
        <v>9</v>
      </c>
      <c r="E500" s="189">
        <v>102.87</v>
      </c>
      <c r="F500" s="189"/>
    </row>
    <row r="501" spans="1:6" s="177" customFormat="1" ht="12.75" customHeight="1" outlineLevel="1" x14ac:dyDescent="0.2">
      <c r="A501" s="177" t="s">
        <v>212</v>
      </c>
      <c r="B501" s="190" t="s">
        <v>1564</v>
      </c>
      <c r="C501" s="191" t="s">
        <v>1552</v>
      </c>
      <c r="D501" s="192" t="s">
        <v>9</v>
      </c>
      <c r="E501" s="193">
        <v>18.79</v>
      </c>
      <c r="F501" s="193"/>
    </row>
    <row r="502" spans="1:6" s="177" customFormat="1" ht="12.75" customHeight="1" outlineLevel="1" x14ac:dyDescent="0.2">
      <c r="A502" s="177" t="s">
        <v>212</v>
      </c>
      <c r="B502" s="178" t="s">
        <v>442</v>
      </c>
      <c r="C502" s="179" t="s">
        <v>1494</v>
      </c>
      <c r="D502" s="180"/>
      <c r="E502" s="181"/>
      <c r="F502" s="181"/>
    </row>
    <row r="503" spans="1:6" s="177" customFormat="1" ht="12.75" customHeight="1" outlineLevel="1" x14ac:dyDescent="0.2">
      <c r="A503" s="177" t="s">
        <v>212</v>
      </c>
      <c r="B503" s="186" t="s">
        <v>1565</v>
      </c>
      <c r="C503" s="187" t="s">
        <v>1551</v>
      </c>
      <c r="D503" s="188" t="s">
        <v>9</v>
      </c>
      <c r="E503" s="189">
        <v>110.43</v>
      </c>
      <c r="F503" s="189"/>
    </row>
    <row r="504" spans="1:6" s="177" customFormat="1" ht="12.75" customHeight="1" outlineLevel="1" x14ac:dyDescent="0.2">
      <c r="A504" s="177" t="s">
        <v>212</v>
      </c>
      <c r="B504" s="190" t="s">
        <v>1566</v>
      </c>
      <c r="C504" s="191" t="s">
        <v>1552</v>
      </c>
      <c r="D504" s="192" t="s">
        <v>9</v>
      </c>
      <c r="E504" s="193">
        <v>16.72</v>
      </c>
      <c r="F504" s="193"/>
    </row>
    <row r="505" spans="1:6" s="177" customFormat="1" ht="12.75" customHeight="1" outlineLevel="1" x14ac:dyDescent="0.2">
      <c r="A505" s="177" t="s">
        <v>212</v>
      </c>
      <c r="B505" s="178" t="s">
        <v>443</v>
      </c>
      <c r="C505" s="179" t="s">
        <v>1495</v>
      </c>
      <c r="D505" s="180"/>
      <c r="E505" s="181"/>
      <c r="F505" s="181"/>
    </row>
    <row r="506" spans="1:6" s="177" customFormat="1" ht="12.75" customHeight="1" outlineLevel="1" x14ac:dyDescent="0.2">
      <c r="A506" s="177" t="s">
        <v>212</v>
      </c>
      <c r="B506" s="186" t="s">
        <v>1567</v>
      </c>
      <c r="C506" s="187" t="s">
        <v>1551</v>
      </c>
      <c r="D506" s="188" t="s">
        <v>9</v>
      </c>
      <c r="E506" s="189">
        <v>112.78</v>
      </c>
      <c r="F506" s="189"/>
    </row>
    <row r="507" spans="1:6" s="177" customFormat="1" ht="12.75" customHeight="1" outlineLevel="1" x14ac:dyDescent="0.2">
      <c r="A507" s="177" t="s">
        <v>212</v>
      </c>
      <c r="B507" s="190" t="s">
        <v>1568</v>
      </c>
      <c r="C507" s="191" t="s">
        <v>1552</v>
      </c>
      <c r="D507" s="192" t="s">
        <v>9</v>
      </c>
      <c r="E507" s="193">
        <v>22.29</v>
      </c>
      <c r="F507" s="193"/>
    </row>
    <row r="508" spans="1:6" s="177" customFormat="1" ht="12.75" customHeight="1" outlineLevel="1" x14ac:dyDescent="0.2">
      <c r="A508" s="177" t="s">
        <v>212</v>
      </c>
      <c r="B508" s="178" t="s">
        <v>444</v>
      </c>
      <c r="C508" s="179" t="s">
        <v>1496</v>
      </c>
      <c r="D508" s="180"/>
      <c r="E508" s="181"/>
      <c r="F508" s="181"/>
    </row>
    <row r="509" spans="1:6" s="177" customFormat="1" ht="12.75" customHeight="1" outlineLevel="1" x14ac:dyDescent="0.2">
      <c r="A509" s="177" t="s">
        <v>212</v>
      </c>
      <c r="B509" s="186" t="s">
        <v>1569</v>
      </c>
      <c r="C509" s="187" t="s">
        <v>1551</v>
      </c>
      <c r="D509" s="188" t="s">
        <v>9</v>
      </c>
      <c r="E509" s="189">
        <v>52.04</v>
      </c>
      <c r="F509" s="189"/>
    </row>
    <row r="510" spans="1:6" s="177" customFormat="1" ht="12.75" customHeight="1" outlineLevel="1" x14ac:dyDescent="0.2">
      <c r="A510" s="177" t="s">
        <v>212</v>
      </c>
      <c r="B510" s="190" t="s">
        <v>1570</v>
      </c>
      <c r="C510" s="191" t="s">
        <v>1552</v>
      </c>
      <c r="D510" s="192" t="s">
        <v>9</v>
      </c>
      <c r="E510" s="193">
        <v>6.26</v>
      </c>
      <c r="F510" s="193"/>
    </row>
    <row r="511" spans="1:6" s="177" customFormat="1" ht="12.75" customHeight="1" outlineLevel="1" x14ac:dyDescent="0.2">
      <c r="A511" s="177" t="s">
        <v>212</v>
      </c>
      <c r="B511" s="178" t="s">
        <v>445</v>
      </c>
      <c r="C511" s="179" t="s">
        <v>1497</v>
      </c>
      <c r="D511" s="180"/>
      <c r="E511" s="181"/>
      <c r="F511" s="181"/>
    </row>
    <row r="512" spans="1:6" s="177" customFormat="1" ht="12.75" customHeight="1" outlineLevel="1" x14ac:dyDescent="0.2">
      <c r="A512" s="177" t="s">
        <v>212</v>
      </c>
      <c r="B512" s="186" t="s">
        <v>1571</v>
      </c>
      <c r="C512" s="187" t="s">
        <v>1551</v>
      </c>
      <c r="D512" s="188" t="s">
        <v>9</v>
      </c>
      <c r="E512" s="189">
        <v>29.66</v>
      </c>
      <c r="F512" s="189"/>
    </row>
    <row r="513" spans="1:10" s="177" customFormat="1" ht="12.75" customHeight="1" outlineLevel="1" x14ac:dyDescent="0.2">
      <c r="A513" s="177" t="s">
        <v>212</v>
      </c>
      <c r="B513" s="190" t="s">
        <v>1572</v>
      </c>
      <c r="C513" s="191" t="s">
        <v>1552</v>
      </c>
      <c r="D513" s="192" t="s">
        <v>9</v>
      </c>
      <c r="E513" s="193">
        <v>5.97</v>
      </c>
      <c r="F513" s="193"/>
    </row>
    <row r="514" spans="1:10" s="177" customFormat="1" ht="12.75" customHeight="1" outlineLevel="1" x14ac:dyDescent="0.2">
      <c r="A514" s="177" t="s">
        <v>212</v>
      </c>
      <c r="B514" s="178" t="s">
        <v>446</v>
      </c>
      <c r="C514" s="179" t="s">
        <v>1498</v>
      </c>
      <c r="D514" s="180"/>
      <c r="E514" s="181"/>
      <c r="F514" s="181"/>
    </row>
    <row r="515" spans="1:10" s="177" customFormat="1" ht="12.75" customHeight="1" outlineLevel="1" x14ac:dyDescent="0.2">
      <c r="A515" s="177" t="s">
        <v>212</v>
      </c>
      <c r="B515" s="186" t="s">
        <v>1573</v>
      </c>
      <c r="C515" s="187" t="s">
        <v>1551</v>
      </c>
      <c r="D515" s="188" t="s">
        <v>9</v>
      </c>
      <c r="E515" s="189">
        <v>51.1</v>
      </c>
      <c r="F515" s="189"/>
    </row>
    <row r="516" spans="1:10" s="177" customFormat="1" ht="12.75" customHeight="1" outlineLevel="1" x14ac:dyDescent="0.2">
      <c r="A516" s="177" t="s">
        <v>212</v>
      </c>
      <c r="B516" s="190" t="s">
        <v>1574</v>
      </c>
      <c r="C516" s="191" t="s">
        <v>1552</v>
      </c>
      <c r="D516" s="192" t="s">
        <v>9</v>
      </c>
      <c r="E516" s="193">
        <v>6.98</v>
      </c>
      <c r="F516" s="193"/>
    </row>
    <row r="517" spans="1:10" s="177" customFormat="1" ht="12.75" customHeight="1" outlineLevel="1" x14ac:dyDescent="0.2">
      <c r="A517" s="177" t="s">
        <v>212</v>
      </c>
      <c r="B517" s="178" t="s">
        <v>447</v>
      </c>
      <c r="C517" s="179" t="s">
        <v>1499</v>
      </c>
      <c r="D517" s="180"/>
      <c r="E517" s="181"/>
      <c r="F517" s="181"/>
    </row>
    <row r="518" spans="1:10" s="177" customFormat="1" ht="12.75" customHeight="1" outlineLevel="1" x14ac:dyDescent="0.2">
      <c r="A518" s="177" t="s">
        <v>212</v>
      </c>
      <c r="B518" s="186" t="s">
        <v>1575</v>
      </c>
      <c r="C518" s="187" t="s">
        <v>1551</v>
      </c>
      <c r="D518" s="188" t="s">
        <v>9</v>
      </c>
      <c r="E518" s="189">
        <v>29.7</v>
      </c>
      <c r="F518" s="189"/>
    </row>
    <row r="519" spans="1:10" s="177" customFormat="1" ht="12.75" customHeight="1" outlineLevel="1" x14ac:dyDescent="0.2">
      <c r="A519" s="177" t="s">
        <v>212</v>
      </c>
      <c r="B519" s="190" t="s">
        <v>1576</v>
      </c>
      <c r="C519" s="191" t="s">
        <v>1552</v>
      </c>
      <c r="D519" s="192" t="s">
        <v>9</v>
      </c>
      <c r="E519" s="193">
        <v>5.97</v>
      </c>
      <c r="F519" s="193"/>
    </row>
    <row r="520" spans="1:10" s="177" customFormat="1" ht="12.75" customHeight="1" outlineLevel="1" x14ac:dyDescent="0.2">
      <c r="A520" s="177" t="s">
        <v>212</v>
      </c>
      <c r="B520" s="178" t="s">
        <v>448</v>
      </c>
      <c r="C520" s="179" t="s">
        <v>1500</v>
      </c>
      <c r="D520" s="180"/>
      <c r="E520" s="181"/>
      <c r="F520" s="181"/>
    </row>
    <row r="521" spans="1:10" s="177" customFormat="1" ht="12.75" customHeight="1" outlineLevel="1" x14ac:dyDescent="0.2">
      <c r="A521" s="177" t="s">
        <v>212</v>
      </c>
      <c r="B521" s="186" t="s">
        <v>1577</v>
      </c>
      <c r="C521" s="187" t="s">
        <v>1551</v>
      </c>
      <c r="D521" s="188" t="s">
        <v>9</v>
      </c>
      <c r="E521" s="189">
        <v>55.85</v>
      </c>
      <c r="F521" s="189"/>
    </row>
    <row r="522" spans="1:10" s="177" customFormat="1" ht="12.75" customHeight="1" outlineLevel="1" x14ac:dyDescent="0.2">
      <c r="A522" s="177" t="s">
        <v>212</v>
      </c>
      <c r="B522" s="190" t="s">
        <v>1578</v>
      </c>
      <c r="C522" s="191" t="s">
        <v>1552</v>
      </c>
      <c r="D522" s="192" t="s">
        <v>9</v>
      </c>
      <c r="E522" s="193">
        <v>9.4</v>
      </c>
      <c r="F522" s="193"/>
    </row>
    <row r="523" spans="1:10" s="177" customFormat="1" ht="12.75" customHeight="1" outlineLevel="1" x14ac:dyDescent="0.2">
      <c r="A523" s="177" t="s">
        <v>212</v>
      </c>
      <c r="B523" s="178" t="s">
        <v>813</v>
      </c>
      <c r="C523" s="179" t="s">
        <v>1502</v>
      </c>
      <c r="D523" s="180"/>
      <c r="E523" s="181"/>
      <c r="F523" s="181"/>
    </row>
    <row r="524" spans="1:10" s="177" customFormat="1" ht="12.75" customHeight="1" outlineLevel="1" x14ac:dyDescent="0.2">
      <c r="A524" s="177" t="s">
        <v>212</v>
      </c>
      <c r="B524" s="186" t="s">
        <v>1579</v>
      </c>
      <c r="C524" s="187" t="s">
        <v>1551</v>
      </c>
      <c r="D524" s="188" t="s">
        <v>9</v>
      </c>
      <c r="E524" s="189">
        <v>35.770000000000003</v>
      </c>
      <c r="F524" s="189"/>
    </row>
    <row r="525" spans="1:10" s="177" customFormat="1" ht="12.75" customHeight="1" outlineLevel="1" x14ac:dyDescent="0.2">
      <c r="A525" s="177" t="s">
        <v>212</v>
      </c>
      <c r="B525" s="190" t="s">
        <v>1580</v>
      </c>
      <c r="C525" s="191" t="s">
        <v>1552</v>
      </c>
      <c r="D525" s="192" t="s">
        <v>9</v>
      </c>
      <c r="E525" s="193">
        <v>68.81</v>
      </c>
      <c r="F525" s="193"/>
    </row>
    <row r="526" spans="1:10" s="177" customFormat="1" x14ac:dyDescent="0.2">
      <c r="B526" s="419" t="s">
        <v>449</v>
      </c>
      <c r="C526" s="420" t="s">
        <v>1581</v>
      </c>
      <c r="D526" s="424"/>
      <c r="E526" s="426">
        <f>SUM(E528:E586)</f>
        <v>2077.54</v>
      </c>
      <c r="F526" s="426"/>
      <c r="G526" s="420"/>
      <c r="H526" s="196">
        <f>SUM(H527:H532)</f>
        <v>2077.54</v>
      </c>
      <c r="I526" s="204" t="str">
        <f>IF(H526=E526,"OKAY","REVER")</f>
        <v>OKAY</v>
      </c>
      <c r="J526" s="367"/>
    </row>
    <row r="527" spans="1:10" s="177" customFormat="1" ht="12.75" customHeight="1" outlineLevel="1" x14ac:dyDescent="0.2">
      <c r="A527" s="177" t="s">
        <v>211</v>
      </c>
      <c r="B527" s="178" t="s">
        <v>451</v>
      </c>
      <c r="C527" s="179" t="s">
        <v>1479</v>
      </c>
      <c r="D527" s="180"/>
      <c r="E527" s="181"/>
      <c r="F527" s="181"/>
      <c r="G527" s="187" t="s">
        <v>1582</v>
      </c>
      <c r="H527" s="197">
        <f t="shared" ref="H527:H532" si="18">SUMIF($C:$C,G527,$E:$E)</f>
        <v>1712.04</v>
      </c>
      <c r="I527" s="203"/>
    </row>
    <row r="528" spans="1:10" s="177" customFormat="1" ht="12.75" customHeight="1" outlineLevel="1" x14ac:dyDescent="0.2">
      <c r="A528" s="177" t="s">
        <v>211</v>
      </c>
      <c r="B528" s="186" t="s">
        <v>452</v>
      </c>
      <c r="C528" s="187" t="s">
        <v>1582</v>
      </c>
      <c r="D528" s="188" t="s">
        <v>9</v>
      </c>
      <c r="E528" s="189">
        <v>30.64</v>
      </c>
      <c r="F528" s="189"/>
      <c r="G528" s="191" t="s">
        <v>1583</v>
      </c>
      <c r="H528" s="197">
        <f t="shared" si="18"/>
        <v>365.5</v>
      </c>
      <c r="I528" s="203"/>
    </row>
    <row r="529" spans="1:9" s="177" customFormat="1" ht="12.75" customHeight="1" outlineLevel="1" x14ac:dyDescent="0.2">
      <c r="A529" s="177" t="s">
        <v>211</v>
      </c>
      <c r="B529" s="190" t="s">
        <v>778</v>
      </c>
      <c r="C529" s="191" t="s">
        <v>1583</v>
      </c>
      <c r="D529" s="192" t="s">
        <v>9</v>
      </c>
      <c r="E529" s="193">
        <v>7.5</v>
      </c>
      <c r="F529" s="193"/>
      <c r="G529" s="187"/>
      <c r="H529" s="197">
        <f t="shared" si="18"/>
        <v>0</v>
      </c>
      <c r="I529" s="203"/>
    </row>
    <row r="530" spans="1:9" s="177" customFormat="1" ht="12.75" customHeight="1" outlineLevel="1" x14ac:dyDescent="0.2">
      <c r="A530" s="177" t="s">
        <v>211</v>
      </c>
      <c r="B530" s="178" t="s">
        <v>453</v>
      </c>
      <c r="C530" s="179" t="s">
        <v>1482</v>
      </c>
      <c r="D530" s="180"/>
      <c r="E530" s="181"/>
      <c r="F530" s="181"/>
      <c r="G530" s="191"/>
      <c r="H530" s="197">
        <f t="shared" si="18"/>
        <v>0</v>
      </c>
      <c r="I530" s="203"/>
    </row>
    <row r="531" spans="1:9" s="177" customFormat="1" ht="12.75" customHeight="1" outlineLevel="1" x14ac:dyDescent="0.2">
      <c r="A531" s="177" t="s">
        <v>211</v>
      </c>
      <c r="B531" s="186" t="s">
        <v>1584</v>
      </c>
      <c r="C531" s="187" t="s">
        <v>1582</v>
      </c>
      <c r="D531" s="188" t="s">
        <v>9</v>
      </c>
      <c r="E531" s="189">
        <v>94.62</v>
      </c>
      <c r="F531" s="189"/>
      <c r="G531" s="187"/>
      <c r="H531" s="197">
        <f t="shared" si="18"/>
        <v>0</v>
      </c>
      <c r="I531" s="203"/>
    </row>
    <row r="532" spans="1:9" s="177" customFormat="1" ht="12.75" customHeight="1" outlineLevel="1" x14ac:dyDescent="0.2">
      <c r="A532" s="177" t="s">
        <v>211</v>
      </c>
      <c r="B532" s="190" t="s">
        <v>1585</v>
      </c>
      <c r="C532" s="191" t="s">
        <v>1583</v>
      </c>
      <c r="D532" s="192" t="s">
        <v>9</v>
      </c>
      <c r="E532" s="193">
        <v>14.59</v>
      </c>
      <c r="F532" s="193"/>
      <c r="G532" s="191"/>
      <c r="H532" s="197">
        <f t="shared" si="18"/>
        <v>0</v>
      </c>
      <c r="I532" s="203"/>
    </row>
    <row r="533" spans="1:9" s="177" customFormat="1" ht="12.75" customHeight="1" outlineLevel="1" x14ac:dyDescent="0.2">
      <c r="A533" s="177" t="s">
        <v>212</v>
      </c>
      <c r="B533" s="178" t="s">
        <v>454</v>
      </c>
      <c r="C533" s="179" t="s">
        <v>1484</v>
      </c>
      <c r="D533" s="180"/>
      <c r="E533" s="181"/>
      <c r="F533" s="181"/>
      <c r="G533" s="160"/>
      <c r="H533" s="160"/>
      <c r="I533" s="160"/>
    </row>
    <row r="534" spans="1:9" s="177" customFormat="1" ht="12.75" customHeight="1" outlineLevel="1" x14ac:dyDescent="0.2">
      <c r="A534" s="177" t="s">
        <v>212</v>
      </c>
      <c r="B534" s="186" t="s">
        <v>1586</v>
      </c>
      <c r="C534" s="187" t="s">
        <v>1582</v>
      </c>
      <c r="D534" s="188" t="s">
        <v>9</v>
      </c>
      <c r="E534" s="189">
        <v>112.06</v>
      </c>
      <c r="F534" s="189"/>
      <c r="G534" s="423" t="s">
        <v>665</v>
      </c>
      <c r="H534" s="196">
        <f>H536+H544</f>
        <v>2077.5399999999995</v>
      </c>
      <c r="I534" s="204" t="str">
        <f>IF(H534=H526,"OKAY","REVER")</f>
        <v>OKAY</v>
      </c>
    </row>
    <row r="535" spans="1:9" s="177" customFormat="1" ht="12.75" customHeight="1" outlineLevel="1" x14ac:dyDescent="0.2">
      <c r="A535" s="177" t="s">
        <v>212</v>
      </c>
      <c r="B535" s="190" t="s">
        <v>1587</v>
      </c>
      <c r="C535" s="191" t="s">
        <v>1583</v>
      </c>
      <c r="D535" s="192" t="s">
        <v>9</v>
      </c>
      <c r="E535" s="193">
        <v>32.07</v>
      </c>
      <c r="F535" s="193"/>
      <c r="G535" s="194"/>
      <c r="H535" s="194"/>
      <c r="I535" s="204"/>
    </row>
    <row r="536" spans="1:9" s="177" customFormat="1" ht="12.75" customHeight="1" outlineLevel="1" x14ac:dyDescent="0.2">
      <c r="A536" s="177" t="s">
        <v>212</v>
      </c>
      <c r="B536" s="178" t="s">
        <v>455</v>
      </c>
      <c r="C536" s="179" t="s">
        <v>1485</v>
      </c>
      <c r="D536" s="180"/>
      <c r="E536" s="181"/>
      <c r="F536" s="181"/>
      <c r="G536" s="423" t="str">
        <f>$A$1</f>
        <v>EMBASSAMENTO</v>
      </c>
      <c r="H536" s="196">
        <f>SUM(H537:H542)</f>
        <v>147.35</v>
      </c>
      <c r="I536" s="204"/>
    </row>
    <row r="537" spans="1:9" s="177" customFormat="1" ht="12.75" customHeight="1" outlineLevel="1" x14ac:dyDescent="0.2">
      <c r="A537" s="177" t="s">
        <v>212</v>
      </c>
      <c r="B537" s="186" t="s">
        <v>1588</v>
      </c>
      <c r="C537" s="187" t="s">
        <v>1582</v>
      </c>
      <c r="D537" s="188" t="s">
        <v>9</v>
      </c>
      <c r="E537" s="189">
        <v>146.97</v>
      </c>
      <c r="F537" s="189"/>
      <c r="G537" s="187" t="s">
        <v>1582</v>
      </c>
      <c r="H537" s="197">
        <f t="shared" ref="H537:H542" si="19">SUMIFS($E:$E,$C:$C,G537,$A:$A,$G$22)</f>
        <v>125.26</v>
      </c>
      <c r="I537" s="204"/>
    </row>
    <row r="538" spans="1:9" s="177" customFormat="1" ht="12.75" customHeight="1" outlineLevel="1" x14ac:dyDescent="0.2">
      <c r="A538" s="177" t="s">
        <v>212</v>
      </c>
      <c r="B538" s="190" t="s">
        <v>1589</v>
      </c>
      <c r="C538" s="191" t="s">
        <v>1583</v>
      </c>
      <c r="D538" s="192" t="s">
        <v>9</v>
      </c>
      <c r="E538" s="193">
        <v>24.6</v>
      </c>
      <c r="F538" s="193"/>
      <c r="G538" s="191" t="s">
        <v>1583</v>
      </c>
      <c r="H538" s="197">
        <f t="shared" si="19"/>
        <v>22.09</v>
      </c>
      <c r="I538" s="203"/>
    </row>
    <row r="539" spans="1:9" s="177" customFormat="1" ht="12.75" customHeight="1" outlineLevel="1" x14ac:dyDescent="0.2">
      <c r="A539" s="177" t="s">
        <v>212</v>
      </c>
      <c r="B539" s="178" t="s">
        <v>456</v>
      </c>
      <c r="C539" s="179" t="s">
        <v>1486</v>
      </c>
      <c r="D539" s="180"/>
      <c r="E539" s="181"/>
      <c r="F539" s="181"/>
      <c r="G539" s="191"/>
      <c r="H539" s="197">
        <f t="shared" si="19"/>
        <v>0</v>
      </c>
      <c r="I539" s="203"/>
    </row>
    <row r="540" spans="1:9" s="177" customFormat="1" ht="12.75" customHeight="1" outlineLevel="1" x14ac:dyDescent="0.2">
      <c r="A540" s="177" t="s">
        <v>212</v>
      </c>
      <c r="B540" s="186" t="s">
        <v>1590</v>
      </c>
      <c r="C540" s="187" t="s">
        <v>1582</v>
      </c>
      <c r="D540" s="188" t="s">
        <v>9</v>
      </c>
      <c r="E540" s="189">
        <v>107.65</v>
      </c>
      <c r="F540" s="189"/>
      <c r="G540" s="191"/>
      <c r="H540" s="197">
        <f t="shared" si="19"/>
        <v>0</v>
      </c>
      <c r="I540" s="203"/>
    </row>
    <row r="541" spans="1:9" s="177" customFormat="1" ht="12.75" customHeight="1" outlineLevel="1" x14ac:dyDescent="0.2">
      <c r="A541" s="177" t="s">
        <v>212</v>
      </c>
      <c r="B541" s="190" t="s">
        <v>1591</v>
      </c>
      <c r="C541" s="191" t="s">
        <v>1583</v>
      </c>
      <c r="D541" s="192" t="s">
        <v>9</v>
      </c>
      <c r="E541" s="193">
        <v>19.02</v>
      </c>
      <c r="F541" s="193"/>
      <c r="G541" s="187"/>
      <c r="H541" s="197">
        <f t="shared" si="19"/>
        <v>0</v>
      </c>
      <c r="I541" s="203"/>
    </row>
    <row r="542" spans="1:9" s="177" customFormat="1" ht="12.75" customHeight="1" outlineLevel="1" x14ac:dyDescent="0.2">
      <c r="A542" s="177" t="s">
        <v>212</v>
      </c>
      <c r="B542" s="178" t="s">
        <v>457</v>
      </c>
      <c r="C542" s="179" t="s">
        <v>1487</v>
      </c>
      <c r="D542" s="180"/>
      <c r="E542" s="181"/>
      <c r="F542" s="181"/>
      <c r="G542" s="191"/>
      <c r="H542" s="197">
        <f t="shared" si="19"/>
        <v>0</v>
      </c>
      <c r="I542" s="203"/>
    </row>
    <row r="543" spans="1:9" s="177" customFormat="1" ht="12.75" customHeight="1" outlineLevel="1" x14ac:dyDescent="0.2">
      <c r="A543" s="177" t="s">
        <v>212</v>
      </c>
      <c r="B543" s="186" t="s">
        <v>1592</v>
      </c>
      <c r="C543" s="187" t="s">
        <v>1582</v>
      </c>
      <c r="D543" s="188" t="s">
        <v>9</v>
      </c>
      <c r="E543" s="189">
        <v>102.87</v>
      </c>
      <c r="F543" s="189"/>
      <c r="G543" s="160"/>
      <c r="H543" s="160"/>
      <c r="I543" s="203"/>
    </row>
    <row r="544" spans="1:9" s="177" customFormat="1" ht="12.75" customHeight="1" outlineLevel="1" x14ac:dyDescent="0.2">
      <c r="A544" s="177" t="s">
        <v>212</v>
      </c>
      <c r="B544" s="190" t="s">
        <v>1593</v>
      </c>
      <c r="C544" s="191" t="s">
        <v>1583</v>
      </c>
      <c r="D544" s="192" t="s">
        <v>9</v>
      </c>
      <c r="E544" s="193">
        <v>18.79</v>
      </c>
      <c r="F544" s="193"/>
      <c r="G544" s="423" t="str">
        <f>$A$2</f>
        <v>TORRE</v>
      </c>
      <c r="H544" s="196">
        <f>SUM(H545:H550)</f>
        <v>1930.1899999999996</v>
      </c>
      <c r="I544" s="203"/>
    </row>
    <row r="545" spans="1:9" s="177" customFormat="1" ht="12.75" customHeight="1" outlineLevel="1" x14ac:dyDescent="0.2">
      <c r="A545" s="177" t="s">
        <v>212</v>
      </c>
      <c r="B545" s="178" t="s">
        <v>458</v>
      </c>
      <c r="C545" s="179" t="s">
        <v>1488</v>
      </c>
      <c r="D545" s="180"/>
      <c r="E545" s="181"/>
      <c r="F545" s="181"/>
      <c r="G545" s="187" t="s">
        <v>1582</v>
      </c>
      <c r="H545" s="197">
        <f t="shared" ref="H545:H550" si="20">SUMIFS($E:$E,$C:$C,G545,$A:$A,$G$30)</f>
        <v>1586.7799999999997</v>
      </c>
      <c r="I545" s="203"/>
    </row>
    <row r="546" spans="1:9" s="177" customFormat="1" ht="12.75" customHeight="1" outlineLevel="1" x14ac:dyDescent="0.2">
      <c r="A546" s="177" t="s">
        <v>212</v>
      </c>
      <c r="B546" s="186" t="s">
        <v>1594</v>
      </c>
      <c r="C546" s="187" t="s">
        <v>1582</v>
      </c>
      <c r="D546" s="188" t="s">
        <v>9</v>
      </c>
      <c r="E546" s="189">
        <v>110.43</v>
      </c>
      <c r="F546" s="189"/>
      <c r="G546" s="191" t="s">
        <v>1583</v>
      </c>
      <c r="H546" s="197">
        <f t="shared" si="20"/>
        <v>343.40999999999997</v>
      </c>
      <c r="I546" s="203"/>
    </row>
    <row r="547" spans="1:9" s="177" customFormat="1" ht="12.75" customHeight="1" outlineLevel="1" x14ac:dyDescent="0.2">
      <c r="A547" s="177" t="s">
        <v>212</v>
      </c>
      <c r="B547" s="190" t="s">
        <v>1595</v>
      </c>
      <c r="C547" s="191" t="s">
        <v>1583</v>
      </c>
      <c r="D547" s="192" t="s">
        <v>9</v>
      </c>
      <c r="E547" s="193">
        <v>16.72</v>
      </c>
      <c r="F547" s="193"/>
      <c r="G547" s="187"/>
      <c r="H547" s="197">
        <f t="shared" si="20"/>
        <v>0</v>
      </c>
      <c r="I547" s="203"/>
    </row>
    <row r="548" spans="1:9" s="177" customFormat="1" ht="12.75" customHeight="1" outlineLevel="1" x14ac:dyDescent="0.2">
      <c r="A548" s="177" t="s">
        <v>212</v>
      </c>
      <c r="B548" s="178" t="s">
        <v>459</v>
      </c>
      <c r="C548" s="179" t="s">
        <v>1489</v>
      </c>
      <c r="D548" s="180"/>
      <c r="E548" s="181"/>
      <c r="F548" s="181"/>
      <c r="G548" s="191"/>
      <c r="H548" s="197">
        <f t="shared" si="20"/>
        <v>0</v>
      </c>
      <c r="I548" s="203"/>
    </row>
    <row r="549" spans="1:9" s="177" customFormat="1" ht="12.75" customHeight="1" outlineLevel="1" x14ac:dyDescent="0.2">
      <c r="A549" s="177" t="s">
        <v>212</v>
      </c>
      <c r="B549" s="186" t="s">
        <v>1596</v>
      </c>
      <c r="C549" s="187" t="s">
        <v>1582</v>
      </c>
      <c r="D549" s="188" t="s">
        <v>9</v>
      </c>
      <c r="E549" s="189">
        <v>102.87</v>
      </c>
      <c r="F549" s="189"/>
      <c r="G549" s="187"/>
      <c r="H549" s="197">
        <f t="shared" si="20"/>
        <v>0</v>
      </c>
      <c r="I549" s="203"/>
    </row>
    <row r="550" spans="1:9" s="177" customFormat="1" ht="12.75" customHeight="1" outlineLevel="1" x14ac:dyDescent="0.2">
      <c r="A550" s="177" t="s">
        <v>212</v>
      </c>
      <c r="B550" s="190" t="s">
        <v>1597</v>
      </c>
      <c r="C550" s="191" t="s">
        <v>1583</v>
      </c>
      <c r="D550" s="192" t="s">
        <v>9</v>
      </c>
      <c r="E550" s="193">
        <v>18.79</v>
      </c>
      <c r="F550" s="193"/>
      <c r="G550" s="191"/>
      <c r="H550" s="197">
        <f t="shared" si="20"/>
        <v>0</v>
      </c>
      <c r="I550" s="203"/>
    </row>
    <row r="551" spans="1:9" s="177" customFormat="1" ht="12.75" customHeight="1" outlineLevel="1" x14ac:dyDescent="0.2">
      <c r="A551" s="177" t="s">
        <v>212</v>
      </c>
      <c r="B551" s="178" t="s">
        <v>460</v>
      </c>
      <c r="C551" s="179" t="s">
        <v>1490</v>
      </c>
      <c r="D551" s="180"/>
      <c r="E551" s="181"/>
      <c r="F551" s="181"/>
    </row>
    <row r="552" spans="1:9" s="177" customFormat="1" ht="12.75" customHeight="1" outlineLevel="1" x14ac:dyDescent="0.2">
      <c r="A552" s="177" t="s">
        <v>212</v>
      </c>
      <c r="B552" s="186" t="s">
        <v>1598</v>
      </c>
      <c r="C552" s="187" t="s">
        <v>1582</v>
      </c>
      <c r="D552" s="188" t="s">
        <v>9</v>
      </c>
      <c r="E552" s="189">
        <v>110.43</v>
      </c>
      <c r="F552" s="189"/>
    </row>
    <row r="553" spans="1:9" s="177" customFormat="1" ht="12.75" customHeight="1" outlineLevel="1" x14ac:dyDescent="0.2">
      <c r="A553" s="177" t="s">
        <v>212</v>
      </c>
      <c r="B553" s="190" t="s">
        <v>1599</v>
      </c>
      <c r="C553" s="191" t="s">
        <v>1583</v>
      </c>
      <c r="D553" s="192" t="s">
        <v>9</v>
      </c>
      <c r="E553" s="193">
        <v>16.72</v>
      </c>
      <c r="F553" s="193"/>
    </row>
    <row r="554" spans="1:9" s="177" customFormat="1" ht="12.75" customHeight="1" outlineLevel="1" x14ac:dyDescent="0.2">
      <c r="A554" s="177" t="s">
        <v>212</v>
      </c>
      <c r="B554" s="178" t="s">
        <v>461</v>
      </c>
      <c r="C554" s="179" t="s">
        <v>1491</v>
      </c>
      <c r="D554" s="180"/>
      <c r="E554" s="181"/>
      <c r="F554" s="181"/>
    </row>
    <row r="555" spans="1:9" s="177" customFormat="1" ht="12.75" customHeight="1" outlineLevel="1" x14ac:dyDescent="0.2">
      <c r="A555" s="177" t="s">
        <v>212</v>
      </c>
      <c r="B555" s="186" t="s">
        <v>1600</v>
      </c>
      <c r="C555" s="187" t="s">
        <v>1582</v>
      </c>
      <c r="D555" s="188" t="s">
        <v>9</v>
      </c>
      <c r="E555" s="189">
        <v>102.87</v>
      </c>
      <c r="F555" s="189"/>
    </row>
    <row r="556" spans="1:9" s="177" customFormat="1" ht="12.75" customHeight="1" outlineLevel="1" x14ac:dyDescent="0.2">
      <c r="A556" s="177" t="s">
        <v>212</v>
      </c>
      <c r="B556" s="190" t="s">
        <v>1601</v>
      </c>
      <c r="C556" s="191" t="s">
        <v>1583</v>
      </c>
      <c r="D556" s="192" t="s">
        <v>9</v>
      </c>
      <c r="E556" s="193">
        <v>18.79</v>
      </c>
      <c r="F556" s="193"/>
    </row>
    <row r="557" spans="1:9" s="177" customFormat="1" ht="12.75" customHeight="1" outlineLevel="1" x14ac:dyDescent="0.2">
      <c r="A557" s="177" t="s">
        <v>212</v>
      </c>
      <c r="B557" s="178" t="s">
        <v>462</v>
      </c>
      <c r="C557" s="179" t="s">
        <v>1492</v>
      </c>
      <c r="D557" s="180"/>
      <c r="E557" s="181"/>
      <c r="F557" s="181"/>
    </row>
    <row r="558" spans="1:9" s="177" customFormat="1" ht="12.75" customHeight="1" outlineLevel="1" x14ac:dyDescent="0.2">
      <c r="A558" s="177" t="s">
        <v>212</v>
      </c>
      <c r="B558" s="186" t="s">
        <v>1602</v>
      </c>
      <c r="C558" s="187" t="s">
        <v>1582</v>
      </c>
      <c r="D558" s="188" t="s">
        <v>9</v>
      </c>
      <c r="E558" s="189">
        <v>110.43</v>
      </c>
      <c r="F558" s="189"/>
    </row>
    <row r="559" spans="1:9" s="177" customFormat="1" ht="12.75" customHeight="1" outlineLevel="1" x14ac:dyDescent="0.2">
      <c r="A559" s="177" t="s">
        <v>212</v>
      </c>
      <c r="B559" s="190" t="s">
        <v>1603</v>
      </c>
      <c r="C559" s="191" t="s">
        <v>1583</v>
      </c>
      <c r="D559" s="192" t="s">
        <v>9</v>
      </c>
      <c r="E559" s="193">
        <v>16.72</v>
      </c>
      <c r="F559" s="193"/>
    </row>
    <row r="560" spans="1:9" s="177" customFormat="1" ht="12.75" customHeight="1" outlineLevel="1" x14ac:dyDescent="0.2">
      <c r="A560" s="177" t="s">
        <v>212</v>
      </c>
      <c r="B560" s="178" t="s">
        <v>463</v>
      </c>
      <c r="C560" s="179" t="s">
        <v>1493</v>
      </c>
      <c r="D560" s="180"/>
      <c r="E560" s="181"/>
      <c r="F560" s="181"/>
    </row>
    <row r="561" spans="1:6" s="177" customFormat="1" ht="12.75" customHeight="1" outlineLevel="1" x14ac:dyDescent="0.2">
      <c r="A561" s="177" t="s">
        <v>212</v>
      </c>
      <c r="B561" s="186" t="s">
        <v>1604</v>
      </c>
      <c r="C561" s="187" t="s">
        <v>1582</v>
      </c>
      <c r="D561" s="188" t="s">
        <v>9</v>
      </c>
      <c r="E561" s="189">
        <v>102.87</v>
      </c>
      <c r="F561" s="189"/>
    </row>
    <row r="562" spans="1:6" s="177" customFormat="1" ht="12.75" customHeight="1" outlineLevel="1" x14ac:dyDescent="0.2">
      <c r="A562" s="177" t="s">
        <v>212</v>
      </c>
      <c r="B562" s="190" t="s">
        <v>1605</v>
      </c>
      <c r="C562" s="191" t="s">
        <v>1583</v>
      </c>
      <c r="D562" s="192" t="s">
        <v>9</v>
      </c>
      <c r="E562" s="193">
        <v>18.79</v>
      </c>
      <c r="F562" s="193"/>
    </row>
    <row r="563" spans="1:6" s="177" customFormat="1" ht="12.75" customHeight="1" outlineLevel="1" x14ac:dyDescent="0.2">
      <c r="A563" s="177" t="s">
        <v>212</v>
      </c>
      <c r="B563" s="178" t="s">
        <v>464</v>
      </c>
      <c r="C563" s="179" t="s">
        <v>1494</v>
      </c>
      <c r="D563" s="180"/>
      <c r="E563" s="181"/>
      <c r="F563" s="181"/>
    </row>
    <row r="564" spans="1:6" s="177" customFormat="1" ht="12.75" customHeight="1" outlineLevel="1" x14ac:dyDescent="0.2">
      <c r="A564" s="177" t="s">
        <v>212</v>
      </c>
      <c r="B564" s="186" t="s">
        <v>1606</v>
      </c>
      <c r="C564" s="187" t="s">
        <v>1582</v>
      </c>
      <c r="D564" s="188" t="s">
        <v>9</v>
      </c>
      <c r="E564" s="189">
        <v>110.43</v>
      </c>
      <c r="F564" s="189"/>
    </row>
    <row r="565" spans="1:6" s="177" customFormat="1" ht="12.75" customHeight="1" outlineLevel="1" x14ac:dyDescent="0.2">
      <c r="A565" s="177" t="s">
        <v>212</v>
      </c>
      <c r="B565" s="190" t="s">
        <v>1607</v>
      </c>
      <c r="C565" s="191" t="s">
        <v>1583</v>
      </c>
      <c r="D565" s="192" t="s">
        <v>9</v>
      </c>
      <c r="E565" s="193">
        <v>16.72</v>
      </c>
      <c r="F565" s="193"/>
    </row>
    <row r="566" spans="1:6" s="177" customFormat="1" ht="12.75" customHeight="1" outlineLevel="1" x14ac:dyDescent="0.2">
      <c r="A566" s="177" t="s">
        <v>212</v>
      </c>
      <c r="B566" s="178" t="s">
        <v>465</v>
      </c>
      <c r="C566" s="179" t="s">
        <v>1495</v>
      </c>
      <c r="D566" s="180"/>
      <c r="E566" s="181"/>
      <c r="F566" s="181"/>
    </row>
    <row r="567" spans="1:6" s="177" customFormat="1" ht="12.75" customHeight="1" outlineLevel="1" x14ac:dyDescent="0.2">
      <c r="A567" s="177" t="s">
        <v>212</v>
      </c>
      <c r="B567" s="186" t="s">
        <v>1608</v>
      </c>
      <c r="C567" s="187" t="s">
        <v>1582</v>
      </c>
      <c r="D567" s="188" t="s">
        <v>9</v>
      </c>
      <c r="E567" s="189">
        <v>112.78</v>
      </c>
      <c r="F567" s="189"/>
    </row>
    <row r="568" spans="1:6" s="177" customFormat="1" ht="12.75" customHeight="1" outlineLevel="1" x14ac:dyDescent="0.2">
      <c r="A568" s="177" t="s">
        <v>212</v>
      </c>
      <c r="B568" s="190" t="s">
        <v>1609</v>
      </c>
      <c r="C568" s="191" t="s">
        <v>1583</v>
      </c>
      <c r="D568" s="192" t="s">
        <v>9</v>
      </c>
      <c r="E568" s="193">
        <v>22.29</v>
      </c>
      <c r="F568" s="193"/>
    </row>
    <row r="569" spans="1:6" s="177" customFormat="1" ht="12.75" customHeight="1" outlineLevel="1" x14ac:dyDescent="0.2">
      <c r="A569" s="177" t="s">
        <v>212</v>
      </c>
      <c r="B569" s="178" t="s">
        <v>466</v>
      </c>
      <c r="C569" s="179" t="s">
        <v>1496</v>
      </c>
      <c r="D569" s="180"/>
      <c r="E569" s="181"/>
      <c r="F569" s="181"/>
    </row>
    <row r="570" spans="1:6" s="177" customFormat="1" ht="12.75" customHeight="1" outlineLevel="1" x14ac:dyDescent="0.2">
      <c r="A570" s="177" t="s">
        <v>212</v>
      </c>
      <c r="B570" s="186" t="s">
        <v>1610</v>
      </c>
      <c r="C570" s="187" t="s">
        <v>1582</v>
      </c>
      <c r="D570" s="188" t="s">
        <v>9</v>
      </c>
      <c r="E570" s="189">
        <v>52.04</v>
      </c>
      <c r="F570" s="189"/>
    </row>
    <row r="571" spans="1:6" s="177" customFormat="1" ht="12.75" customHeight="1" outlineLevel="1" x14ac:dyDescent="0.2">
      <c r="A571" s="177" t="s">
        <v>212</v>
      </c>
      <c r="B571" s="190" t="s">
        <v>1611</v>
      </c>
      <c r="C571" s="191" t="s">
        <v>1583</v>
      </c>
      <c r="D571" s="192" t="s">
        <v>9</v>
      </c>
      <c r="E571" s="193">
        <v>6.26</v>
      </c>
      <c r="F571" s="193"/>
    </row>
    <row r="572" spans="1:6" s="177" customFormat="1" ht="12.75" customHeight="1" outlineLevel="1" x14ac:dyDescent="0.2">
      <c r="A572" s="177" t="s">
        <v>212</v>
      </c>
      <c r="B572" s="178" t="s">
        <v>467</v>
      </c>
      <c r="C572" s="179" t="s">
        <v>1497</v>
      </c>
      <c r="D572" s="180"/>
      <c r="E572" s="181"/>
      <c r="F572" s="181"/>
    </row>
    <row r="573" spans="1:6" s="177" customFormat="1" ht="12.75" customHeight="1" outlineLevel="1" x14ac:dyDescent="0.2">
      <c r="A573" s="177" t="s">
        <v>212</v>
      </c>
      <c r="B573" s="186" t="s">
        <v>1612</v>
      </c>
      <c r="C573" s="187" t="s">
        <v>1582</v>
      </c>
      <c r="D573" s="188" t="s">
        <v>9</v>
      </c>
      <c r="E573" s="189">
        <v>29.66</v>
      </c>
      <c r="F573" s="189"/>
    </row>
    <row r="574" spans="1:6" s="177" customFormat="1" ht="12.75" customHeight="1" outlineLevel="1" x14ac:dyDescent="0.2">
      <c r="A574" s="177" t="s">
        <v>212</v>
      </c>
      <c r="B574" s="190" t="s">
        <v>1613</v>
      </c>
      <c r="C574" s="191" t="s">
        <v>1583</v>
      </c>
      <c r="D574" s="192" t="s">
        <v>9</v>
      </c>
      <c r="E574" s="193">
        <v>5.97</v>
      </c>
      <c r="F574" s="193"/>
    </row>
    <row r="575" spans="1:6" s="177" customFormat="1" ht="12.75" customHeight="1" outlineLevel="1" x14ac:dyDescent="0.2">
      <c r="A575" s="177" t="s">
        <v>212</v>
      </c>
      <c r="B575" s="178" t="s">
        <v>468</v>
      </c>
      <c r="C575" s="179" t="s">
        <v>1498</v>
      </c>
      <c r="D575" s="180"/>
      <c r="E575" s="181"/>
      <c r="F575" s="181"/>
    </row>
    <row r="576" spans="1:6" s="177" customFormat="1" ht="12.75" customHeight="1" outlineLevel="1" x14ac:dyDescent="0.2">
      <c r="A576" s="177" t="s">
        <v>212</v>
      </c>
      <c r="B576" s="186" t="s">
        <v>1614</v>
      </c>
      <c r="C576" s="187" t="s">
        <v>1582</v>
      </c>
      <c r="D576" s="188" t="s">
        <v>9</v>
      </c>
      <c r="E576" s="189">
        <v>51.1</v>
      </c>
      <c r="F576" s="189"/>
    </row>
    <row r="577" spans="1:10" s="177" customFormat="1" ht="12.75" customHeight="1" outlineLevel="1" x14ac:dyDescent="0.2">
      <c r="A577" s="177" t="s">
        <v>212</v>
      </c>
      <c r="B577" s="190" t="s">
        <v>1615</v>
      </c>
      <c r="C577" s="191" t="s">
        <v>1583</v>
      </c>
      <c r="D577" s="192" t="s">
        <v>9</v>
      </c>
      <c r="E577" s="193">
        <v>6.98</v>
      </c>
      <c r="F577" s="193"/>
    </row>
    <row r="578" spans="1:10" s="177" customFormat="1" ht="12.75" customHeight="1" outlineLevel="1" x14ac:dyDescent="0.2">
      <c r="A578" s="177" t="s">
        <v>212</v>
      </c>
      <c r="B578" s="178" t="s">
        <v>469</v>
      </c>
      <c r="C578" s="179" t="s">
        <v>1499</v>
      </c>
      <c r="D578" s="180"/>
      <c r="E578" s="181"/>
      <c r="F578" s="181"/>
    </row>
    <row r="579" spans="1:10" s="177" customFormat="1" ht="12.75" customHeight="1" outlineLevel="1" x14ac:dyDescent="0.2">
      <c r="A579" s="177" t="s">
        <v>212</v>
      </c>
      <c r="B579" s="186" t="s">
        <v>1616</v>
      </c>
      <c r="C579" s="187" t="s">
        <v>1582</v>
      </c>
      <c r="D579" s="188" t="s">
        <v>9</v>
      </c>
      <c r="E579" s="189">
        <v>29.7</v>
      </c>
      <c r="F579" s="189"/>
    </row>
    <row r="580" spans="1:10" s="177" customFormat="1" ht="12.75" customHeight="1" outlineLevel="1" x14ac:dyDescent="0.2">
      <c r="A580" s="177" t="s">
        <v>212</v>
      </c>
      <c r="B580" s="190" t="s">
        <v>1617</v>
      </c>
      <c r="C580" s="191" t="s">
        <v>1583</v>
      </c>
      <c r="D580" s="192" t="s">
        <v>9</v>
      </c>
      <c r="E580" s="193">
        <v>5.97</v>
      </c>
      <c r="F580" s="193"/>
    </row>
    <row r="581" spans="1:10" s="177" customFormat="1" ht="12.75" customHeight="1" outlineLevel="1" x14ac:dyDescent="0.2">
      <c r="A581" s="177" t="s">
        <v>212</v>
      </c>
      <c r="B581" s="178" t="s">
        <v>814</v>
      </c>
      <c r="C581" s="179" t="s">
        <v>1500</v>
      </c>
      <c r="D581" s="180"/>
      <c r="E581" s="181"/>
      <c r="F581" s="181"/>
    </row>
    <row r="582" spans="1:10" s="177" customFormat="1" ht="12.75" customHeight="1" outlineLevel="1" x14ac:dyDescent="0.2">
      <c r="A582" s="177" t="s">
        <v>212</v>
      </c>
      <c r="B582" s="186" t="s">
        <v>1618</v>
      </c>
      <c r="C582" s="187" t="s">
        <v>1582</v>
      </c>
      <c r="D582" s="188" t="s">
        <v>9</v>
      </c>
      <c r="E582" s="189">
        <v>55.85</v>
      </c>
      <c r="F582" s="189"/>
    </row>
    <row r="583" spans="1:10" s="177" customFormat="1" ht="12.75" customHeight="1" outlineLevel="1" x14ac:dyDescent="0.2">
      <c r="A583" s="177" t="s">
        <v>212</v>
      </c>
      <c r="B583" s="190" t="s">
        <v>1619</v>
      </c>
      <c r="C583" s="191" t="s">
        <v>1583</v>
      </c>
      <c r="D583" s="192" t="s">
        <v>9</v>
      </c>
      <c r="E583" s="193">
        <v>9.4</v>
      </c>
      <c r="F583" s="193"/>
    </row>
    <row r="584" spans="1:10" s="177" customFormat="1" ht="12.75" customHeight="1" outlineLevel="1" x14ac:dyDescent="0.2">
      <c r="A584" s="177" t="s">
        <v>212</v>
      </c>
      <c r="B584" s="178" t="s">
        <v>1045</v>
      </c>
      <c r="C584" s="179" t="s">
        <v>1502</v>
      </c>
      <c r="D584" s="180"/>
      <c r="E584" s="181"/>
      <c r="F584" s="181"/>
    </row>
    <row r="585" spans="1:10" s="177" customFormat="1" ht="12.75" customHeight="1" outlineLevel="1" x14ac:dyDescent="0.2">
      <c r="A585" s="177" t="s">
        <v>212</v>
      </c>
      <c r="B585" s="186" t="s">
        <v>1620</v>
      </c>
      <c r="C585" s="187" t="s">
        <v>1582</v>
      </c>
      <c r="D585" s="188" t="s">
        <v>9</v>
      </c>
      <c r="E585" s="189">
        <v>35.770000000000003</v>
      </c>
      <c r="F585" s="189"/>
    </row>
    <row r="586" spans="1:10" s="177" customFormat="1" ht="12.75" customHeight="1" outlineLevel="1" x14ac:dyDescent="0.2">
      <c r="A586" s="177" t="s">
        <v>212</v>
      </c>
      <c r="B586" s="190" t="s">
        <v>1621</v>
      </c>
      <c r="C586" s="191" t="s">
        <v>1583</v>
      </c>
      <c r="D586" s="192" t="s">
        <v>9</v>
      </c>
      <c r="E586" s="193">
        <v>68.81</v>
      </c>
      <c r="F586" s="193"/>
    </row>
    <row r="587" spans="1:10" s="177" customFormat="1" x14ac:dyDescent="0.2">
      <c r="B587" s="419" t="s">
        <v>1046</v>
      </c>
      <c r="C587" s="420" t="s">
        <v>450</v>
      </c>
      <c r="D587" s="424"/>
      <c r="E587" s="425">
        <f>SUM(E588:E591)</f>
        <v>66.91</v>
      </c>
      <c r="F587" s="425"/>
      <c r="G587" s="420"/>
      <c r="H587" s="196">
        <f>H588</f>
        <v>66.91</v>
      </c>
      <c r="I587" s="204" t="str">
        <f>IF(H587=E587,"OKAY","REVER")</f>
        <v>OKAY</v>
      </c>
      <c r="J587" s="367"/>
    </row>
    <row r="588" spans="1:10" s="177" customFormat="1" ht="12.75" customHeight="1" outlineLevel="1" x14ac:dyDescent="0.2">
      <c r="A588" s="177" t="s">
        <v>211</v>
      </c>
      <c r="B588" s="178" t="s">
        <v>470</v>
      </c>
      <c r="C588" s="179" t="s">
        <v>1482</v>
      </c>
      <c r="D588" s="180"/>
      <c r="E588" s="181"/>
      <c r="F588" s="181"/>
      <c r="G588" s="187" t="s">
        <v>1622</v>
      </c>
      <c r="H588" s="197">
        <f>SUMIF($C:$C,G588,$E:$E)</f>
        <v>66.91</v>
      </c>
      <c r="I588" s="203"/>
    </row>
    <row r="589" spans="1:10" s="177" customFormat="1" ht="12.75" customHeight="1" outlineLevel="1" x14ac:dyDescent="0.2">
      <c r="A589" s="177" t="s">
        <v>211</v>
      </c>
      <c r="B589" s="186" t="s">
        <v>471</v>
      </c>
      <c r="C589" s="187" t="s">
        <v>1622</v>
      </c>
      <c r="D589" s="188" t="s">
        <v>9</v>
      </c>
      <c r="E589" s="189">
        <v>20.45</v>
      </c>
      <c r="F589" s="189"/>
    </row>
    <row r="590" spans="1:10" s="177" customFormat="1" ht="12.75" customHeight="1" outlineLevel="1" x14ac:dyDescent="0.2">
      <c r="A590" s="177" t="s">
        <v>212</v>
      </c>
      <c r="B590" s="178" t="s">
        <v>472</v>
      </c>
      <c r="C590" s="179" t="s">
        <v>1484</v>
      </c>
      <c r="D590" s="180"/>
      <c r="E590" s="181"/>
      <c r="F590" s="181"/>
    </row>
    <row r="591" spans="1:10" s="177" customFormat="1" ht="12.75" customHeight="1" outlineLevel="1" x14ac:dyDescent="0.2">
      <c r="A591" s="177" t="s">
        <v>212</v>
      </c>
      <c r="B591" s="190" t="s">
        <v>473</v>
      </c>
      <c r="C591" s="191" t="s">
        <v>1622</v>
      </c>
      <c r="D591" s="192" t="s">
        <v>9</v>
      </c>
      <c r="E591" s="193">
        <v>46.46</v>
      </c>
      <c r="F591" s="193"/>
    </row>
    <row r="592" spans="1:10" s="177" customFormat="1" x14ac:dyDescent="0.2">
      <c r="B592" s="419" t="s">
        <v>474</v>
      </c>
      <c r="C592" s="420" t="s">
        <v>1623</v>
      </c>
      <c r="D592" s="424"/>
      <c r="E592" s="425">
        <f>SUM(E593:E594)</f>
        <v>253.75</v>
      </c>
      <c r="F592" s="425"/>
      <c r="G592" s="420"/>
      <c r="H592" s="196">
        <f>H593</f>
        <v>253.75</v>
      </c>
      <c r="I592" s="204" t="str">
        <f>IF(H592=E592,"OKAY","REVER")</f>
        <v>OKAY</v>
      </c>
      <c r="J592" s="367"/>
    </row>
    <row r="593" spans="1:10" s="177" customFormat="1" ht="12.75" customHeight="1" outlineLevel="1" x14ac:dyDescent="0.2">
      <c r="A593" s="177" t="s">
        <v>211</v>
      </c>
      <c r="B593" s="178" t="s">
        <v>476</v>
      </c>
      <c r="C593" s="179" t="s">
        <v>1479</v>
      </c>
      <c r="D593" s="180"/>
      <c r="E593" s="181"/>
      <c r="F593" s="181"/>
      <c r="G593" s="187" t="s">
        <v>1409</v>
      </c>
      <c r="H593" s="197">
        <f>SUMIF($C:$C,G593,$E:$E)</f>
        <v>253.75</v>
      </c>
      <c r="I593" s="203"/>
    </row>
    <row r="594" spans="1:10" s="177" customFormat="1" ht="12.75" customHeight="1" outlineLevel="1" x14ac:dyDescent="0.2">
      <c r="A594" s="177" t="s">
        <v>211</v>
      </c>
      <c r="B594" s="186" t="s">
        <v>477</v>
      </c>
      <c r="C594" s="187" t="s">
        <v>1409</v>
      </c>
      <c r="D594" s="188" t="s">
        <v>9</v>
      </c>
      <c r="E594" s="189">
        <v>253.75</v>
      </c>
      <c r="F594" s="189"/>
    </row>
    <row r="595" spans="1:10" s="177" customFormat="1" x14ac:dyDescent="0.2">
      <c r="B595" s="419" t="s">
        <v>478</v>
      </c>
      <c r="C595" s="420" t="s">
        <v>1624</v>
      </c>
      <c r="D595" s="424"/>
      <c r="E595" s="425">
        <f>SUM(E596:E631)</f>
        <v>755.36999999999989</v>
      </c>
      <c r="F595" s="425"/>
      <c r="G595" s="420"/>
      <c r="H595" s="196">
        <f>SUM(H596:H601)</f>
        <v>755.36999999999989</v>
      </c>
      <c r="I595" s="204" t="str">
        <f>IF(H595=E595,"OKAY","REVER")</f>
        <v>OKAY</v>
      </c>
      <c r="J595" s="367"/>
    </row>
    <row r="596" spans="1:10" s="177" customFormat="1" ht="12.75" customHeight="1" outlineLevel="1" x14ac:dyDescent="0.2">
      <c r="A596" s="177" t="s">
        <v>211</v>
      </c>
      <c r="B596" s="178" t="s">
        <v>479</v>
      </c>
      <c r="C596" s="179" t="s">
        <v>1479</v>
      </c>
      <c r="D596" s="180"/>
      <c r="E596" s="181"/>
      <c r="F596" s="181"/>
      <c r="G596" s="191" t="s">
        <v>1640</v>
      </c>
      <c r="H596" s="197">
        <f t="shared" ref="H596:H601" si="21">SUMIF($C:$C,G596,$E:$E)</f>
        <v>755.36999999999989</v>
      </c>
      <c r="I596" s="203"/>
    </row>
    <row r="597" spans="1:10" s="177" customFormat="1" ht="12.75" customHeight="1" outlineLevel="1" x14ac:dyDescent="0.2">
      <c r="A597" s="177" t="s">
        <v>211</v>
      </c>
      <c r="B597" s="190" t="s">
        <v>480</v>
      </c>
      <c r="C597" s="191" t="s">
        <v>1640</v>
      </c>
      <c r="D597" s="192" t="s">
        <v>3</v>
      </c>
      <c r="E597" s="193">
        <v>1.83</v>
      </c>
      <c r="F597" s="193"/>
      <c r="G597" s="191"/>
      <c r="H597" s="197">
        <f t="shared" si="21"/>
        <v>0</v>
      </c>
      <c r="I597" s="203"/>
    </row>
    <row r="598" spans="1:10" s="177" customFormat="1" ht="12.75" customHeight="1" outlineLevel="1" x14ac:dyDescent="0.2">
      <c r="A598" s="177" t="s">
        <v>212</v>
      </c>
      <c r="B598" s="178" t="s">
        <v>481</v>
      </c>
      <c r="C598" s="179" t="s">
        <v>1484</v>
      </c>
      <c r="D598" s="180"/>
      <c r="E598" s="181"/>
      <c r="F598" s="181"/>
      <c r="G598" s="187"/>
      <c r="H598" s="197">
        <f t="shared" si="21"/>
        <v>0</v>
      </c>
      <c r="I598" s="203"/>
    </row>
    <row r="599" spans="1:10" s="177" customFormat="1" ht="12.75" customHeight="1" outlineLevel="1" x14ac:dyDescent="0.2">
      <c r="A599" s="177" t="s">
        <v>212</v>
      </c>
      <c r="B599" s="186" t="s">
        <v>1218</v>
      </c>
      <c r="C599" s="187" t="s">
        <v>1640</v>
      </c>
      <c r="D599" s="188" t="s">
        <v>3</v>
      </c>
      <c r="E599" s="189">
        <v>54.85</v>
      </c>
      <c r="F599" s="189"/>
      <c r="G599" s="191"/>
      <c r="H599" s="197">
        <f t="shared" si="21"/>
        <v>0</v>
      </c>
      <c r="I599" s="203"/>
    </row>
    <row r="600" spans="1:10" s="177" customFormat="1" ht="12.75" customHeight="1" outlineLevel="1" x14ac:dyDescent="0.2">
      <c r="A600" s="177" t="s">
        <v>212</v>
      </c>
      <c r="B600" s="178" t="s">
        <v>482</v>
      </c>
      <c r="C600" s="179" t="s">
        <v>1485</v>
      </c>
      <c r="D600" s="180"/>
      <c r="E600" s="181"/>
      <c r="F600" s="181"/>
      <c r="G600" s="187"/>
      <c r="H600" s="197">
        <f t="shared" si="21"/>
        <v>0</v>
      </c>
      <c r="I600" s="203"/>
    </row>
    <row r="601" spans="1:10" s="177" customFormat="1" ht="12.75" customHeight="1" outlineLevel="1" x14ac:dyDescent="0.2">
      <c r="A601" s="177" t="s">
        <v>212</v>
      </c>
      <c r="B601" s="190" t="s">
        <v>1219</v>
      </c>
      <c r="C601" s="191" t="s">
        <v>1640</v>
      </c>
      <c r="D601" s="192" t="s">
        <v>3</v>
      </c>
      <c r="E601" s="193">
        <v>98.95</v>
      </c>
      <c r="F601" s="193"/>
      <c r="G601" s="191"/>
      <c r="H601" s="197">
        <f t="shared" si="21"/>
        <v>0</v>
      </c>
      <c r="I601" s="203"/>
    </row>
    <row r="602" spans="1:10" s="177" customFormat="1" ht="12.75" customHeight="1" outlineLevel="1" x14ac:dyDescent="0.2">
      <c r="A602" s="177" t="s">
        <v>212</v>
      </c>
      <c r="B602" s="178" t="s">
        <v>483</v>
      </c>
      <c r="C602" s="179" t="s">
        <v>1486</v>
      </c>
      <c r="D602" s="180"/>
      <c r="E602" s="181"/>
      <c r="F602" s="181"/>
      <c r="G602" s="160"/>
      <c r="H602" s="160"/>
      <c r="I602" s="160"/>
    </row>
    <row r="603" spans="1:10" s="177" customFormat="1" ht="12.75" customHeight="1" outlineLevel="1" x14ac:dyDescent="0.2">
      <c r="A603" s="177" t="s">
        <v>212</v>
      </c>
      <c r="B603" s="186" t="s">
        <v>1220</v>
      </c>
      <c r="C603" s="187" t="s">
        <v>1640</v>
      </c>
      <c r="D603" s="188" t="s">
        <v>3</v>
      </c>
      <c r="E603" s="189">
        <v>46.95</v>
      </c>
      <c r="F603" s="189"/>
      <c r="G603" s="423" t="s">
        <v>665</v>
      </c>
      <c r="H603" s="196">
        <f>H605+H613</f>
        <v>755.37</v>
      </c>
      <c r="I603" s="204" t="str">
        <f>IF(H603=H595,"OKAY","REVER")</f>
        <v>OKAY</v>
      </c>
    </row>
    <row r="604" spans="1:10" s="177" customFormat="1" ht="12.75" customHeight="1" outlineLevel="1" x14ac:dyDescent="0.2">
      <c r="A604" s="177" t="s">
        <v>212</v>
      </c>
      <c r="B604" s="178" t="s">
        <v>484</v>
      </c>
      <c r="C604" s="179" t="s">
        <v>1487</v>
      </c>
      <c r="D604" s="180"/>
      <c r="E604" s="181"/>
      <c r="F604" s="181"/>
      <c r="G604" s="194"/>
      <c r="H604" s="194"/>
      <c r="I604" s="204"/>
    </row>
    <row r="605" spans="1:10" s="177" customFormat="1" ht="12.75" customHeight="1" outlineLevel="1" x14ac:dyDescent="0.2">
      <c r="A605" s="177" t="s">
        <v>212</v>
      </c>
      <c r="B605" s="190" t="s">
        <v>1221</v>
      </c>
      <c r="C605" s="191" t="s">
        <v>1640</v>
      </c>
      <c r="D605" s="192" t="s">
        <v>3</v>
      </c>
      <c r="E605" s="193">
        <v>46.78</v>
      </c>
      <c r="F605" s="193"/>
      <c r="G605" s="423" t="str">
        <f>$A$1</f>
        <v>EMBASSAMENTO</v>
      </c>
      <c r="H605" s="196">
        <f>SUM(H606:H611)</f>
        <v>1.83</v>
      </c>
      <c r="I605" s="204"/>
    </row>
    <row r="606" spans="1:10" s="177" customFormat="1" ht="12.75" customHeight="1" outlineLevel="1" x14ac:dyDescent="0.2">
      <c r="A606" s="177" t="s">
        <v>212</v>
      </c>
      <c r="B606" s="178" t="s">
        <v>485</v>
      </c>
      <c r="C606" s="179" t="s">
        <v>1488</v>
      </c>
      <c r="D606" s="180"/>
      <c r="E606" s="181"/>
      <c r="F606" s="181"/>
      <c r="G606" s="191" t="s">
        <v>1640</v>
      </c>
      <c r="H606" s="197">
        <f t="shared" ref="H606:H611" si="22">SUMIFS($E:$E,$C:$C,G606,$A:$A,$G$22)</f>
        <v>1.83</v>
      </c>
      <c r="I606" s="204"/>
    </row>
    <row r="607" spans="1:10" s="177" customFormat="1" ht="12.75" customHeight="1" outlineLevel="1" x14ac:dyDescent="0.2">
      <c r="A607" s="177" t="s">
        <v>212</v>
      </c>
      <c r="B607" s="186" t="s">
        <v>1222</v>
      </c>
      <c r="C607" s="187" t="s">
        <v>1640</v>
      </c>
      <c r="D607" s="188" t="s">
        <v>3</v>
      </c>
      <c r="E607" s="189">
        <v>45.88</v>
      </c>
      <c r="F607" s="189"/>
      <c r="G607" s="191"/>
      <c r="H607" s="197">
        <f t="shared" si="22"/>
        <v>0</v>
      </c>
      <c r="I607" s="203"/>
    </row>
    <row r="608" spans="1:10" s="177" customFormat="1" ht="12.75" customHeight="1" outlineLevel="1" x14ac:dyDescent="0.2">
      <c r="A608" s="177" t="s">
        <v>212</v>
      </c>
      <c r="B608" s="178" t="s">
        <v>486</v>
      </c>
      <c r="C608" s="179" t="s">
        <v>1489</v>
      </c>
      <c r="D608" s="180"/>
      <c r="E608" s="181"/>
      <c r="F608" s="181"/>
      <c r="G608" s="191"/>
      <c r="H608" s="197">
        <f t="shared" si="22"/>
        <v>0</v>
      </c>
      <c r="I608" s="203"/>
    </row>
    <row r="609" spans="1:9" s="177" customFormat="1" ht="12.75" customHeight="1" outlineLevel="1" x14ac:dyDescent="0.2">
      <c r="A609" s="177" t="s">
        <v>212</v>
      </c>
      <c r="B609" s="190" t="s">
        <v>1625</v>
      </c>
      <c r="C609" s="191" t="s">
        <v>1640</v>
      </c>
      <c r="D609" s="192" t="s">
        <v>3</v>
      </c>
      <c r="E609" s="193">
        <v>46.78</v>
      </c>
      <c r="F609" s="193"/>
      <c r="G609" s="191"/>
      <c r="H609" s="197">
        <f t="shared" si="22"/>
        <v>0</v>
      </c>
      <c r="I609" s="203"/>
    </row>
    <row r="610" spans="1:9" s="177" customFormat="1" ht="12.75" customHeight="1" outlineLevel="1" x14ac:dyDescent="0.2">
      <c r="A610" s="177" t="s">
        <v>212</v>
      </c>
      <c r="B610" s="178" t="s">
        <v>487</v>
      </c>
      <c r="C610" s="179" t="s">
        <v>1490</v>
      </c>
      <c r="D610" s="180"/>
      <c r="E610" s="181"/>
      <c r="F610" s="181"/>
      <c r="G610" s="187"/>
      <c r="H610" s="197">
        <f t="shared" si="22"/>
        <v>0</v>
      </c>
      <c r="I610" s="203"/>
    </row>
    <row r="611" spans="1:9" s="177" customFormat="1" ht="12.75" customHeight="1" outlineLevel="1" x14ac:dyDescent="0.2">
      <c r="A611" s="177" t="s">
        <v>212</v>
      </c>
      <c r="B611" s="186" t="s">
        <v>1626</v>
      </c>
      <c r="C611" s="187" t="s">
        <v>1640</v>
      </c>
      <c r="D611" s="188" t="s">
        <v>3</v>
      </c>
      <c r="E611" s="189">
        <v>45.88</v>
      </c>
      <c r="F611" s="189"/>
      <c r="G611" s="191"/>
      <c r="H611" s="197">
        <f t="shared" si="22"/>
        <v>0</v>
      </c>
      <c r="I611" s="203"/>
    </row>
    <row r="612" spans="1:9" s="177" customFormat="1" ht="12.75" customHeight="1" outlineLevel="1" x14ac:dyDescent="0.2">
      <c r="A612" s="177" t="s">
        <v>212</v>
      </c>
      <c r="B612" s="178" t="s">
        <v>488</v>
      </c>
      <c r="C612" s="179" t="s">
        <v>1491</v>
      </c>
      <c r="D612" s="180"/>
      <c r="E612" s="181"/>
      <c r="F612" s="181"/>
      <c r="G612" s="160"/>
      <c r="H612" s="160"/>
      <c r="I612" s="203"/>
    </row>
    <row r="613" spans="1:9" s="177" customFormat="1" ht="12.75" customHeight="1" outlineLevel="1" x14ac:dyDescent="0.2">
      <c r="A613" s="177" t="s">
        <v>212</v>
      </c>
      <c r="B613" s="190" t="s">
        <v>1627</v>
      </c>
      <c r="C613" s="191" t="s">
        <v>1640</v>
      </c>
      <c r="D613" s="192" t="s">
        <v>3</v>
      </c>
      <c r="E613" s="193">
        <v>46.78</v>
      </c>
      <c r="F613" s="193"/>
      <c r="G613" s="423" t="str">
        <f>$A$2</f>
        <v>TORRE</v>
      </c>
      <c r="H613" s="196">
        <f>SUM(H614:H619)</f>
        <v>753.54</v>
      </c>
      <c r="I613" s="203"/>
    </row>
    <row r="614" spans="1:9" s="177" customFormat="1" ht="12.75" customHeight="1" outlineLevel="1" x14ac:dyDescent="0.2">
      <c r="A614" s="177" t="s">
        <v>212</v>
      </c>
      <c r="B614" s="178" t="s">
        <v>489</v>
      </c>
      <c r="C614" s="179" t="s">
        <v>1492</v>
      </c>
      <c r="D614" s="180"/>
      <c r="E614" s="181"/>
      <c r="F614" s="181"/>
      <c r="G614" s="191" t="s">
        <v>1640</v>
      </c>
      <c r="H614" s="197">
        <f t="shared" ref="H614:H619" si="23">SUMIFS($E:$E,$C:$C,G614,$A:$A,$G$30)</f>
        <v>753.54</v>
      </c>
      <c r="I614" s="203"/>
    </row>
    <row r="615" spans="1:9" s="177" customFormat="1" ht="12.75" customHeight="1" outlineLevel="1" x14ac:dyDescent="0.2">
      <c r="A615" s="177" t="s">
        <v>212</v>
      </c>
      <c r="B615" s="186" t="s">
        <v>1628</v>
      </c>
      <c r="C615" s="187" t="s">
        <v>1640</v>
      </c>
      <c r="D615" s="188" t="s">
        <v>3</v>
      </c>
      <c r="E615" s="189">
        <v>45.88</v>
      </c>
      <c r="F615" s="189"/>
      <c r="G615" s="191"/>
      <c r="H615" s="197">
        <f t="shared" si="23"/>
        <v>0</v>
      </c>
      <c r="I615" s="203"/>
    </row>
    <row r="616" spans="1:9" s="177" customFormat="1" ht="12.75" customHeight="1" outlineLevel="1" x14ac:dyDescent="0.2">
      <c r="A616" s="177" t="s">
        <v>212</v>
      </c>
      <c r="B616" s="178" t="s">
        <v>490</v>
      </c>
      <c r="C616" s="179" t="s">
        <v>1493</v>
      </c>
      <c r="D616" s="180"/>
      <c r="E616" s="181"/>
      <c r="F616" s="181"/>
      <c r="G616" s="187"/>
      <c r="H616" s="197">
        <f t="shared" si="23"/>
        <v>0</v>
      </c>
      <c r="I616" s="203"/>
    </row>
    <row r="617" spans="1:9" s="177" customFormat="1" ht="12.75" customHeight="1" outlineLevel="1" x14ac:dyDescent="0.2">
      <c r="A617" s="177" t="s">
        <v>212</v>
      </c>
      <c r="B617" s="190" t="s">
        <v>1629</v>
      </c>
      <c r="C617" s="191" t="s">
        <v>1640</v>
      </c>
      <c r="D617" s="192" t="s">
        <v>3</v>
      </c>
      <c r="E617" s="193">
        <v>46.78</v>
      </c>
      <c r="F617" s="193"/>
      <c r="G617" s="191"/>
      <c r="H617" s="197">
        <f t="shared" si="23"/>
        <v>0</v>
      </c>
      <c r="I617" s="203"/>
    </row>
    <row r="618" spans="1:9" s="177" customFormat="1" ht="12.75" customHeight="1" outlineLevel="1" x14ac:dyDescent="0.2">
      <c r="A618" s="177" t="s">
        <v>212</v>
      </c>
      <c r="B618" s="178" t="s">
        <v>491</v>
      </c>
      <c r="C618" s="179" t="s">
        <v>1494</v>
      </c>
      <c r="D618" s="180"/>
      <c r="E618" s="181"/>
      <c r="F618" s="181"/>
      <c r="G618" s="187"/>
      <c r="H618" s="197">
        <f t="shared" si="23"/>
        <v>0</v>
      </c>
      <c r="I618" s="203"/>
    </row>
    <row r="619" spans="1:9" s="177" customFormat="1" ht="12.75" customHeight="1" outlineLevel="1" x14ac:dyDescent="0.2">
      <c r="A619" s="177" t="s">
        <v>212</v>
      </c>
      <c r="B619" s="186" t="s">
        <v>1630</v>
      </c>
      <c r="C619" s="187" t="s">
        <v>1640</v>
      </c>
      <c r="D619" s="188" t="s">
        <v>3</v>
      </c>
      <c r="E619" s="189">
        <v>45.88</v>
      </c>
      <c r="F619" s="189"/>
      <c r="G619" s="191"/>
      <c r="H619" s="197">
        <f t="shared" si="23"/>
        <v>0</v>
      </c>
      <c r="I619" s="203"/>
    </row>
    <row r="620" spans="1:9" s="177" customFormat="1" ht="12.75" customHeight="1" outlineLevel="1" x14ac:dyDescent="0.2">
      <c r="A620" s="177" t="s">
        <v>212</v>
      </c>
      <c r="B620" s="178" t="s">
        <v>492</v>
      </c>
      <c r="C620" s="179" t="s">
        <v>1495</v>
      </c>
      <c r="D620" s="180"/>
      <c r="E620" s="181"/>
      <c r="F620" s="181"/>
    </row>
    <row r="621" spans="1:9" s="177" customFormat="1" ht="12.75" customHeight="1" outlineLevel="1" x14ac:dyDescent="0.2">
      <c r="A621" s="177" t="s">
        <v>212</v>
      </c>
      <c r="B621" s="190" t="s">
        <v>1631</v>
      </c>
      <c r="C621" s="191" t="s">
        <v>1640</v>
      </c>
      <c r="D621" s="192" t="s">
        <v>3</v>
      </c>
      <c r="E621" s="193">
        <v>48.9</v>
      </c>
      <c r="F621" s="193"/>
    </row>
    <row r="622" spans="1:9" s="177" customFormat="1" ht="12.75" customHeight="1" outlineLevel="1" x14ac:dyDescent="0.2">
      <c r="A622" s="177" t="s">
        <v>212</v>
      </c>
      <c r="B622" s="178" t="s">
        <v>1047</v>
      </c>
      <c r="C622" s="179" t="s">
        <v>1497</v>
      </c>
      <c r="D622" s="180"/>
      <c r="E622" s="181"/>
      <c r="F622" s="181"/>
    </row>
    <row r="623" spans="1:9" s="177" customFormat="1" ht="12.75" customHeight="1" outlineLevel="1" x14ac:dyDescent="0.2">
      <c r="A623" s="177" t="s">
        <v>212</v>
      </c>
      <c r="B623" s="186" t="s">
        <v>1632</v>
      </c>
      <c r="C623" s="187" t="s">
        <v>1640</v>
      </c>
      <c r="D623" s="188" t="s">
        <v>3</v>
      </c>
      <c r="E623" s="189">
        <v>29.98</v>
      </c>
      <c r="F623" s="189"/>
    </row>
    <row r="624" spans="1:9" s="177" customFormat="1" ht="12.75" customHeight="1" outlineLevel="1" x14ac:dyDescent="0.2">
      <c r="A624" s="177" t="s">
        <v>212</v>
      </c>
      <c r="B624" s="178" t="s">
        <v>1048</v>
      </c>
      <c r="C624" s="179" t="s">
        <v>1498</v>
      </c>
      <c r="D624" s="180"/>
      <c r="E624" s="181"/>
      <c r="F624" s="181"/>
    </row>
    <row r="625" spans="1:11" s="177" customFormat="1" ht="12.75" customHeight="1" outlineLevel="1" x14ac:dyDescent="0.2">
      <c r="A625" s="177" t="s">
        <v>212</v>
      </c>
      <c r="B625" s="190" t="s">
        <v>1633</v>
      </c>
      <c r="C625" s="191" t="s">
        <v>1640</v>
      </c>
      <c r="D625" s="192" t="s">
        <v>3</v>
      </c>
      <c r="E625" s="193">
        <v>40.5</v>
      </c>
      <c r="F625" s="193"/>
    </row>
    <row r="626" spans="1:11" s="177" customFormat="1" ht="12.75" customHeight="1" outlineLevel="1" x14ac:dyDescent="0.2">
      <c r="A626" s="177" t="s">
        <v>212</v>
      </c>
      <c r="B626" s="178" t="s">
        <v>1049</v>
      </c>
      <c r="C626" s="179" t="s">
        <v>1499</v>
      </c>
      <c r="D626" s="180"/>
      <c r="E626" s="181"/>
      <c r="F626" s="181"/>
    </row>
    <row r="627" spans="1:11" s="177" customFormat="1" ht="12.75" customHeight="1" outlineLevel="1" x14ac:dyDescent="0.2">
      <c r="A627" s="177" t="s">
        <v>212</v>
      </c>
      <c r="B627" s="186" t="s">
        <v>1634</v>
      </c>
      <c r="C627" s="187" t="s">
        <v>1640</v>
      </c>
      <c r="D627" s="188" t="s">
        <v>3</v>
      </c>
      <c r="E627" s="189">
        <v>29.98</v>
      </c>
      <c r="F627" s="189"/>
    </row>
    <row r="628" spans="1:11" s="177" customFormat="1" ht="12.75" customHeight="1" outlineLevel="1" x14ac:dyDescent="0.2">
      <c r="A628" s="177" t="s">
        <v>212</v>
      </c>
      <c r="B628" s="178" t="s">
        <v>1050</v>
      </c>
      <c r="C628" s="179" t="s">
        <v>1500</v>
      </c>
      <c r="D628" s="180"/>
      <c r="E628" s="181"/>
      <c r="F628" s="181"/>
    </row>
    <row r="629" spans="1:11" s="177" customFormat="1" ht="12.75" customHeight="1" outlineLevel="1" x14ac:dyDescent="0.2">
      <c r="A629" s="177" t="s">
        <v>212</v>
      </c>
      <c r="B629" s="190" t="s">
        <v>1635</v>
      </c>
      <c r="C629" s="191" t="s">
        <v>1640</v>
      </c>
      <c r="D629" s="192" t="s">
        <v>3</v>
      </c>
      <c r="E629" s="193">
        <v>28.73</v>
      </c>
      <c r="F629" s="193"/>
    </row>
    <row r="630" spans="1:11" s="177" customFormat="1" ht="12.75" customHeight="1" outlineLevel="1" x14ac:dyDescent="0.2">
      <c r="A630" s="177" t="s">
        <v>212</v>
      </c>
      <c r="B630" s="178" t="s">
        <v>1051</v>
      </c>
      <c r="C630" s="179" t="s">
        <v>1502</v>
      </c>
      <c r="D630" s="180"/>
      <c r="E630" s="181"/>
      <c r="F630" s="181"/>
    </row>
    <row r="631" spans="1:11" s="177" customFormat="1" ht="12.75" customHeight="1" outlineLevel="1" x14ac:dyDescent="0.2">
      <c r="A631" s="177" t="s">
        <v>212</v>
      </c>
      <c r="B631" s="186" t="s">
        <v>1636</v>
      </c>
      <c r="C631" s="187" t="s">
        <v>1640</v>
      </c>
      <c r="D631" s="188" t="s">
        <v>3</v>
      </c>
      <c r="E631" s="189">
        <v>4.0599999999999996</v>
      </c>
      <c r="F631" s="189"/>
    </row>
    <row r="632" spans="1:11" x14ac:dyDescent="0.2">
      <c r="B632" s="419" t="s">
        <v>493</v>
      </c>
      <c r="C632" s="420" t="s">
        <v>1641</v>
      </c>
      <c r="D632" s="419"/>
      <c r="E632" s="426">
        <f>SUM(E634:E700)</f>
        <v>3321.1800000000003</v>
      </c>
      <c r="F632" s="426"/>
      <c r="G632" s="420"/>
      <c r="H632" s="196">
        <f>SUM(H633:H650)</f>
        <v>3321.18</v>
      </c>
      <c r="I632" s="204" t="str">
        <f>IF(H632=E632,"OKAY","REVER")</f>
        <v>OKAY</v>
      </c>
      <c r="J632" s="367"/>
      <c r="K632" s="177"/>
    </row>
    <row r="633" spans="1:11" ht="12.75" customHeight="1" outlineLevel="1" x14ac:dyDescent="0.2">
      <c r="A633" s="160" t="s">
        <v>211</v>
      </c>
      <c r="B633" s="178" t="s">
        <v>494</v>
      </c>
      <c r="C633" s="179" t="s">
        <v>1479</v>
      </c>
      <c r="D633" s="180"/>
      <c r="E633" s="181"/>
      <c r="F633" s="181"/>
      <c r="G633" s="191" t="s">
        <v>1652</v>
      </c>
      <c r="H633" s="197">
        <f t="shared" ref="H633:H650" si="24">SUMIF($C:$C,G633,$E:$E)</f>
        <v>2572.75</v>
      </c>
      <c r="I633" s="203" t="s">
        <v>667</v>
      </c>
      <c r="J633" s="177"/>
      <c r="K633" s="177"/>
    </row>
    <row r="634" spans="1:11" ht="12.75" customHeight="1" outlineLevel="1" x14ac:dyDescent="0.2">
      <c r="A634" s="160" t="s">
        <v>211</v>
      </c>
      <c r="B634" s="190" t="s">
        <v>815</v>
      </c>
      <c r="C634" s="191" t="s">
        <v>1642</v>
      </c>
      <c r="D634" s="192" t="s">
        <v>9</v>
      </c>
      <c r="E634" s="193">
        <v>28.03</v>
      </c>
      <c r="F634" s="193"/>
      <c r="G634" s="187" t="s">
        <v>1656</v>
      </c>
      <c r="H634" s="197">
        <f t="shared" si="24"/>
        <v>34.630000000000003</v>
      </c>
      <c r="I634" s="203" t="s">
        <v>667</v>
      </c>
      <c r="J634" s="177"/>
      <c r="K634" s="177"/>
    </row>
    <row r="635" spans="1:11" ht="12.75" customHeight="1" outlineLevel="1" x14ac:dyDescent="0.2">
      <c r="A635" s="160" t="s">
        <v>211</v>
      </c>
      <c r="B635" s="186" t="s">
        <v>1080</v>
      </c>
      <c r="C635" s="187" t="s">
        <v>1643</v>
      </c>
      <c r="D635" s="188" t="s">
        <v>9</v>
      </c>
      <c r="E635" s="189">
        <v>12.87</v>
      </c>
      <c r="F635" s="189"/>
      <c r="G635" s="191" t="s">
        <v>1644</v>
      </c>
      <c r="H635" s="197">
        <f t="shared" si="24"/>
        <v>2.08</v>
      </c>
      <c r="I635" s="203" t="s">
        <v>667</v>
      </c>
      <c r="J635" s="177"/>
      <c r="K635" s="177"/>
    </row>
    <row r="636" spans="1:11" s="177" customFormat="1" ht="12.75" customHeight="1" outlineLevel="1" x14ac:dyDescent="0.2">
      <c r="A636" s="160" t="s">
        <v>212</v>
      </c>
      <c r="B636" s="178" t="s">
        <v>495</v>
      </c>
      <c r="C636" s="179" t="s">
        <v>1482</v>
      </c>
      <c r="D636" s="180"/>
      <c r="E636" s="181"/>
      <c r="F636" s="181"/>
      <c r="G636" s="187" t="s">
        <v>1642</v>
      </c>
      <c r="H636" s="197">
        <f t="shared" si="24"/>
        <v>28.03</v>
      </c>
      <c r="I636" s="203" t="s">
        <v>667</v>
      </c>
    </row>
    <row r="637" spans="1:11" ht="25.5" customHeight="1" outlineLevel="1" x14ac:dyDescent="0.2">
      <c r="A637" s="160" t="s">
        <v>212</v>
      </c>
      <c r="B637" s="190" t="s">
        <v>816</v>
      </c>
      <c r="C637" s="191" t="s">
        <v>1644</v>
      </c>
      <c r="D637" s="192" t="s">
        <v>9</v>
      </c>
      <c r="E637" s="193">
        <v>2.08</v>
      </c>
      <c r="F637" s="193"/>
      <c r="G637" s="191" t="s">
        <v>1653</v>
      </c>
      <c r="H637" s="197">
        <f t="shared" si="24"/>
        <v>390.90000000000003</v>
      </c>
      <c r="I637" s="203" t="s">
        <v>667</v>
      </c>
      <c r="J637" s="177"/>
      <c r="K637" s="177"/>
    </row>
    <row r="638" spans="1:11" ht="12.75" customHeight="1" outlineLevel="1" x14ac:dyDescent="0.2">
      <c r="A638" s="160" t="s">
        <v>212</v>
      </c>
      <c r="B638" s="186" t="s">
        <v>1223</v>
      </c>
      <c r="C638" s="187" t="s">
        <v>1645</v>
      </c>
      <c r="D638" s="188" t="s">
        <v>9</v>
      </c>
      <c r="E638" s="189">
        <v>4.22</v>
      </c>
      <c r="F638" s="189"/>
      <c r="G638" s="187" t="s">
        <v>1645</v>
      </c>
      <c r="H638" s="197">
        <f t="shared" si="24"/>
        <v>4.22</v>
      </c>
      <c r="I638" s="203" t="s">
        <v>667</v>
      </c>
      <c r="J638" s="177"/>
      <c r="K638" s="177"/>
    </row>
    <row r="639" spans="1:11" ht="12.75" customHeight="1" outlineLevel="1" x14ac:dyDescent="0.2">
      <c r="A639" s="160" t="s">
        <v>212</v>
      </c>
      <c r="B639" s="190" t="s">
        <v>1646</v>
      </c>
      <c r="C639" s="191" t="s">
        <v>1647</v>
      </c>
      <c r="D639" s="192" t="s">
        <v>9</v>
      </c>
      <c r="E639" s="193">
        <v>21.47</v>
      </c>
      <c r="F639" s="193"/>
      <c r="G639" s="191" t="s">
        <v>1688</v>
      </c>
      <c r="H639" s="197">
        <f t="shared" si="24"/>
        <v>53.38</v>
      </c>
      <c r="I639" s="203" t="s">
        <v>1697</v>
      </c>
      <c r="J639" s="177"/>
      <c r="K639" s="177"/>
    </row>
    <row r="640" spans="1:11" ht="12.75" customHeight="1" outlineLevel="1" x14ac:dyDescent="0.2">
      <c r="A640" s="160" t="s">
        <v>212</v>
      </c>
      <c r="B640" s="186" t="s">
        <v>1648</v>
      </c>
      <c r="C640" s="187" t="s">
        <v>1649</v>
      </c>
      <c r="D640" s="188" t="s">
        <v>9</v>
      </c>
      <c r="E640" s="189">
        <v>43.89</v>
      </c>
      <c r="F640" s="189"/>
      <c r="G640" s="187" t="s">
        <v>1690</v>
      </c>
      <c r="H640" s="197">
        <f t="shared" si="24"/>
        <v>4.4000000000000004</v>
      </c>
      <c r="I640" s="203" t="s">
        <v>1697</v>
      </c>
      <c r="K640" s="177"/>
    </row>
    <row r="641" spans="1:17" ht="12.75" customHeight="1" outlineLevel="1" x14ac:dyDescent="0.2">
      <c r="A641" s="160" t="s">
        <v>212</v>
      </c>
      <c r="B641" s="190" t="s">
        <v>1650</v>
      </c>
      <c r="C641" s="191" t="s">
        <v>1651</v>
      </c>
      <c r="D641" s="192" t="s">
        <v>9</v>
      </c>
      <c r="E641" s="193">
        <v>17.100000000000001</v>
      </c>
      <c r="F641" s="193"/>
      <c r="G641" s="191" t="s">
        <v>1676</v>
      </c>
      <c r="H641" s="197">
        <f t="shared" si="24"/>
        <v>7.41</v>
      </c>
      <c r="I641" s="203" t="s">
        <v>667</v>
      </c>
      <c r="K641" s="177"/>
    </row>
    <row r="642" spans="1:17" ht="12.75" customHeight="1" outlineLevel="1" x14ac:dyDescent="0.2">
      <c r="A642" s="160" t="s">
        <v>212</v>
      </c>
      <c r="B642" s="178" t="s">
        <v>496</v>
      </c>
      <c r="C642" s="179" t="s">
        <v>1484</v>
      </c>
      <c r="D642" s="180"/>
      <c r="E642" s="181"/>
      <c r="F642" s="181"/>
      <c r="G642" s="187" t="s">
        <v>1643</v>
      </c>
      <c r="H642" s="197">
        <f t="shared" si="24"/>
        <v>12.87</v>
      </c>
      <c r="I642" s="203" t="s">
        <v>667</v>
      </c>
      <c r="K642" s="177"/>
    </row>
    <row r="643" spans="1:17" ht="12.75" customHeight="1" outlineLevel="1" x14ac:dyDescent="0.2">
      <c r="A643" s="160" t="s">
        <v>212</v>
      </c>
      <c r="B643" s="186" t="s">
        <v>817</v>
      </c>
      <c r="C643" s="187" t="s">
        <v>1652</v>
      </c>
      <c r="D643" s="188" t="s">
        <v>9</v>
      </c>
      <c r="E643" s="189">
        <v>131.86000000000001</v>
      </c>
      <c r="F643" s="189"/>
      <c r="G643" s="191" t="s">
        <v>1692</v>
      </c>
      <c r="H643" s="197">
        <f t="shared" si="24"/>
        <v>2.15</v>
      </c>
      <c r="I643" s="203" t="s">
        <v>667</v>
      </c>
      <c r="K643" s="177"/>
      <c r="N643" s="198"/>
      <c r="O643" s="198"/>
      <c r="P643" s="198"/>
      <c r="Q643" s="198"/>
    </row>
    <row r="644" spans="1:17" ht="25.5" customHeight="1" outlineLevel="1" x14ac:dyDescent="0.2">
      <c r="A644" s="160" t="s">
        <v>212</v>
      </c>
      <c r="B644" s="190" t="s">
        <v>1224</v>
      </c>
      <c r="C644" s="191" t="s">
        <v>1653</v>
      </c>
      <c r="D644" s="192" t="s">
        <v>9</v>
      </c>
      <c r="E644" s="193">
        <v>16.73</v>
      </c>
      <c r="F644" s="193"/>
      <c r="G644" s="187" t="s">
        <v>1694</v>
      </c>
      <c r="H644" s="197">
        <f t="shared" si="24"/>
        <v>4.74</v>
      </c>
      <c r="I644" s="203" t="s">
        <v>667</v>
      </c>
      <c r="K644" s="177"/>
      <c r="N644" s="198"/>
      <c r="O644" s="198"/>
      <c r="P644" s="198"/>
      <c r="Q644" s="198"/>
    </row>
    <row r="645" spans="1:17" ht="12.75" customHeight="1" outlineLevel="1" x14ac:dyDescent="0.2">
      <c r="A645" s="160" t="s">
        <v>212</v>
      </c>
      <c r="B645" s="186" t="s">
        <v>1654</v>
      </c>
      <c r="C645" s="187" t="s">
        <v>1655</v>
      </c>
      <c r="D645" s="188" t="s">
        <v>9</v>
      </c>
      <c r="E645" s="189">
        <v>19.23</v>
      </c>
      <c r="F645" s="189"/>
      <c r="G645" s="191" t="s">
        <v>1678</v>
      </c>
      <c r="H645" s="197">
        <f t="shared" si="24"/>
        <v>58.3</v>
      </c>
      <c r="I645" s="203" t="s">
        <v>667</v>
      </c>
      <c r="K645" s="177"/>
      <c r="N645" s="198"/>
      <c r="O645" s="198"/>
      <c r="P645" s="198"/>
      <c r="Q645" s="198"/>
    </row>
    <row r="646" spans="1:17" ht="12.75" customHeight="1" outlineLevel="1" x14ac:dyDescent="0.2">
      <c r="A646" s="160" t="s">
        <v>212</v>
      </c>
      <c r="B646" s="178" t="s">
        <v>497</v>
      </c>
      <c r="C646" s="179" t="s">
        <v>1485</v>
      </c>
      <c r="D646" s="180"/>
      <c r="E646" s="181"/>
      <c r="F646" s="181"/>
      <c r="G646" s="187" t="s">
        <v>1647</v>
      </c>
      <c r="H646" s="197">
        <f t="shared" si="24"/>
        <v>21.47</v>
      </c>
      <c r="I646" s="203" t="s">
        <v>667</v>
      </c>
      <c r="K646" s="177"/>
      <c r="N646" s="198"/>
      <c r="O646" s="198"/>
      <c r="P646" s="198"/>
      <c r="Q646" s="198"/>
    </row>
    <row r="647" spans="1:17" ht="12.75" customHeight="1" outlineLevel="1" x14ac:dyDescent="0.2">
      <c r="A647" s="160" t="s">
        <v>212</v>
      </c>
      <c r="B647" s="190" t="s">
        <v>818</v>
      </c>
      <c r="C647" s="191" t="s">
        <v>1652</v>
      </c>
      <c r="D647" s="192" t="s">
        <v>9</v>
      </c>
      <c r="E647" s="193">
        <v>244.37</v>
      </c>
      <c r="F647" s="193"/>
      <c r="G647" s="191" t="s">
        <v>1649</v>
      </c>
      <c r="H647" s="197">
        <f t="shared" si="24"/>
        <v>43.89</v>
      </c>
      <c r="I647" s="203" t="s">
        <v>667</v>
      </c>
      <c r="K647" s="177"/>
      <c r="N647" s="198"/>
      <c r="O647" s="198"/>
      <c r="P647" s="198"/>
      <c r="Q647" s="198"/>
    </row>
    <row r="648" spans="1:17" ht="12.75" customHeight="1" outlineLevel="1" x14ac:dyDescent="0.2">
      <c r="A648" s="160" t="s">
        <v>212</v>
      </c>
      <c r="B648" s="186" t="s">
        <v>1225</v>
      </c>
      <c r="C648" s="187" t="s">
        <v>1656</v>
      </c>
      <c r="D648" s="188" t="s">
        <v>9</v>
      </c>
      <c r="E648" s="189">
        <v>34.630000000000003</v>
      </c>
      <c r="F648" s="189"/>
      <c r="G648" s="187" t="s">
        <v>1696</v>
      </c>
      <c r="H648" s="197">
        <f t="shared" si="24"/>
        <v>43.63</v>
      </c>
      <c r="I648" s="203" t="s">
        <v>667</v>
      </c>
      <c r="K648" s="177"/>
      <c r="N648" s="198"/>
      <c r="O648" s="198"/>
      <c r="P648" s="198"/>
      <c r="Q648" s="198"/>
    </row>
    <row r="649" spans="1:17" ht="25.5" customHeight="1" outlineLevel="1" x14ac:dyDescent="0.2">
      <c r="A649" s="160" t="s">
        <v>212</v>
      </c>
      <c r="B649" s="190" t="s">
        <v>1657</v>
      </c>
      <c r="C649" s="191" t="s">
        <v>1653</v>
      </c>
      <c r="D649" s="192" t="s">
        <v>9</v>
      </c>
      <c r="E649" s="193">
        <v>29.64</v>
      </c>
      <c r="F649" s="193"/>
      <c r="G649" s="191" t="s">
        <v>1655</v>
      </c>
      <c r="H649" s="197">
        <f t="shared" si="24"/>
        <v>19.23</v>
      </c>
      <c r="I649" s="203" t="s">
        <v>667</v>
      </c>
      <c r="K649" s="177"/>
      <c r="N649" s="198"/>
      <c r="O649" s="198"/>
      <c r="P649" s="199"/>
      <c r="Q649" s="198"/>
    </row>
    <row r="650" spans="1:17" ht="12.75" customHeight="1" outlineLevel="1" x14ac:dyDescent="0.2">
      <c r="A650" s="160" t="s">
        <v>212</v>
      </c>
      <c r="B650" s="178" t="s">
        <v>498</v>
      </c>
      <c r="C650" s="179" t="s">
        <v>1486</v>
      </c>
      <c r="D650" s="180"/>
      <c r="E650" s="181"/>
      <c r="F650" s="181"/>
      <c r="G650" s="187" t="s">
        <v>1651</v>
      </c>
      <c r="H650" s="197">
        <f t="shared" si="24"/>
        <v>17.100000000000001</v>
      </c>
      <c r="I650" s="203" t="s">
        <v>667</v>
      </c>
      <c r="K650" s="177"/>
      <c r="N650" s="198"/>
      <c r="O650" s="198"/>
      <c r="P650" s="198"/>
      <c r="Q650" s="198"/>
    </row>
    <row r="651" spans="1:17" ht="12.75" customHeight="1" outlineLevel="1" x14ac:dyDescent="0.2">
      <c r="A651" s="160" t="s">
        <v>212</v>
      </c>
      <c r="B651" s="186" t="s">
        <v>819</v>
      </c>
      <c r="C651" s="187" t="s">
        <v>1652</v>
      </c>
      <c r="D651" s="188" t="s">
        <v>9</v>
      </c>
      <c r="E651" s="189">
        <v>189.42</v>
      </c>
      <c r="F651" s="189"/>
      <c r="K651" s="177"/>
    </row>
    <row r="652" spans="1:17" ht="25.5" customHeight="1" outlineLevel="1" x14ac:dyDescent="0.2">
      <c r="A652" s="160" t="s">
        <v>212</v>
      </c>
      <c r="B652" s="190" t="s">
        <v>1658</v>
      </c>
      <c r="C652" s="191" t="s">
        <v>1653</v>
      </c>
      <c r="D652" s="192" t="s">
        <v>9</v>
      </c>
      <c r="E652" s="193">
        <v>34.56</v>
      </c>
      <c r="F652" s="193"/>
      <c r="K652" s="177"/>
    </row>
    <row r="653" spans="1:17" ht="12.75" customHeight="1" outlineLevel="1" x14ac:dyDescent="0.2">
      <c r="A653" s="160" t="s">
        <v>212</v>
      </c>
      <c r="B653" s="178" t="s">
        <v>499</v>
      </c>
      <c r="C653" s="179" t="s">
        <v>1487</v>
      </c>
      <c r="D653" s="180"/>
      <c r="E653" s="181"/>
      <c r="F653" s="181"/>
      <c r="G653" s="423" t="s">
        <v>665</v>
      </c>
      <c r="H653" s="196">
        <f>H655+H675</f>
        <v>3321.18</v>
      </c>
      <c r="I653" s="204" t="str">
        <f>IF(H653=H632,"OKAY","REVER")</f>
        <v>OKAY</v>
      </c>
      <c r="J653" s="177"/>
      <c r="K653" s="177"/>
    </row>
    <row r="654" spans="1:17" ht="12.75" customHeight="1" outlineLevel="1" x14ac:dyDescent="0.2">
      <c r="A654" s="160" t="s">
        <v>212</v>
      </c>
      <c r="B654" s="186" t="s">
        <v>820</v>
      </c>
      <c r="C654" s="187" t="s">
        <v>1652</v>
      </c>
      <c r="D654" s="188" t="s">
        <v>9</v>
      </c>
      <c r="E654" s="189">
        <v>188.22</v>
      </c>
      <c r="F654" s="189"/>
      <c r="G654" s="194"/>
      <c r="H654" s="194"/>
      <c r="I654" s="204"/>
      <c r="J654" s="177"/>
      <c r="K654" s="177"/>
    </row>
    <row r="655" spans="1:17" ht="25.5" customHeight="1" outlineLevel="1" x14ac:dyDescent="0.2">
      <c r="A655" s="160" t="s">
        <v>212</v>
      </c>
      <c r="B655" s="190" t="s">
        <v>1226</v>
      </c>
      <c r="C655" s="191" t="s">
        <v>1653</v>
      </c>
      <c r="D655" s="192" t="s">
        <v>9</v>
      </c>
      <c r="E655" s="193">
        <v>27.13</v>
      </c>
      <c r="F655" s="193"/>
      <c r="G655" s="423" t="str">
        <f>$A$1</f>
        <v>EMBASSAMENTO</v>
      </c>
      <c r="H655" s="196">
        <f>SUM(H656:H673)</f>
        <v>40.9</v>
      </c>
      <c r="I655" s="204"/>
      <c r="J655" s="177"/>
      <c r="K655" s="177"/>
    </row>
    <row r="656" spans="1:17" ht="12.75" customHeight="1" outlineLevel="1" x14ac:dyDescent="0.2">
      <c r="A656" s="160" t="s">
        <v>212</v>
      </c>
      <c r="B656" s="178" t="s">
        <v>500</v>
      </c>
      <c r="C656" s="179" t="s">
        <v>1488</v>
      </c>
      <c r="D656" s="180"/>
      <c r="E656" s="181"/>
      <c r="F656" s="181"/>
      <c r="G656" s="191" t="s">
        <v>1652</v>
      </c>
      <c r="H656" s="197">
        <f t="shared" ref="H656:H673" si="25">SUMIFS($E:$E,$C:$C,G656,$A:$A,$G$22)</f>
        <v>0</v>
      </c>
      <c r="I656" s="204"/>
      <c r="J656" s="177"/>
      <c r="K656" s="177"/>
    </row>
    <row r="657" spans="1:17" ht="12.75" customHeight="1" outlineLevel="1" x14ac:dyDescent="0.2">
      <c r="A657" s="160" t="s">
        <v>212</v>
      </c>
      <c r="B657" s="186" t="s">
        <v>1659</v>
      </c>
      <c r="C657" s="187" t="s">
        <v>1652</v>
      </c>
      <c r="D657" s="188" t="s">
        <v>9</v>
      </c>
      <c r="E657" s="189">
        <v>187.35</v>
      </c>
      <c r="F657" s="189"/>
      <c r="G657" s="187" t="s">
        <v>1656</v>
      </c>
      <c r="H657" s="197">
        <f t="shared" si="25"/>
        <v>0</v>
      </c>
      <c r="J657" s="177"/>
      <c r="N657" s="198"/>
      <c r="O657" s="198"/>
      <c r="P657" s="198"/>
      <c r="Q657" s="198"/>
    </row>
    <row r="658" spans="1:17" ht="25.5" customHeight="1" outlineLevel="1" x14ac:dyDescent="0.2">
      <c r="A658" s="160" t="s">
        <v>212</v>
      </c>
      <c r="B658" s="190" t="s">
        <v>1660</v>
      </c>
      <c r="C658" s="191" t="s">
        <v>1653</v>
      </c>
      <c r="D658" s="192" t="s">
        <v>9</v>
      </c>
      <c r="E658" s="193">
        <v>34.56</v>
      </c>
      <c r="F658" s="193"/>
      <c r="G658" s="191" t="s">
        <v>1644</v>
      </c>
      <c r="H658" s="197">
        <f t="shared" si="25"/>
        <v>0</v>
      </c>
      <c r="J658" s="177"/>
      <c r="N658" s="198"/>
      <c r="O658" s="198"/>
      <c r="P658" s="198"/>
      <c r="Q658" s="198"/>
    </row>
    <row r="659" spans="1:17" ht="12.75" customHeight="1" outlineLevel="1" x14ac:dyDescent="0.2">
      <c r="A659" s="160" t="s">
        <v>212</v>
      </c>
      <c r="B659" s="178" t="s">
        <v>501</v>
      </c>
      <c r="C659" s="179" t="s">
        <v>1489</v>
      </c>
      <c r="D659" s="180"/>
      <c r="E659" s="181"/>
      <c r="F659" s="181"/>
      <c r="G659" s="187" t="s">
        <v>1642</v>
      </c>
      <c r="H659" s="197">
        <f t="shared" si="25"/>
        <v>28.03</v>
      </c>
      <c r="J659" s="177"/>
      <c r="N659" s="198"/>
      <c r="O659" s="198"/>
      <c r="P659" s="198"/>
      <c r="Q659" s="198"/>
    </row>
    <row r="660" spans="1:17" ht="25.5" customHeight="1" outlineLevel="1" x14ac:dyDescent="0.2">
      <c r="A660" s="160" t="s">
        <v>212</v>
      </c>
      <c r="B660" s="186" t="s">
        <v>1661</v>
      </c>
      <c r="C660" s="187" t="s">
        <v>1652</v>
      </c>
      <c r="D660" s="188" t="s">
        <v>9</v>
      </c>
      <c r="E660" s="189">
        <v>188.22</v>
      </c>
      <c r="F660" s="189"/>
      <c r="G660" s="191" t="s">
        <v>1653</v>
      </c>
      <c r="H660" s="197">
        <f t="shared" si="25"/>
        <v>0</v>
      </c>
      <c r="J660" s="177"/>
      <c r="N660" s="198"/>
      <c r="O660" s="198"/>
      <c r="P660" s="198"/>
      <c r="Q660" s="198"/>
    </row>
    <row r="661" spans="1:17" ht="25.5" customHeight="1" outlineLevel="1" x14ac:dyDescent="0.2">
      <c r="A661" s="160" t="s">
        <v>212</v>
      </c>
      <c r="B661" s="190" t="s">
        <v>1662</v>
      </c>
      <c r="C661" s="191" t="s">
        <v>1653</v>
      </c>
      <c r="D661" s="192" t="s">
        <v>9</v>
      </c>
      <c r="E661" s="193">
        <v>27.13</v>
      </c>
      <c r="F661" s="193"/>
      <c r="G661" s="187" t="s">
        <v>1645</v>
      </c>
      <c r="H661" s="197">
        <f t="shared" si="25"/>
        <v>0</v>
      </c>
      <c r="J661" s="177"/>
      <c r="N661" s="198"/>
      <c r="O661" s="198"/>
      <c r="P661" s="198"/>
      <c r="Q661" s="198"/>
    </row>
    <row r="662" spans="1:17" ht="12.75" customHeight="1" outlineLevel="1" x14ac:dyDescent="0.2">
      <c r="A662" s="160" t="s">
        <v>212</v>
      </c>
      <c r="B662" s="178" t="s">
        <v>502</v>
      </c>
      <c r="C662" s="179" t="s">
        <v>1490</v>
      </c>
      <c r="D662" s="180"/>
      <c r="E662" s="181"/>
      <c r="F662" s="181"/>
      <c r="G662" s="191" t="s">
        <v>1688</v>
      </c>
      <c r="H662" s="197">
        <f t="shared" si="25"/>
        <v>0</v>
      </c>
      <c r="J662" s="177"/>
      <c r="N662" s="198"/>
      <c r="O662" s="198"/>
      <c r="P662" s="198"/>
      <c r="Q662" s="198"/>
    </row>
    <row r="663" spans="1:17" ht="12.75" customHeight="1" outlineLevel="1" x14ac:dyDescent="0.2">
      <c r="A663" s="160" t="s">
        <v>212</v>
      </c>
      <c r="B663" s="186" t="s">
        <v>1663</v>
      </c>
      <c r="C663" s="187" t="s">
        <v>1652</v>
      </c>
      <c r="D663" s="188" t="s">
        <v>9</v>
      </c>
      <c r="E663" s="189">
        <v>187.35</v>
      </c>
      <c r="F663" s="189"/>
      <c r="G663" s="187" t="s">
        <v>1690</v>
      </c>
      <c r="H663" s="197">
        <f t="shared" si="25"/>
        <v>0</v>
      </c>
      <c r="N663" s="198"/>
      <c r="O663" s="198"/>
      <c r="P663" s="199"/>
      <c r="Q663" s="198"/>
    </row>
    <row r="664" spans="1:17" ht="25.5" customHeight="1" outlineLevel="1" x14ac:dyDescent="0.2">
      <c r="A664" s="160" t="s">
        <v>212</v>
      </c>
      <c r="B664" s="190" t="s">
        <v>1664</v>
      </c>
      <c r="C664" s="191" t="s">
        <v>1653</v>
      </c>
      <c r="D664" s="192" t="s">
        <v>9</v>
      </c>
      <c r="E664" s="193">
        <v>34.56</v>
      </c>
      <c r="F664" s="193"/>
      <c r="G664" s="191" t="s">
        <v>1676</v>
      </c>
      <c r="H664" s="197">
        <f t="shared" si="25"/>
        <v>0</v>
      </c>
      <c r="N664" s="198"/>
      <c r="O664" s="198"/>
      <c r="P664" s="198"/>
      <c r="Q664" s="198"/>
    </row>
    <row r="665" spans="1:17" ht="12.75" customHeight="1" outlineLevel="1" x14ac:dyDescent="0.2">
      <c r="A665" s="160" t="s">
        <v>212</v>
      </c>
      <c r="B665" s="178" t="s">
        <v>503</v>
      </c>
      <c r="C665" s="179" t="s">
        <v>1491</v>
      </c>
      <c r="D665" s="180"/>
      <c r="E665" s="181"/>
      <c r="F665" s="181"/>
      <c r="G665" s="187" t="s">
        <v>1643</v>
      </c>
      <c r="H665" s="197">
        <f t="shared" si="25"/>
        <v>12.87</v>
      </c>
    </row>
    <row r="666" spans="1:17" ht="12.75" customHeight="1" outlineLevel="1" x14ac:dyDescent="0.2">
      <c r="A666" s="160" t="s">
        <v>212</v>
      </c>
      <c r="B666" s="186" t="s">
        <v>1665</v>
      </c>
      <c r="C666" s="187" t="s">
        <v>1652</v>
      </c>
      <c r="D666" s="188" t="s">
        <v>9</v>
      </c>
      <c r="E666" s="189">
        <v>188.22</v>
      </c>
      <c r="F666" s="189"/>
      <c r="G666" s="191" t="s">
        <v>1692</v>
      </c>
      <c r="H666" s="197">
        <f t="shared" si="25"/>
        <v>0</v>
      </c>
    </row>
    <row r="667" spans="1:17" ht="25.5" customHeight="1" outlineLevel="1" x14ac:dyDescent="0.2">
      <c r="A667" s="160" t="s">
        <v>212</v>
      </c>
      <c r="B667" s="190" t="s">
        <v>1666</v>
      </c>
      <c r="C667" s="191" t="s">
        <v>1653</v>
      </c>
      <c r="D667" s="192" t="s">
        <v>9</v>
      </c>
      <c r="E667" s="193">
        <v>27.13</v>
      </c>
      <c r="F667" s="193"/>
      <c r="G667" s="187" t="s">
        <v>1694</v>
      </c>
      <c r="H667" s="197">
        <f t="shared" si="25"/>
        <v>0</v>
      </c>
    </row>
    <row r="668" spans="1:17" ht="12.75" customHeight="1" outlineLevel="1" x14ac:dyDescent="0.2">
      <c r="A668" s="160" t="s">
        <v>212</v>
      </c>
      <c r="B668" s="178" t="s">
        <v>504</v>
      </c>
      <c r="C668" s="179" t="s">
        <v>1492</v>
      </c>
      <c r="D668" s="180"/>
      <c r="E668" s="181"/>
      <c r="F668" s="181"/>
      <c r="G668" s="191" t="s">
        <v>1678</v>
      </c>
      <c r="H668" s="197">
        <f t="shared" si="25"/>
        <v>0</v>
      </c>
    </row>
    <row r="669" spans="1:17" ht="12.75" customHeight="1" outlineLevel="1" x14ac:dyDescent="0.2">
      <c r="A669" s="160" t="s">
        <v>212</v>
      </c>
      <c r="B669" s="186" t="s">
        <v>1667</v>
      </c>
      <c r="C669" s="187" t="s">
        <v>1652</v>
      </c>
      <c r="D669" s="188" t="s">
        <v>9</v>
      </c>
      <c r="E669" s="189">
        <v>187.35</v>
      </c>
      <c r="F669" s="189"/>
      <c r="G669" s="187" t="s">
        <v>1647</v>
      </c>
      <c r="H669" s="197">
        <f t="shared" si="25"/>
        <v>0</v>
      </c>
    </row>
    <row r="670" spans="1:17" ht="25.5" customHeight="1" outlineLevel="1" x14ac:dyDescent="0.2">
      <c r="A670" s="160" t="s">
        <v>212</v>
      </c>
      <c r="B670" s="190" t="s">
        <v>1668</v>
      </c>
      <c r="C670" s="191" t="s">
        <v>1653</v>
      </c>
      <c r="D670" s="192" t="s">
        <v>9</v>
      </c>
      <c r="E670" s="193">
        <v>34.56</v>
      </c>
      <c r="F670" s="193"/>
      <c r="G670" s="191" t="s">
        <v>1649</v>
      </c>
      <c r="H670" s="197">
        <f t="shared" si="25"/>
        <v>0</v>
      </c>
      <c r="I670" s="204"/>
    </row>
    <row r="671" spans="1:17" ht="12.75" customHeight="1" outlineLevel="1" x14ac:dyDescent="0.2">
      <c r="A671" s="160" t="s">
        <v>212</v>
      </c>
      <c r="B671" s="178" t="s">
        <v>505</v>
      </c>
      <c r="C671" s="179" t="s">
        <v>1493</v>
      </c>
      <c r="D671" s="180"/>
      <c r="E671" s="181"/>
      <c r="F671" s="181"/>
      <c r="G671" s="187" t="s">
        <v>1696</v>
      </c>
      <c r="H671" s="197">
        <f t="shared" si="25"/>
        <v>0</v>
      </c>
      <c r="J671" s="177"/>
      <c r="N671" s="198"/>
      <c r="O671" s="198"/>
      <c r="P671" s="198"/>
      <c r="Q671" s="198"/>
    </row>
    <row r="672" spans="1:17" ht="12.75" customHeight="1" outlineLevel="1" x14ac:dyDescent="0.2">
      <c r="A672" s="160" t="s">
        <v>212</v>
      </c>
      <c r="B672" s="186" t="s">
        <v>1669</v>
      </c>
      <c r="C672" s="187" t="s">
        <v>1652</v>
      </c>
      <c r="D672" s="188" t="s">
        <v>9</v>
      </c>
      <c r="E672" s="189">
        <v>188.22</v>
      </c>
      <c r="F672" s="189"/>
      <c r="G672" s="191" t="s">
        <v>1655</v>
      </c>
      <c r="H672" s="197">
        <f t="shared" si="25"/>
        <v>0</v>
      </c>
      <c r="J672" s="177"/>
      <c r="N672" s="198"/>
      <c r="O672" s="198"/>
      <c r="P672" s="198"/>
      <c r="Q672" s="198"/>
    </row>
    <row r="673" spans="1:17" ht="25.5" customHeight="1" outlineLevel="1" x14ac:dyDescent="0.2">
      <c r="A673" s="160" t="s">
        <v>212</v>
      </c>
      <c r="B673" s="190" t="s">
        <v>1670</v>
      </c>
      <c r="C673" s="191" t="s">
        <v>1653</v>
      </c>
      <c r="D673" s="192" t="s">
        <v>9</v>
      </c>
      <c r="E673" s="193">
        <v>27.13</v>
      </c>
      <c r="F673" s="193"/>
      <c r="G673" s="187" t="s">
        <v>1651</v>
      </c>
      <c r="H673" s="197">
        <f t="shared" si="25"/>
        <v>0</v>
      </c>
      <c r="J673" s="177"/>
      <c r="N673" s="198"/>
      <c r="O673" s="198"/>
      <c r="P673" s="198"/>
      <c r="Q673" s="198"/>
    </row>
    <row r="674" spans="1:17" ht="12.75" customHeight="1" outlineLevel="1" x14ac:dyDescent="0.2">
      <c r="A674" s="160" t="s">
        <v>212</v>
      </c>
      <c r="B674" s="178" t="s">
        <v>506</v>
      </c>
      <c r="C674" s="179" t="s">
        <v>1494</v>
      </c>
      <c r="D674" s="180"/>
      <c r="E674" s="181"/>
      <c r="F674" s="181"/>
      <c r="J674" s="177"/>
      <c r="N674" s="198"/>
      <c r="O674" s="198"/>
      <c r="P674" s="198"/>
      <c r="Q674" s="198"/>
    </row>
    <row r="675" spans="1:17" ht="12.75" customHeight="1" outlineLevel="1" x14ac:dyDescent="0.2">
      <c r="A675" s="160" t="s">
        <v>212</v>
      </c>
      <c r="B675" s="186" t="s">
        <v>1671</v>
      </c>
      <c r="C675" s="187" t="s">
        <v>1652</v>
      </c>
      <c r="D675" s="188" t="s">
        <v>9</v>
      </c>
      <c r="E675" s="189">
        <v>187.35</v>
      </c>
      <c r="F675" s="189"/>
      <c r="G675" s="423" t="str">
        <f>$A$2</f>
        <v>TORRE</v>
      </c>
      <c r="H675" s="196">
        <f>SUM(H676:H693)</f>
        <v>3280.2799999999997</v>
      </c>
      <c r="J675" s="177"/>
      <c r="N675" s="198"/>
      <c r="O675" s="198"/>
      <c r="P675" s="198"/>
      <c r="Q675" s="198"/>
    </row>
    <row r="676" spans="1:17" ht="25.5" customHeight="1" outlineLevel="1" x14ac:dyDescent="0.2">
      <c r="A676" s="160" t="s">
        <v>212</v>
      </c>
      <c r="B676" s="190" t="s">
        <v>1672</v>
      </c>
      <c r="C676" s="191" t="s">
        <v>1653</v>
      </c>
      <c r="D676" s="192" t="s">
        <v>9</v>
      </c>
      <c r="E676" s="193">
        <v>34.56</v>
      </c>
      <c r="F676" s="193"/>
      <c r="G676" s="191" t="s">
        <v>1652</v>
      </c>
      <c r="H676" s="197">
        <f t="shared" ref="H676:H693" si="26">SUMIFS($E:$E,$C:$C,G676,$A:$A,$G$30)</f>
        <v>2572.75</v>
      </c>
      <c r="J676" s="177"/>
      <c r="N676" s="198"/>
      <c r="O676" s="198"/>
      <c r="P676" s="198"/>
      <c r="Q676" s="198"/>
    </row>
    <row r="677" spans="1:17" ht="12.75" customHeight="1" outlineLevel="1" x14ac:dyDescent="0.2">
      <c r="A677" s="160" t="s">
        <v>212</v>
      </c>
      <c r="B677" s="178" t="s">
        <v>507</v>
      </c>
      <c r="C677" s="179" t="s">
        <v>1495</v>
      </c>
      <c r="D677" s="180"/>
      <c r="E677" s="181"/>
      <c r="F677" s="181"/>
      <c r="G677" s="187" t="s">
        <v>1656</v>
      </c>
      <c r="H677" s="197">
        <f t="shared" si="26"/>
        <v>34.630000000000003</v>
      </c>
      <c r="J677" s="177"/>
      <c r="N677" s="198"/>
      <c r="O677" s="198"/>
      <c r="P677" s="199"/>
      <c r="Q677" s="198"/>
    </row>
    <row r="678" spans="1:17" ht="12.75" customHeight="1" outlineLevel="1" x14ac:dyDescent="0.2">
      <c r="A678" s="160" t="s">
        <v>212</v>
      </c>
      <c r="B678" s="186" t="s">
        <v>1673</v>
      </c>
      <c r="C678" s="187" t="s">
        <v>1652</v>
      </c>
      <c r="D678" s="188" t="s">
        <v>9</v>
      </c>
      <c r="E678" s="189">
        <v>212.77</v>
      </c>
      <c r="F678" s="189"/>
      <c r="G678" s="191" t="s">
        <v>1644</v>
      </c>
      <c r="H678" s="197">
        <f t="shared" si="26"/>
        <v>2.08</v>
      </c>
      <c r="I678" s="204"/>
      <c r="N678" s="198"/>
      <c r="O678" s="198"/>
      <c r="P678" s="198"/>
      <c r="Q678" s="198"/>
    </row>
    <row r="679" spans="1:17" ht="25.5" customHeight="1" outlineLevel="1" x14ac:dyDescent="0.2">
      <c r="A679" s="160" t="s">
        <v>212</v>
      </c>
      <c r="B679" s="190" t="s">
        <v>1674</v>
      </c>
      <c r="C679" s="191" t="s">
        <v>1653</v>
      </c>
      <c r="D679" s="192" t="s">
        <v>9</v>
      </c>
      <c r="E679" s="193">
        <v>27.13</v>
      </c>
      <c r="F679" s="193"/>
      <c r="G679" s="187" t="s">
        <v>1642</v>
      </c>
      <c r="H679" s="197">
        <f t="shared" si="26"/>
        <v>0</v>
      </c>
      <c r="I679" s="204"/>
    </row>
    <row r="680" spans="1:17" ht="25.5" customHeight="1" outlineLevel="1" x14ac:dyDescent="0.2">
      <c r="A680" s="160" t="s">
        <v>212</v>
      </c>
      <c r="B680" s="178" t="s">
        <v>508</v>
      </c>
      <c r="C680" s="179" t="s">
        <v>1496</v>
      </c>
      <c r="D680" s="180"/>
      <c r="E680" s="181"/>
      <c r="F680" s="181"/>
      <c r="G680" s="191" t="s">
        <v>1653</v>
      </c>
      <c r="H680" s="197">
        <f t="shared" si="26"/>
        <v>390.90000000000003</v>
      </c>
      <c r="I680" s="204"/>
    </row>
    <row r="681" spans="1:17" ht="12.75" customHeight="1" outlineLevel="1" x14ac:dyDescent="0.2">
      <c r="A681" s="160" t="s">
        <v>212</v>
      </c>
      <c r="B681" s="186" t="s">
        <v>1675</v>
      </c>
      <c r="C681" s="187" t="s">
        <v>1676</v>
      </c>
      <c r="D681" s="188" t="s">
        <v>9</v>
      </c>
      <c r="E681" s="189">
        <v>7.41</v>
      </c>
      <c r="F681" s="189"/>
      <c r="G681" s="187" t="s">
        <v>1645</v>
      </c>
      <c r="H681" s="197">
        <f t="shared" si="26"/>
        <v>4.22</v>
      </c>
      <c r="I681" s="204"/>
    </row>
    <row r="682" spans="1:17" ht="12.75" customHeight="1" outlineLevel="1" x14ac:dyDescent="0.2">
      <c r="A682" s="160" t="s">
        <v>212</v>
      </c>
      <c r="B682" s="190" t="s">
        <v>1677</v>
      </c>
      <c r="C682" s="191" t="s">
        <v>1678</v>
      </c>
      <c r="D682" s="192" t="s">
        <v>9</v>
      </c>
      <c r="E682" s="193">
        <v>58.3</v>
      </c>
      <c r="F682" s="193"/>
      <c r="G682" s="191" t="s">
        <v>1688</v>
      </c>
      <c r="H682" s="197">
        <f t="shared" si="26"/>
        <v>53.38</v>
      </c>
      <c r="I682" s="204"/>
    </row>
    <row r="683" spans="1:17" ht="12.75" customHeight="1" outlineLevel="1" x14ac:dyDescent="0.2">
      <c r="A683" s="160" t="s">
        <v>212</v>
      </c>
      <c r="B683" s="178" t="s">
        <v>509</v>
      </c>
      <c r="C683" s="179" t="s">
        <v>1497</v>
      </c>
      <c r="D683" s="180"/>
      <c r="E683" s="181"/>
      <c r="F683" s="181"/>
      <c r="G683" s="187" t="s">
        <v>1690</v>
      </c>
      <c r="H683" s="197">
        <f t="shared" si="26"/>
        <v>4.4000000000000004</v>
      </c>
      <c r="I683" s="204"/>
    </row>
    <row r="684" spans="1:17" ht="12.75" customHeight="1" outlineLevel="1" x14ac:dyDescent="0.2">
      <c r="A684" s="160" t="s">
        <v>212</v>
      </c>
      <c r="B684" s="186" t="s">
        <v>1679</v>
      </c>
      <c r="C684" s="187" t="s">
        <v>1652</v>
      </c>
      <c r="D684" s="188" t="s">
        <v>9</v>
      </c>
      <c r="E684" s="189">
        <v>57.77</v>
      </c>
      <c r="F684" s="189"/>
      <c r="G684" s="191" t="s">
        <v>1676</v>
      </c>
      <c r="H684" s="197">
        <f t="shared" si="26"/>
        <v>7.41</v>
      </c>
      <c r="I684" s="204"/>
    </row>
    <row r="685" spans="1:17" ht="25.5" customHeight="1" outlineLevel="1" x14ac:dyDescent="0.2">
      <c r="A685" s="160" t="s">
        <v>212</v>
      </c>
      <c r="B685" s="190" t="s">
        <v>1680</v>
      </c>
      <c r="C685" s="191" t="s">
        <v>1653</v>
      </c>
      <c r="D685" s="192" t="s">
        <v>9</v>
      </c>
      <c r="E685" s="193">
        <v>7.67</v>
      </c>
      <c r="F685" s="193"/>
      <c r="G685" s="187" t="s">
        <v>1643</v>
      </c>
      <c r="H685" s="197">
        <f t="shared" si="26"/>
        <v>0</v>
      </c>
      <c r="I685" s="204"/>
      <c r="N685" s="198"/>
      <c r="O685" s="198"/>
      <c r="P685" s="198"/>
      <c r="Q685" s="198"/>
    </row>
    <row r="686" spans="1:17" ht="12.75" customHeight="1" outlineLevel="1" x14ac:dyDescent="0.2">
      <c r="A686" s="160" t="s">
        <v>212</v>
      </c>
      <c r="B686" s="178" t="s">
        <v>510</v>
      </c>
      <c r="C686" s="179" t="s">
        <v>1498</v>
      </c>
      <c r="D686" s="180"/>
      <c r="E686" s="181"/>
      <c r="F686" s="181"/>
      <c r="G686" s="191" t="s">
        <v>1692</v>
      </c>
      <c r="H686" s="197">
        <f t="shared" si="26"/>
        <v>2.15</v>
      </c>
      <c r="I686" s="204"/>
      <c r="N686" s="198"/>
      <c r="O686" s="198"/>
      <c r="P686" s="198"/>
      <c r="Q686" s="198"/>
    </row>
    <row r="687" spans="1:17" ht="12.75" customHeight="1" outlineLevel="1" x14ac:dyDescent="0.2">
      <c r="A687" s="160" t="s">
        <v>212</v>
      </c>
      <c r="B687" s="186" t="s">
        <v>1681</v>
      </c>
      <c r="C687" s="187" t="s">
        <v>1652</v>
      </c>
      <c r="D687" s="188" t="s">
        <v>9</v>
      </c>
      <c r="E687" s="189">
        <v>82.84</v>
      </c>
      <c r="F687" s="189"/>
      <c r="G687" s="187" t="s">
        <v>1694</v>
      </c>
      <c r="H687" s="197">
        <f t="shared" si="26"/>
        <v>4.74</v>
      </c>
      <c r="I687" s="204"/>
      <c r="N687" s="198"/>
      <c r="O687" s="198"/>
      <c r="P687" s="198"/>
      <c r="Q687" s="198"/>
    </row>
    <row r="688" spans="1:17" ht="25.5" customHeight="1" outlineLevel="1" x14ac:dyDescent="0.2">
      <c r="A688" s="160" t="s">
        <v>212</v>
      </c>
      <c r="B688" s="190" t="s">
        <v>1682</v>
      </c>
      <c r="C688" s="191" t="s">
        <v>1653</v>
      </c>
      <c r="D688" s="192" t="s">
        <v>9</v>
      </c>
      <c r="E688" s="193">
        <v>10.37</v>
      </c>
      <c r="F688" s="193"/>
      <c r="G688" s="191" t="s">
        <v>1678</v>
      </c>
      <c r="H688" s="197">
        <f t="shared" si="26"/>
        <v>58.3</v>
      </c>
      <c r="I688" s="204"/>
      <c r="N688" s="198"/>
      <c r="O688" s="198"/>
      <c r="P688" s="198"/>
      <c r="Q688" s="198"/>
    </row>
    <row r="689" spans="1:17" ht="12.75" customHeight="1" outlineLevel="1" x14ac:dyDescent="0.2">
      <c r="A689" s="160" t="s">
        <v>212</v>
      </c>
      <c r="B689" s="178" t="s">
        <v>821</v>
      </c>
      <c r="C689" s="179" t="s">
        <v>1499</v>
      </c>
      <c r="D689" s="180"/>
      <c r="E689" s="181"/>
      <c r="F689" s="181"/>
      <c r="G689" s="187" t="s">
        <v>1647</v>
      </c>
      <c r="H689" s="197">
        <f t="shared" si="26"/>
        <v>21.47</v>
      </c>
      <c r="I689" s="204"/>
      <c r="N689" s="198"/>
      <c r="O689" s="198"/>
      <c r="P689" s="198"/>
      <c r="Q689" s="198"/>
    </row>
    <row r="690" spans="1:17" ht="12.75" customHeight="1" outlineLevel="1" x14ac:dyDescent="0.2">
      <c r="A690" s="160" t="s">
        <v>212</v>
      </c>
      <c r="B690" s="186" t="s">
        <v>1683</v>
      </c>
      <c r="C690" s="187" t="s">
        <v>1652</v>
      </c>
      <c r="D690" s="188" t="s">
        <v>9</v>
      </c>
      <c r="E690" s="189">
        <v>57.91</v>
      </c>
      <c r="F690" s="189"/>
      <c r="G690" s="191" t="s">
        <v>1649</v>
      </c>
      <c r="H690" s="197">
        <f t="shared" si="26"/>
        <v>43.89</v>
      </c>
      <c r="I690" s="204"/>
      <c r="N690" s="198"/>
      <c r="O690" s="198"/>
      <c r="P690" s="198"/>
      <c r="Q690" s="198"/>
    </row>
    <row r="691" spans="1:17" ht="25.5" customHeight="1" outlineLevel="1" x14ac:dyDescent="0.2">
      <c r="A691" s="160" t="s">
        <v>212</v>
      </c>
      <c r="B691" s="190" t="s">
        <v>1684</v>
      </c>
      <c r="C691" s="191" t="s">
        <v>1653</v>
      </c>
      <c r="D691" s="192" t="s">
        <v>9</v>
      </c>
      <c r="E691" s="193">
        <v>7.67</v>
      </c>
      <c r="F691" s="193"/>
      <c r="G691" s="187" t="s">
        <v>1696</v>
      </c>
      <c r="H691" s="197">
        <f t="shared" si="26"/>
        <v>43.63</v>
      </c>
      <c r="I691" s="204"/>
      <c r="N691" s="198"/>
      <c r="O691" s="198"/>
      <c r="P691" s="199"/>
      <c r="Q691" s="198"/>
    </row>
    <row r="692" spans="1:17" ht="12.75" customHeight="1" outlineLevel="1" x14ac:dyDescent="0.2">
      <c r="A692" s="160" t="s">
        <v>212</v>
      </c>
      <c r="B692" s="178" t="s">
        <v>822</v>
      </c>
      <c r="C692" s="179" t="s">
        <v>1500</v>
      </c>
      <c r="D692" s="180"/>
      <c r="E692" s="181"/>
      <c r="F692" s="181"/>
      <c r="G692" s="191" t="s">
        <v>1655</v>
      </c>
      <c r="H692" s="197">
        <f t="shared" si="26"/>
        <v>19.23</v>
      </c>
      <c r="I692" s="204"/>
      <c r="N692" s="198"/>
      <c r="O692" s="198"/>
      <c r="P692" s="198"/>
      <c r="Q692" s="198"/>
    </row>
    <row r="693" spans="1:17" ht="12.75" customHeight="1" outlineLevel="1" x14ac:dyDescent="0.2">
      <c r="A693" s="160" t="s">
        <v>212</v>
      </c>
      <c r="B693" s="186" t="s">
        <v>1685</v>
      </c>
      <c r="C693" s="187" t="s">
        <v>1652</v>
      </c>
      <c r="D693" s="188" t="s">
        <v>9</v>
      </c>
      <c r="E693" s="189">
        <v>93.53</v>
      </c>
      <c r="F693" s="189"/>
      <c r="G693" s="187" t="s">
        <v>1651</v>
      </c>
      <c r="H693" s="197">
        <f t="shared" si="26"/>
        <v>17.100000000000001</v>
      </c>
      <c r="I693" s="204"/>
    </row>
    <row r="694" spans="1:17" ht="25.5" customHeight="1" outlineLevel="1" x14ac:dyDescent="0.2">
      <c r="A694" s="160" t="s">
        <v>212</v>
      </c>
      <c r="B694" s="190" t="s">
        <v>1686</v>
      </c>
      <c r="C694" s="191" t="s">
        <v>1653</v>
      </c>
      <c r="D694" s="192" t="s">
        <v>9</v>
      </c>
      <c r="E694" s="193">
        <v>10.37</v>
      </c>
      <c r="F694" s="193"/>
      <c r="G694" s="194"/>
      <c r="H694" s="194"/>
      <c r="I694" s="204"/>
    </row>
    <row r="695" spans="1:17" ht="12.75" customHeight="1" outlineLevel="1" x14ac:dyDescent="0.2">
      <c r="A695" s="160" t="s">
        <v>212</v>
      </c>
      <c r="B695" s="178" t="s">
        <v>1052</v>
      </c>
      <c r="C695" s="179" t="s">
        <v>1502</v>
      </c>
      <c r="D695" s="180"/>
      <c r="E695" s="181"/>
      <c r="F695" s="181"/>
      <c r="G695" s="194"/>
      <c r="H695" s="194"/>
      <c r="I695" s="204"/>
    </row>
    <row r="696" spans="1:17" ht="12.75" customHeight="1" outlineLevel="1" x14ac:dyDescent="0.2">
      <c r="A696" s="160" t="s">
        <v>212</v>
      </c>
      <c r="B696" s="186" t="s">
        <v>1687</v>
      </c>
      <c r="C696" s="187" t="s">
        <v>1688</v>
      </c>
      <c r="D696" s="188" t="s">
        <v>9</v>
      </c>
      <c r="E696" s="189">
        <v>53.38</v>
      </c>
      <c r="F696" s="189"/>
      <c r="G696" s="194"/>
      <c r="H696" s="194"/>
      <c r="I696" s="204"/>
    </row>
    <row r="697" spans="1:17" ht="12.75" customHeight="1" outlineLevel="1" x14ac:dyDescent="0.2">
      <c r="A697" s="160" t="s">
        <v>212</v>
      </c>
      <c r="B697" s="190" t="s">
        <v>1689</v>
      </c>
      <c r="C697" s="191" t="s">
        <v>1690</v>
      </c>
      <c r="D697" s="192" t="s">
        <v>9</v>
      </c>
      <c r="E697" s="193">
        <v>4.4000000000000004</v>
      </c>
      <c r="F697" s="193"/>
      <c r="G697" s="194"/>
      <c r="H697" s="194"/>
      <c r="I697" s="204"/>
    </row>
    <row r="698" spans="1:17" ht="12.75" customHeight="1" outlineLevel="1" x14ac:dyDescent="0.2">
      <c r="A698" s="160" t="s">
        <v>212</v>
      </c>
      <c r="B698" s="186" t="s">
        <v>1691</v>
      </c>
      <c r="C698" s="187" t="s">
        <v>1692</v>
      </c>
      <c r="D698" s="188" t="s">
        <v>9</v>
      </c>
      <c r="E698" s="189">
        <v>2.15</v>
      </c>
      <c r="F698" s="189"/>
      <c r="G698" s="194"/>
      <c r="H698" s="194"/>
      <c r="I698" s="204"/>
    </row>
    <row r="699" spans="1:17" ht="12.75" customHeight="1" outlineLevel="1" x14ac:dyDescent="0.2">
      <c r="A699" s="160" t="s">
        <v>212</v>
      </c>
      <c r="B699" s="190" t="s">
        <v>1693</v>
      </c>
      <c r="C699" s="191" t="s">
        <v>1694</v>
      </c>
      <c r="D699" s="192" t="s">
        <v>9</v>
      </c>
      <c r="E699" s="193">
        <v>4.74</v>
      </c>
      <c r="F699" s="193"/>
      <c r="G699" s="194"/>
      <c r="H699" s="194"/>
      <c r="I699" s="204"/>
      <c r="N699" s="198"/>
      <c r="O699" s="198"/>
      <c r="P699" s="198"/>
      <c r="Q699" s="198"/>
    </row>
    <row r="700" spans="1:17" ht="12.75" customHeight="1" outlineLevel="1" x14ac:dyDescent="0.2">
      <c r="A700" s="160" t="s">
        <v>212</v>
      </c>
      <c r="B700" s="186" t="s">
        <v>1695</v>
      </c>
      <c r="C700" s="187" t="s">
        <v>1696</v>
      </c>
      <c r="D700" s="188" t="s">
        <v>9</v>
      </c>
      <c r="E700" s="189">
        <v>43.63</v>
      </c>
      <c r="F700" s="189"/>
      <c r="G700" s="194"/>
      <c r="H700" s="194"/>
      <c r="I700" s="204"/>
      <c r="N700" s="198"/>
      <c r="O700" s="198"/>
      <c r="P700" s="198"/>
      <c r="Q700" s="198"/>
    </row>
    <row r="701" spans="1:17" x14ac:dyDescent="0.2">
      <c r="B701" s="419" t="s">
        <v>511</v>
      </c>
      <c r="C701" s="420" t="s">
        <v>475</v>
      </c>
      <c r="D701" s="423"/>
      <c r="E701" s="423">
        <f>SUM(E703:E739)</f>
        <v>30.689999999999998</v>
      </c>
      <c r="F701" s="423"/>
      <c r="G701" s="420"/>
      <c r="H701" s="196">
        <f>SUM(H702:H707)</f>
        <v>30.689999999999998</v>
      </c>
      <c r="I701" s="204" t="str">
        <f>IF(H701=E701,"OKAY","REVER")</f>
        <v>OKAY</v>
      </c>
      <c r="J701" s="367"/>
    </row>
    <row r="702" spans="1:17" ht="25.5" customHeight="1" outlineLevel="1" x14ac:dyDescent="0.2">
      <c r="A702" s="160" t="s">
        <v>211</v>
      </c>
      <c r="B702" s="178" t="s">
        <v>513</v>
      </c>
      <c r="C702" s="179" t="s">
        <v>1482</v>
      </c>
      <c r="D702" s="180"/>
      <c r="E702" s="181"/>
      <c r="F702" s="181"/>
      <c r="G702" s="191" t="s">
        <v>1698</v>
      </c>
      <c r="H702" s="197">
        <f t="shared" ref="H702:H707" si="27">SUMIF($C:$C,G702,$E:$E)</f>
        <v>30.689999999999998</v>
      </c>
      <c r="J702" s="177"/>
    </row>
    <row r="703" spans="1:17" ht="25.5" customHeight="1" outlineLevel="1" x14ac:dyDescent="0.2">
      <c r="A703" s="160" t="s">
        <v>211</v>
      </c>
      <c r="B703" s="190" t="s">
        <v>514</v>
      </c>
      <c r="C703" s="191" t="s">
        <v>1698</v>
      </c>
      <c r="D703" s="192" t="s">
        <v>9</v>
      </c>
      <c r="E703" s="193">
        <v>1.83</v>
      </c>
      <c r="F703" s="193"/>
      <c r="G703" s="191"/>
      <c r="H703" s="197">
        <f t="shared" si="27"/>
        <v>0</v>
      </c>
      <c r="J703" s="177"/>
    </row>
    <row r="704" spans="1:17" ht="12.75" customHeight="1" outlineLevel="1" x14ac:dyDescent="0.2">
      <c r="A704" s="160" t="s">
        <v>212</v>
      </c>
      <c r="B704" s="178" t="s">
        <v>515</v>
      </c>
      <c r="C704" s="179" t="s">
        <v>1484</v>
      </c>
      <c r="D704" s="180"/>
      <c r="E704" s="181"/>
      <c r="F704" s="181"/>
      <c r="G704" s="187"/>
      <c r="H704" s="197">
        <f t="shared" si="27"/>
        <v>0</v>
      </c>
      <c r="J704" s="177"/>
    </row>
    <row r="705" spans="1:10" ht="25.5" customHeight="1" outlineLevel="1" x14ac:dyDescent="0.2">
      <c r="A705" s="160" t="s">
        <v>212</v>
      </c>
      <c r="B705" s="186" t="s">
        <v>1227</v>
      </c>
      <c r="C705" s="187" t="s">
        <v>1698</v>
      </c>
      <c r="D705" s="188" t="s">
        <v>9</v>
      </c>
      <c r="E705" s="189">
        <v>1.83</v>
      </c>
      <c r="F705" s="189"/>
      <c r="G705" s="191"/>
      <c r="H705" s="197">
        <f t="shared" si="27"/>
        <v>0</v>
      </c>
      <c r="J705" s="177"/>
    </row>
    <row r="706" spans="1:10" ht="12.75" customHeight="1" outlineLevel="1" x14ac:dyDescent="0.2">
      <c r="A706" s="160" t="s">
        <v>212</v>
      </c>
      <c r="B706" s="178" t="s">
        <v>516</v>
      </c>
      <c r="C706" s="179" t="s">
        <v>1485</v>
      </c>
      <c r="D706" s="180"/>
      <c r="E706" s="181"/>
      <c r="F706" s="181"/>
      <c r="G706" s="187"/>
      <c r="H706" s="197">
        <f t="shared" si="27"/>
        <v>0</v>
      </c>
      <c r="J706" s="177"/>
    </row>
    <row r="707" spans="1:10" ht="25.5" customHeight="1" outlineLevel="1" x14ac:dyDescent="0.2">
      <c r="A707" s="160" t="s">
        <v>212</v>
      </c>
      <c r="B707" s="190" t="s">
        <v>1228</v>
      </c>
      <c r="C707" s="191" t="s">
        <v>1698</v>
      </c>
      <c r="D707" s="192" t="s">
        <v>9</v>
      </c>
      <c r="E707" s="193">
        <v>1.59</v>
      </c>
      <c r="F707" s="193"/>
      <c r="G707" s="191"/>
      <c r="H707" s="197">
        <f t="shared" si="27"/>
        <v>0</v>
      </c>
      <c r="J707" s="177"/>
    </row>
    <row r="708" spans="1:10" ht="12.75" customHeight="1" outlineLevel="1" x14ac:dyDescent="0.2">
      <c r="A708" s="160" t="s">
        <v>212</v>
      </c>
      <c r="B708" s="178" t="s">
        <v>517</v>
      </c>
      <c r="C708" s="179" t="s">
        <v>1486</v>
      </c>
      <c r="D708" s="180"/>
      <c r="E708" s="181"/>
      <c r="F708" s="181"/>
      <c r="I708" s="160"/>
      <c r="J708" s="177"/>
    </row>
    <row r="709" spans="1:10" ht="25.5" customHeight="1" outlineLevel="1" x14ac:dyDescent="0.2">
      <c r="A709" s="160" t="s">
        <v>212</v>
      </c>
      <c r="B709" s="186" t="s">
        <v>1229</v>
      </c>
      <c r="C709" s="187" t="s">
        <v>1698</v>
      </c>
      <c r="D709" s="188" t="s">
        <v>9</v>
      </c>
      <c r="E709" s="189">
        <v>1.59</v>
      </c>
      <c r="F709" s="189"/>
      <c r="G709" s="423" t="s">
        <v>665</v>
      </c>
      <c r="H709" s="196">
        <f>H711+H719</f>
        <v>30.689999999999998</v>
      </c>
      <c r="I709" s="204" t="str">
        <f>IF(H709=H701,"OKAY","REVER")</f>
        <v>OKAY</v>
      </c>
      <c r="J709" s="177"/>
    </row>
    <row r="710" spans="1:10" ht="12.75" customHeight="1" outlineLevel="1" x14ac:dyDescent="0.2">
      <c r="A710" s="160" t="s">
        <v>212</v>
      </c>
      <c r="B710" s="178" t="s">
        <v>518</v>
      </c>
      <c r="C710" s="179" t="s">
        <v>1487</v>
      </c>
      <c r="D710" s="180"/>
      <c r="E710" s="181"/>
      <c r="F710" s="181"/>
      <c r="G710" s="194"/>
      <c r="H710" s="194"/>
      <c r="I710" s="204"/>
      <c r="J710" s="177"/>
    </row>
    <row r="711" spans="1:10" ht="25.5" customHeight="1" outlineLevel="1" x14ac:dyDescent="0.2">
      <c r="A711" s="160" t="s">
        <v>212</v>
      </c>
      <c r="B711" s="190" t="s">
        <v>1230</v>
      </c>
      <c r="C711" s="191" t="s">
        <v>1698</v>
      </c>
      <c r="D711" s="192" t="s">
        <v>9</v>
      </c>
      <c r="E711" s="193">
        <v>1.59</v>
      </c>
      <c r="F711" s="193"/>
      <c r="G711" s="423" t="str">
        <f>$A$1</f>
        <v>EMBASSAMENTO</v>
      </c>
      <c r="H711" s="196">
        <f>SUM(H712:H717)</f>
        <v>1.83</v>
      </c>
      <c r="I711" s="204"/>
      <c r="J711" s="177"/>
    </row>
    <row r="712" spans="1:10" ht="25.5" customHeight="1" outlineLevel="1" x14ac:dyDescent="0.2">
      <c r="A712" s="160" t="s">
        <v>212</v>
      </c>
      <c r="B712" s="178" t="s">
        <v>519</v>
      </c>
      <c r="C712" s="179" t="s">
        <v>1488</v>
      </c>
      <c r="D712" s="180"/>
      <c r="E712" s="181"/>
      <c r="F712" s="181"/>
      <c r="G712" s="191" t="s">
        <v>1698</v>
      </c>
      <c r="H712" s="197">
        <f t="shared" ref="H712:H717" si="28">SUMIFS($E:$E,$C:$C,G712,$A:$A,$G$22)</f>
        <v>1.83</v>
      </c>
      <c r="I712" s="204"/>
      <c r="J712" s="177"/>
    </row>
    <row r="713" spans="1:10" ht="25.5" customHeight="1" outlineLevel="1" x14ac:dyDescent="0.2">
      <c r="A713" s="160" t="s">
        <v>212</v>
      </c>
      <c r="B713" s="186" t="s">
        <v>1231</v>
      </c>
      <c r="C713" s="187" t="s">
        <v>1698</v>
      </c>
      <c r="D713" s="188" t="s">
        <v>9</v>
      </c>
      <c r="E713" s="189">
        <v>1.59</v>
      </c>
      <c r="F713" s="189"/>
      <c r="G713" s="191"/>
      <c r="H713" s="197">
        <f t="shared" si="28"/>
        <v>0</v>
      </c>
      <c r="J713" s="177"/>
    </row>
    <row r="714" spans="1:10" ht="12.75" customHeight="1" outlineLevel="1" x14ac:dyDescent="0.2">
      <c r="A714" s="160" t="s">
        <v>212</v>
      </c>
      <c r="B714" s="178" t="s">
        <v>520</v>
      </c>
      <c r="C714" s="179" t="s">
        <v>1489</v>
      </c>
      <c r="D714" s="180"/>
      <c r="E714" s="181"/>
      <c r="F714" s="181"/>
      <c r="G714" s="191"/>
      <c r="H714" s="197">
        <f t="shared" si="28"/>
        <v>0</v>
      </c>
      <c r="J714" s="177"/>
    </row>
    <row r="715" spans="1:10" ht="25.5" customHeight="1" outlineLevel="1" x14ac:dyDescent="0.2">
      <c r="A715" s="160" t="s">
        <v>212</v>
      </c>
      <c r="B715" s="190" t="s">
        <v>1699</v>
      </c>
      <c r="C715" s="191" t="s">
        <v>1698</v>
      </c>
      <c r="D715" s="192" t="s">
        <v>9</v>
      </c>
      <c r="E715" s="193">
        <v>1.59</v>
      </c>
      <c r="F715" s="193"/>
      <c r="G715" s="191"/>
      <c r="H715" s="197">
        <f t="shared" si="28"/>
        <v>0</v>
      </c>
      <c r="J715" s="177"/>
    </row>
    <row r="716" spans="1:10" ht="12.75" customHeight="1" outlineLevel="1" x14ac:dyDescent="0.2">
      <c r="A716" s="160" t="s">
        <v>212</v>
      </c>
      <c r="B716" s="178" t="s">
        <v>521</v>
      </c>
      <c r="C716" s="179" t="s">
        <v>1490</v>
      </c>
      <c r="D716" s="180"/>
      <c r="E716" s="181"/>
      <c r="F716" s="181"/>
      <c r="G716" s="187"/>
      <c r="H716" s="197">
        <f t="shared" si="28"/>
        <v>0</v>
      </c>
      <c r="J716" s="177"/>
    </row>
    <row r="717" spans="1:10" ht="25.5" customHeight="1" outlineLevel="1" x14ac:dyDescent="0.2">
      <c r="A717" s="160" t="s">
        <v>212</v>
      </c>
      <c r="B717" s="186" t="s">
        <v>1700</v>
      </c>
      <c r="C717" s="187" t="s">
        <v>1698</v>
      </c>
      <c r="D717" s="188" t="s">
        <v>9</v>
      </c>
      <c r="E717" s="189">
        <v>1.59</v>
      </c>
      <c r="F717" s="189"/>
      <c r="G717" s="191"/>
      <c r="H717" s="197">
        <f t="shared" si="28"/>
        <v>0</v>
      </c>
      <c r="J717" s="177"/>
    </row>
    <row r="718" spans="1:10" ht="12.75" customHeight="1" outlineLevel="1" x14ac:dyDescent="0.2">
      <c r="A718" s="160" t="s">
        <v>212</v>
      </c>
      <c r="B718" s="178" t="s">
        <v>522</v>
      </c>
      <c r="C718" s="179" t="s">
        <v>1491</v>
      </c>
      <c r="D718" s="180"/>
      <c r="E718" s="181"/>
      <c r="F718" s="181"/>
      <c r="J718" s="177"/>
    </row>
    <row r="719" spans="1:10" ht="25.5" customHeight="1" outlineLevel="1" x14ac:dyDescent="0.2">
      <c r="A719" s="160" t="s">
        <v>212</v>
      </c>
      <c r="B719" s="190" t="s">
        <v>1701</v>
      </c>
      <c r="C719" s="191" t="s">
        <v>1698</v>
      </c>
      <c r="D719" s="192" t="s">
        <v>9</v>
      </c>
      <c r="E719" s="193">
        <v>1.59</v>
      </c>
      <c r="F719" s="193"/>
      <c r="G719" s="423" t="str">
        <f>$A$2</f>
        <v>TORRE</v>
      </c>
      <c r="H719" s="196">
        <f>SUM(H720:H725)</f>
        <v>28.86</v>
      </c>
      <c r="J719" s="177"/>
    </row>
    <row r="720" spans="1:10" ht="25.5" customHeight="1" outlineLevel="1" x14ac:dyDescent="0.2">
      <c r="A720" s="160" t="s">
        <v>212</v>
      </c>
      <c r="B720" s="178" t="s">
        <v>523</v>
      </c>
      <c r="C720" s="179" t="s">
        <v>1492</v>
      </c>
      <c r="D720" s="180"/>
      <c r="E720" s="181"/>
      <c r="F720" s="181"/>
      <c r="G720" s="191" t="s">
        <v>1698</v>
      </c>
      <c r="H720" s="197">
        <f t="shared" ref="H720:H725" si="29">SUMIFS($E:$E,$C:$C,G720,$A:$A,$G$30)</f>
        <v>28.86</v>
      </c>
      <c r="J720" s="177"/>
    </row>
    <row r="721" spans="1:10" ht="25.5" customHeight="1" outlineLevel="1" x14ac:dyDescent="0.2">
      <c r="A721" s="160" t="s">
        <v>212</v>
      </c>
      <c r="B721" s="186" t="s">
        <v>1702</v>
      </c>
      <c r="C721" s="187" t="s">
        <v>1698</v>
      </c>
      <c r="D721" s="188" t="s">
        <v>9</v>
      </c>
      <c r="E721" s="189">
        <v>1.59</v>
      </c>
      <c r="F721" s="189"/>
      <c r="G721" s="191"/>
      <c r="H721" s="197">
        <f t="shared" si="29"/>
        <v>0</v>
      </c>
      <c r="J721" s="177"/>
    </row>
    <row r="722" spans="1:10" ht="12.75" customHeight="1" outlineLevel="1" x14ac:dyDescent="0.2">
      <c r="A722" s="160" t="s">
        <v>212</v>
      </c>
      <c r="B722" s="178" t="s">
        <v>524</v>
      </c>
      <c r="C722" s="179" t="s">
        <v>1493</v>
      </c>
      <c r="D722" s="180"/>
      <c r="E722" s="181"/>
      <c r="F722" s="181"/>
      <c r="G722" s="187"/>
      <c r="H722" s="197">
        <f t="shared" si="29"/>
        <v>0</v>
      </c>
      <c r="J722" s="177"/>
    </row>
    <row r="723" spans="1:10" ht="25.5" customHeight="1" outlineLevel="1" x14ac:dyDescent="0.2">
      <c r="A723" s="160" t="s">
        <v>212</v>
      </c>
      <c r="B723" s="190" t="s">
        <v>1703</v>
      </c>
      <c r="C723" s="191" t="s">
        <v>1698</v>
      </c>
      <c r="D723" s="192" t="s">
        <v>9</v>
      </c>
      <c r="E723" s="193">
        <v>1.59</v>
      </c>
      <c r="F723" s="193"/>
      <c r="G723" s="191"/>
      <c r="H723" s="197">
        <f t="shared" si="29"/>
        <v>0</v>
      </c>
      <c r="J723" s="177"/>
    </row>
    <row r="724" spans="1:10" ht="12.75" customHeight="1" outlineLevel="1" x14ac:dyDescent="0.2">
      <c r="A724" s="160" t="s">
        <v>212</v>
      </c>
      <c r="B724" s="178" t="s">
        <v>525</v>
      </c>
      <c r="C724" s="179" t="s">
        <v>1494</v>
      </c>
      <c r="D724" s="180"/>
      <c r="E724" s="181"/>
      <c r="F724" s="181"/>
      <c r="G724" s="187"/>
      <c r="H724" s="197">
        <f t="shared" si="29"/>
        <v>0</v>
      </c>
      <c r="J724" s="177"/>
    </row>
    <row r="725" spans="1:10" ht="25.5" customHeight="1" outlineLevel="1" x14ac:dyDescent="0.2">
      <c r="A725" s="160" t="s">
        <v>212</v>
      </c>
      <c r="B725" s="186" t="s">
        <v>1704</v>
      </c>
      <c r="C725" s="187" t="s">
        <v>1698</v>
      </c>
      <c r="D725" s="188" t="s">
        <v>9</v>
      </c>
      <c r="E725" s="189">
        <v>1.59</v>
      </c>
      <c r="F725" s="189"/>
      <c r="G725" s="191"/>
      <c r="H725" s="197">
        <f t="shared" si="29"/>
        <v>0</v>
      </c>
      <c r="J725" s="177"/>
    </row>
    <row r="726" spans="1:10" ht="12.75" customHeight="1" outlineLevel="1" x14ac:dyDescent="0.2">
      <c r="A726" s="160" t="s">
        <v>212</v>
      </c>
      <c r="B726" s="178" t="s">
        <v>526</v>
      </c>
      <c r="C726" s="179" t="s">
        <v>1495</v>
      </c>
      <c r="D726" s="180"/>
      <c r="E726" s="181"/>
      <c r="F726" s="181"/>
    </row>
    <row r="727" spans="1:10" ht="25.5" customHeight="1" outlineLevel="1" x14ac:dyDescent="0.2">
      <c r="A727" s="160" t="s">
        <v>212</v>
      </c>
      <c r="B727" s="190" t="s">
        <v>1705</v>
      </c>
      <c r="C727" s="191" t="s">
        <v>1698</v>
      </c>
      <c r="D727" s="192" t="s">
        <v>9</v>
      </c>
      <c r="E727" s="193">
        <v>1.59</v>
      </c>
      <c r="F727" s="193"/>
    </row>
    <row r="728" spans="1:10" ht="12.75" customHeight="1" outlineLevel="1" x14ac:dyDescent="0.2">
      <c r="A728" s="160" t="s">
        <v>212</v>
      </c>
      <c r="B728" s="178" t="s">
        <v>527</v>
      </c>
      <c r="C728" s="179" t="s">
        <v>1496</v>
      </c>
      <c r="D728" s="180"/>
      <c r="E728" s="181"/>
      <c r="F728" s="181"/>
    </row>
    <row r="729" spans="1:10" ht="25.5" customHeight="1" outlineLevel="1" x14ac:dyDescent="0.2">
      <c r="A729" s="160" t="s">
        <v>212</v>
      </c>
      <c r="B729" s="186" t="s">
        <v>1706</v>
      </c>
      <c r="C729" s="187" t="s">
        <v>1698</v>
      </c>
      <c r="D729" s="188" t="s">
        <v>9</v>
      </c>
      <c r="E729" s="189">
        <v>1.59</v>
      </c>
      <c r="F729" s="189"/>
    </row>
    <row r="730" spans="1:10" ht="12.75" customHeight="1" outlineLevel="1" x14ac:dyDescent="0.2">
      <c r="A730" s="160" t="s">
        <v>212</v>
      </c>
      <c r="B730" s="178" t="s">
        <v>528</v>
      </c>
      <c r="C730" s="179" t="s">
        <v>1497</v>
      </c>
      <c r="D730" s="180"/>
      <c r="E730" s="181"/>
      <c r="F730" s="181"/>
    </row>
    <row r="731" spans="1:10" ht="25.5" customHeight="1" outlineLevel="1" x14ac:dyDescent="0.2">
      <c r="A731" s="160" t="s">
        <v>212</v>
      </c>
      <c r="B731" s="190" t="s">
        <v>1707</v>
      </c>
      <c r="C731" s="191" t="s">
        <v>1698</v>
      </c>
      <c r="D731" s="192" t="s">
        <v>9</v>
      </c>
      <c r="E731" s="193">
        <v>1.59</v>
      </c>
      <c r="F731" s="193"/>
    </row>
    <row r="732" spans="1:10" ht="12.75" customHeight="1" outlineLevel="1" x14ac:dyDescent="0.2">
      <c r="A732" s="160" t="s">
        <v>212</v>
      </c>
      <c r="B732" s="178" t="s">
        <v>529</v>
      </c>
      <c r="C732" s="179" t="s">
        <v>1498</v>
      </c>
      <c r="D732" s="180"/>
      <c r="E732" s="181"/>
      <c r="F732" s="181"/>
    </row>
    <row r="733" spans="1:10" ht="25.5" customHeight="1" outlineLevel="1" x14ac:dyDescent="0.2">
      <c r="A733" s="160" t="s">
        <v>212</v>
      </c>
      <c r="B733" s="186" t="s">
        <v>1708</v>
      </c>
      <c r="C733" s="187" t="s">
        <v>1698</v>
      </c>
      <c r="D733" s="188" t="s">
        <v>9</v>
      </c>
      <c r="E733" s="189">
        <v>1.59</v>
      </c>
      <c r="F733" s="189"/>
    </row>
    <row r="734" spans="1:10" ht="12.75" customHeight="1" outlineLevel="1" x14ac:dyDescent="0.2">
      <c r="A734" s="160" t="s">
        <v>212</v>
      </c>
      <c r="B734" s="178" t="s">
        <v>530</v>
      </c>
      <c r="C734" s="179" t="s">
        <v>1499</v>
      </c>
      <c r="D734" s="180"/>
      <c r="E734" s="181"/>
      <c r="F734" s="181"/>
    </row>
    <row r="735" spans="1:10" ht="25.5" customHeight="1" outlineLevel="1" x14ac:dyDescent="0.2">
      <c r="A735" s="160" t="s">
        <v>212</v>
      </c>
      <c r="B735" s="190" t="s">
        <v>1709</v>
      </c>
      <c r="C735" s="191" t="s">
        <v>1698</v>
      </c>
      <c r="D735" s="192" t="s">
        <v>9</v>
      </c>
      <c r="E735" s="193">
        <v>1.59</v>
      </c>
      <c r="F735" s="193"/>
    </row>
    <row r="736" spans="1:10" ht="12.75" customHeight="1" outlineLevel="1" x14ac:dyDescent="0.2">
      <c r="A736" s="160" t="s">
        <v>212</v>
      </c>
      <c r="B736" s="178" t="s">
        <v>1053</v>
      </c>
      <c r="C736" s="179" t="s">
        <v>1500</v>
      </c>
      <c r="D736" s="180"/>
      <c r="E736" s="181"/>
      <c r="F736" s="181"/>
    </row>
    <row r="737" spans="1:10" ht="25.5" customHeight="1" outlineLevel="1" x14ac:dyDescent="0.2">
      <c r="A737" s="160" t="s">
        <v>212</v>
      </c>
      <c r="B737" s="186" t="s">
        <v>1710</v>
      </c>
      <c r="C737" s="187" t="s">
        <v>1698</v>
      </c>
      <c r="D737" s="188" t="s">
        <v>9</v>
      </c>
      <c r="E737" s="189">
        <v>1.59</v>
      </c>
      <c r="F737" s="189"/>
    </row>
    <row r="738" spans="1:10" ht="12.75" customHeight="1" outlineLevel="1" x14ac:dyDescent="0.2">
      <c r="A738" s="160" t="s">
        <v>212</v>
      </c>
      <c r="B738" s="178" t="s">
        <v>1054</v>
      </c>
      <c r="C738" s="179" t="s">
        <v>1502</v>
      </c>
      <c r="D738" s="180"/>
      <c r="E738" s="181"/>
      <c r="F738" s="181"/>
    </row>
    <row r="739" spans="1:10" ht="25.5" customHeight="1" outlineLevel="1" x14ac:dyDescent="0.2">
      <c r="A739" s="160" t="s">
        <v>212</v>
      </c>
      <c r="B739" s="190" t="s">
        <v>1711</v>
      </c>
      <c r="C739" s="191" t="s">
        <v>1698</v>
      </c>
      <c r="D739" s="192" t="s">
        <v>9</v>
      </c>
      <c r="E739" s="193">
        <v>1.59</v>
      </c>
      <c r="F739" s="193"/>
    </row>
    <row r="740" spans="1:10" s="177" customFormat="1" x14ac:dyDescent="0.2">
      <c r="B740" s="419" t="s">
        <v>531</v>
      </c>
      <c r="C740" s="420" t="s">
        <v>32</v>
      </c>
      <c r="D740" s="424"/>
      <c r="E740" s="426">
        <f>SUM(E742:E799)</f>
        <v>3619.9100000000012</v>
      </c>
      <c r="F740" s="426"/>
      <c r="G740" s="420"/>
      <c r="H740" s="196">
        <f>SUM(H741:H746)</f>
        <v>3619.91</v>
      </c>
      <c r="I740" s="204" t="str">
        <f>IF(H740=E740,"OKAY","REVER")</f>
        <v>OKAY</v>
      </c>
      <c r="J740" s="367"/>
    </row>
    <row r="741" spans="1:10" s="177" customFormat="1" ht="12.75" customHeight="1" outlineLevel="1" x14ac:dyDescent="0.2">
      <c r="A741" s="177" t="s">
        <v>211</v>
      </c>
      <c r="B741" s="178" t="s">
        <v>533</v>
      </c>
      <c r="C741" s="179" t="s">
        <v>1479</v>
      </c>
      <c r="D741" s="180"/>
      <c r="E741" s="181"/>
      <c r="F741" s="181"/>
      <c r="G741" s="191" t="s">
        <v>1714</v>
      </c>
      <c r="H741" s="197">
        <f t="shared" ref="H741:H746" si="30">SUMIF($C:$C,G741,$E:$E)</f>
        <v>772.37999999999988</v>
      </c>
      <c r="I741" s="203"/>
    </row>
    <row r="742" spans="1:10" s="177" customFormat="1" ht="12.75" customHeight="1" outlineLevel="1" x14ac:dyDescent="0.2">
      <c r="A742" s="177" t="s">
        <v>211</v>
      </c>
      <c r="B742" s="186" t="s">
        <v>534</v>
      </c>
      <c r="C742" s="366" t="s">
        <v>3256</v>
      </c>
      <c r="D742" s="188" t="s">
        <v>9</v>
      </c>
      <c r="E742" s="189">
        <v>210.81</v>
      </c>
      <c r="F742" s="189"/>
      <c r="G742" s="366" t="s">
        <v>3256</v>
      </c>
      <c r="H742" s="197">
        <f t="shared" si="30"/>
        <v>2847.5299999999997</v>
      </c>
      <c r="I742" s="203"/>
    </row>
    <row r="743" spans="1:10" s="177" customFormat="1" ht="12.75" customHeight="1" outlineLevel="1" x14ac:dyDescent="0.2">
      <c r="A743" s="177" t="s">
        <v>211</v>
      </c>
      <c r="B743" s="178" t="s">
        <v>535</v>
      </c>
      <c r="C743" s="179" t="s">
        <v>1482</v>
      </c>
      <c r="D743" s="180"/>
      <c r="E743" s="181"/>
      <c r="F743" s="181"/>
      <c r="G743" s="187"/>
      <c r="H743" s="197">
        <f t="shared" si="30"/>
        <v>0</v>
      </c>
      <c r="I743" s="203"/>
    </row>
    <row r="744" spans="1:10" s="177" customFormat="1" ht="12.75" customHeight="1" outlineLevel="1" x14ac:dyDescent="0.2">
      <c r="A744" s="177" t="s">
        <v>211</v>
      </c>
      <c r="B744" s="190" t="s">
        <v>1232</v>
      </c>
      <c r="C744" s="191" t="s">
        <v>1714</v>
      </c>
      <c r="D744" s="192" t="s">
        <v>9</v>
      </c>
      <c r="E744" s="193">
        <v>28.48</v>
      </c>
      <c r="F744" s="193"/>
      <c r="G744" s="191"/>
      <c r="H744" s="197">
        <f t="shared" si="30"/>
        <v>0</v>
      </c>
      <c r="I744" s="203"/>
    </row>
    <row r="745" spans="1:10" s="177" customFormat="1" ht="12.75" customHeight="1" outlineLevel="1" x14ac:dyDescent="0.2">
      <c r="A745" s="177" t="s">
        <v>211</v>
      </c>
      <c r="B745" s="186" t="s">
        <v>1233</v>
      </c>
      <c r="C745" s="187" t="s">
        <v>3256</v>
      </c>
      <c r="D745" s="188" t="s">
        <v>9</v>
      </c>
      <c r="E745" s="189">
        <v>183.32</v>
      </c>
      <c r="F745" s="189"/>
      <c r="G745" s="187"/>
      <c r="H745" s="197">
        <f t="shared" si="30"/>
        <v>0</v>
      </c>
      <c r="I745" s="203"/>
    </row>
    <row r="746" spans="1:10" s="177" customFormat="1" ht="12.75" customHeight="1" outlineLevel="1" x14ac:dyDescent="0.2">
      <c r="A746" s="177" t="s">
        <v>212</v>
      </c>
      <c r="B746" s="178" t="s">
        <v>536</v>
      </c>
      <c r="C746" s="179" t="s">
        <v>1484</v>
      </c>
      <c r="D746" s="180"/>
      <c r="E746" s="181"/>
      <c r="F746" s="181"/>
      <c r="G746" s="191"/>
      <c r="H746" s="197">
        <f t="shared" si="30"/>
        <v>0</v>
      </c>
      <c r="I746" s="203"/>
    </row>
    <row r="747" spans="1:10" s="177" customFormat="1" ht="12.75" customHeight="1" outlineLevel="1" x14ac:dyDescent="0.2">
      <c r="A747" s="177" t="s">
        <v>212</v>
      </c>
      <c r="B747" s="190" t="s">
        <v>1234</v>
      </c>
      <c r="C747" s="191" t="s">
        <v>1714</v>
      </c>
      <c r="D747" s="192" t="s">
        <v>9</v>
      </c>
      <c r="E747" s="193">
        <v>71.7</v>
      </c>
      <c r="F747" s="193"/>
      <c r="G747" s="160"/>
      <c r="H747" s="160"/>
      <c r="I747" s="160"/>
    </row>
    <row r="748" spans="1:10" s="177" customFormat="1" ht="12.75" customHeight="1" outlineLevel="1" x14ac:dyDescent="0.2">
      <c r="A748" s="177" t="s">
        <v>212</v>
      </c>
      <c r="B748" s="186" t="s">
        <v>1235</v>
      </c>
      <c r="C748" s="187" t="s">
        <v>3256</v>
      </c>
      <c r="D748" s="188" t="s">
        <v>9</v>
      </c>
      <c r="E748" s="189">
        <v>139.94</v>
      </c>
      <c r="F748" s="189"/>
      <c r="G748" s="423" t="s">
        <v>665</v>
      </c>
      <c r="H748" s="196">
        <f>H750+H758</f>
        <v>772.38</v>
      </c>
      <c r="I748" s="204" t="str">
        <f>IF(H748=H740,"OKAY","REVER")</f>
        <v>REVER</v>
      </c>
    </row>
    <row r="749" spans="1:10" s="177" customFormat="1" ht="12.75" customHeight="1" outlineLevel="1" x14ac:dyDescent="0.2">
      <c r="A749" s="177" t="s">
        <v>212</v>
      </c>
      <c r="B749" s="178" t="s">
        <v>537</v>
      </c>
      <c r="C749" s="179" t="s">
        <v>1485</v>
      </c>
      <c r="D749" s="180"/>
      <c r="E749" s="181"/>
      <c r="F749" s="181"/>
      <c r="G749" s="194"/>
      <c r="H749" s="194"/>
      <c r="I749" s="204"/>
    </row>
    <row r="750" spans="1:10" s="177" customFormat="1" ht="12.75" customHeight="1" outlineLevel="1" x14ac:dyDescent="0.2">
      <c r="A750" s="177" t="s">
        <v>212</v>
      </c>
      <c r="B750" s="190" t="s">
        <v>1236</v>
      </c>
      <c r="C750" s="191" t="s">
        <v>1714</v>
      </c>
      <c r="D750" s="192" t="s">
        <v>9</v>
      </c>
      <c r="E750" s="193">
        <v>36.380000000000003</v>
      </c>
      <c r="F750" s="193"/>
      <c r="G750" s="423" t="str">
        <f>$A$1</f>
        <v>EMBASSAMENTO</v>
      </c>
      <c r="H750" s="196">
        <f>SUM(H751:H756)</f>
        <v>28.48</v>
      </c>
      <c r="I750" s="204"/>
    </row>
    <row r="751" spans="1:10" s="177" customFormat="1" ht="12.75" customHeight="1" outlineLevel="1" x14ac:dyDescent="0.2">
      <c r="A751" s="177" t="s">
        <v>212</v>
      </c>
      <c r="B751" s="186" t="s">
        <v>1237</v>
      </c>
      <c r="C751" s="187" t="s">
        <v>3256</v>
      </c>
      <c r="D751" s="188" t="s">
        <v>9</v>
      </c>
      <c r="E751" s="189">
        <v>176.05</v>
      </c>
      <c r="F751" s="189"/>
      <c r="G751" s="191" t="s">
        <v>1714</v>
      </c>
      <c r="H751" s="197">
        <f t="shared" ref="H751:H756" si="31">SUMIFS($E:$E,$C:$C,G751,$A:$A,$G$22)</f>
        <v>28.48</v>
      </c>
      <c r="I751" s="204"/>
    </row>
    <row r="752" spans="1:10" s="177" customFormat="1" ht="12.75" customHeight="1" outlineLevel="1" x14ac:dyDescent="0.2">
      <c r="A752" s="177" t="s">
        <v>212</v>
      </c>
      <c r="B752" s="178" t="s">
        <v>538</v>
      </c>
      <c r="C752" s="179" t="s">
        <v>1486</v>
      </c>
      <c r="D752" s="180"/>
      <c r="E752" s="181"/>
      <c r="F752" s="181"/>
      <c r="G752" s="187" t="s">
        <v>1713</v>
      </c>
      <c r="H752" s="197">
        <f t="shared" si="31"/>
        <v>0</v>
      </c>
      <c r="I752" s="203"/>
    </row>
    <row r="753" spans="1:9" s="177" customFormat="1" ht="12.75" customHeight="1" outlineLevel="1" x14ac:dyDescent="0.2">
      <c r="A753" s="177" t="s">
        <v>212</v>
      </c>
      <c r="B753" s="190" t="s">
        <v>1238</v>
      </c>
      <c r="C753" s="191" t="s">
        <v>1714</v>
      </c>
      <c r="D753" s="192" t="s">
        <v>9</v>
      </c>
      <c r="E753" s="193">
        <v>85.71</v>
      </c>
      <c r="F753" s="193"/>
      <c r="G753" s="191"/>
      <c r="H753" s="197">
        <f t="shared" si="31"/>
        <v>0</v>
      </c>
      <c r="I753" s="203"/>
    </row>
    <row r="754" spans="1:9" s="177" customFormat="1" ht="12.75" customHeight="1" outlineLevel="1" x14ac:dyDescent="0.2">
      <c r="A754" s="177" t="s">
        <v>212</v>
      </c>
      <c r="B754" s="186" t="s">
        <v>1239</v>
      </c>
      <c r="C754" s="187" t="s">
        <v>3256</v>
      </c>
      <c r="D754" s="188" t="s">
        <v>9</v>
      </c>
      <c r="E754" s="189">
        <v>198.97</v>
      </c>
      <c r="F754" s="189"/>
      <c r="G754" s="191"/>
      <c r="H754" s="197">
        <f t="shared" si="31"/>
        <v>0</v>
      </c>
      <c r="I754" s="203"/>
    </row>
    <row r="755" spans="1:9" s="177" customFormat="1" ht="12.75" customHeight="1" outlineLevel="1" x14ac:dyDescent="0.2">
      <c r="A755" s="177" t="s">
        <v>212</v>
      </c>
      <c r="B755" s="178" t="s">
        <v>539</v>
      </c>
      <c r="C755" s="179" t="s">
        <v>1487</v>
      </c>
      <c r="D755" s="180"/>
      <c r="E755" s="181"/>
      <c r="F755" s="181"/>
      <c r="G755" s="187"/>
      <c r="H755" s="197">
        <f t="shared" si="31"/>
        <v>0</v>
      </c>
      <c r="I755" s="203"/>
    </row>
    <row r="756" spans="1:9" s="177" customFormat="1" ht="12.75" customHeight="1" outlineLevel="1" x14ac:dyDescent="0.2">
      <c r="A756" s="177" t="s">
        <v>212</v>
      </c>
      <c r="B756" s="190" t="s">
        <v>1715</v>
      </c>
      <c r="C756" s="191" t="s">
        <v>3256</v>
      </c>
      <c r="D756" s="192" t="s">
        <v>9</v>
      </c>
      <c r="E756" s="193">
        <v>102.57</v>
      </c>
      <c r="F756" s="193"/>
      <c r="G756" s="191"/>
      <c r="H756" s="197">
        <f t="shared" si="31"/>
        <v>0</v>
      </c>
      <c r="I756" s="203"/>
    </row>
    <row r="757" spans="1:9" s="177" customFormat="1" ht="12.75" customHeight="1" outlineLevel="1" x14ac:dyDescent="0.2">
      <c r="A757" s="177" t="s">
        <v>212</v>
      </c>
      <c r="B757" s="178" t="s">
        <v>540</v>
      </c>
      <c r="C757" s="179" t="s">
        <v>1488</v>
      </c>
      <c r="D757" s="180"/>
      <c r="E757" s="181"/>
      <c r="F757" s="181"/>
      <c r="G757" s="160"/>
      <c r="H757" s="160"/>
      <c r="I757" s="203"/>
    </row>
    <row r="758" spans="1:9" s="177" customFormat="1" ht="12.75" customHeight="1" outlineLevel="1" x14ac:dyDescent="0.2">
      <c r="A758" s="177" t="s">
        <v>212</v>
      </c>
      <c r="B758" s="186" t="s">
        <v>1716</v>
      </c>
      <c r="C758" s="187" t="s">
        <v>1714</v>
      </c>
      <c r="D758" s="188" t="s">
        <v>9</v>
      </c>
      <c r="E758" s="189">
        <v>13.9</v>
      </c>
      <c r="F758" s="189"/>
      <c r="G758" s="423" t="str">
        <f>$A$2</f>
        <v>TORRE</v>
      </c>
      <c r="H758" s="196">
        <f>SUM(H759:H764)</f>
        <v>743.9</v>
      </c>
      <c r="I758" s="203"/>
    </row>
    <row r="759" spans="1:9" s="177" customFormat="1" ht="12.75" customHeight="1" outlineLevel="1" x14ac:dyDescent="0.2">
      <c r="A759" s="177" t="s">
        <v>212</v>
      </c>
      <c r="B759" s="190" t="s">
        <v>1717</v>
      </c>
      <c r="C759" s="191" t="s">
        <v>3256</v>
      </c>
      <c r="D759" s="192" t="s">
        <v>9</v>
      </c>
      <c r="E759" s="193">
        <v>124.61</v>
      </c>
      <c r="F759" s="193"/>
      <c r="G759" s="191" t="s">
        <v>1714</v>
      </c>
      <c r="H759" s="197">
        <f t="shared" ref="H759:H764" si="32">SUMIFS($E:$E,$C:$C,G759,$A:$A,$G$30)</f>
        <v>743.9</v>
      </c>
      <c r="I759" s="203"/>
    </row>
    <row r="760" spans="1:9" s="177" customFormat="1" ht="12.75" customHeight="1" outlineLevel="1" x14ac:dyDescent="0.2">
      <c r="A760" s="177" t="s">
        <v>212</v>
      </c>
      <c r="B760" s="178" t="s">
        <v>541</v>
      </c>
      <c r="C760" s="179" t="s">
        <v>1489</v>
      </c>
      <c r="D760" s="180"/>
      <c r="E760" s="181"/>
      <c r="F760" s="181"/>
      <c r="G760" s="187" t="s">
        <v>1713</v>
      </c>
      <c r="H760" s="197">
        <f t="shared" si="32"/>
        <v>0</v>
      </c>
      <c r="I760" s="203"/>
    </row>
    <row r="761" spans="1:9" s="177" customFormat="1" ht="12.75" customHeight="1" outlineLevel="1" x14ac:dyDescent="0.2">
      <c r="A761" s="177" t="s">
        <v>212</v>
      </c>
      <c r="B761" s="186" t="s">
        <v>1718</v>
      </c>
      <c r="C761" s="187" t="s">
        <v>3256</v>
      </c>
      <c r="D761" s="188" t="s">
        <v>9</v>
      </c>
      <c r="E761" s="189">
        <v>102.57</v>
      </c>
      <c r="F761" s="189"/>
      <c r="G761" s="187"/>
      <c r="H761" s="197">
        <f t="shared" si="32"/>
        <v>0</v>
      </c>
      <c r="I761" s="203"/>
    </row>
    <row r="762" spans="1:9" s="177" customFormat="1" ht="12.75" customHeight="1" outlineLevel="1" x14ac:dyDescent="0.2">
      <c r="A762" s="177" t="s">
        <v>212</v>
      </c>
      <c r="B762" s="178" t="s">
        <v>542</v>
      </c>
      <c r="C762" s="179" t="s">
        <v>1490</v>
      </c>
      <c r="D762" s="180"/>
      <c r="E762" s="181"/>
      <c r="F762" s="181"/>
      <c r="G762" s="191"/>
      <c r="H762" s="197">
        <f t="shared" si="32"/>
        <v>0</v>
      </c>
      <c r="I762" s="203"/>
    </row>
    <row r="763" spans="1:9" s="177" customFormat="1" ht="12.75" customHeight="1" outlineLevel="1" x14ac:dyDescent="0.2">
      <c r="A763" s="177" t="s">
        <v>212</v>
      </c>
      <c r="B763" s="190" t="s">
        <v>1719</v>
      </c>
      <c r="C763" s="191" t="s">
        <v>1714</v>
      </c>
      <c r="D763" s="192" t="s">
        <v>9</v>
      </c>
      <c r="E763" s="193">
        <v>13.9</v>
      </c>
      <c r="F763" s="193"/>
      <c r="G763" s="187"/>
      <c r="H763" s="197">
        <f t="shared" si="32"/>
        <v>0</v>
      </c>
      <c r="I763" s="203"/>
    </row>
    <row r="764" spans="1:9" s="177" customFormat="1" ht="12.75" customHeight="1" outlineLevel="1" x14ac:dyDescent="0.2">
      <c r="A764" s="177" t="s">
        <v>212</v>
      </c>
      <c r="B764" s="186" t="s">
        <v>1720</v>
      </c>
      <c r="C764" s="187" t="s">
        <v>3256</v>
      </c>
      <c r="D764" s="188" t="s">
        <v>9</v>
      </c>
      <c r="E764" s="189">
        <v>125.04</v>
      </c>
      <c r="F764" s="189"/>
      <c r="G764" s="191"/>
      <c r="H764" s="197">
        <f t="shared" si="32"/>
        <v>0</v>
      </c>
      <c r="I764" s="203"/>
    </row>
    <row r="765" spans="1:9" s="177" customFormat="1" ht="12.75" customHeight="1" outlineLevel="1" x14ac:dyDescent="0.2">
      <c r="A765" s="177" t="s">
        <v>212</v>
      </c>
      <c r="B765" s="178" t="s">
        <v>543</v>
      </c>
      <c r="C765" s="179" t="s">
        <v>1491</v>
      </c>
      <c r="D765" s="180"/>
      <c r="E765" s="181"/>
      <c r="F765" s="181"/>
    </row>
    <row r="766" spans="1:9" s="177" customFormat="1" ht="12.75" customHeight="1" outlineLevel="1" x14ac:dyDescent="0.2">
      <c r="A766" s="177" t="s">
        <v>212</v>
      </c>
      <c r="B766" s="190" t="s">
        <v>1721</v>
      </c>
      <c r="C766" s="191" t="s">
        <v>3256</v>
      </c>
      <c r="D766" s="192" t="s">
        <v>9</v>
      </c>
      <c r="E766" s="193">
        <v>102.57</v>
      </c>
      <c r="F766" s="193"/>
    </row>
    <row r="767" spans="1:9" s="177" customFormat="1" ht="12.75" customHeight="1" outlineLevel="1" x14ac:dyDescent="0.2">
      <c r="A767" s="177" t="s">
        <v>212</v>
      </c>
      <c r="B767" s="178" t="s">
        <v>544</v>
      </c>
      <c r="C767" s="179" t="s">
        <v>1492</v>
      </c>
      <c r="D767" s="180"/>
      <c r="E767" s="181"/>
      <c r="F767" s="181"/>
    </row>
    <row r="768" spans="1:9" s="177" customFormat="1" ht="12.75" customHeight="1" outlineLevel="1" x14ac:dyDescent="0.2">
      <c r="A768" s="177" t="s">
        <v>212</v>
      </c>
      <c r="B768" s="186" t="s">
        <v>1722</v>
      </c>
      <c r="C768" s="187" t="s">
        <v>1714</v>
      </c>
      <c r="D768" s="188" t="s">
        <v>9</v>
      </c>
      <c r="E768" s="189">
        <v>13.9</v>
      </c>
      <c r="F768" s="189"/>
    </row>
    <row r="769" spans="1:6" s="177" customFormat="1" ht="12.75" customHeight="1" outlineLevel="1" x14ac:dyDescent="0.2">
      <c r="A769" s="177" t="s">
        <v>212</v>
      </c>
      <c r="B769" s="190" t="s">
        <v>1723</v>
      </c>
      <c r="C769" s="191" t="s">
        <v>3256</v>
      </c>
      <c r="D769" s="192" t="s">
        <v>9</v>
      </c>
      <c r="E769" s="193">
        <v>125.04</v>
      </c>
      <c r="F769" s="193"/>
    </row>
    <row r="770" spans="1:6" s="177" customFormat="1" ht="12.75" customHeight="1" outlineLevel="1" x14ac:dyDescent="0.2">
      <c r="A770" s="177" t="s">
        <v>212</v>
      </c>
      <c r="B770" s="178" t="s">
        <v>545</v>
      </c>
      <c r="C770" s="179" t="s">
        <v>1493</v>
      </c>
      <c r="D770" s="180"/>
      <c r="E770" s="181"/>
      <c r="F770" s="181"/>
    </row>
    <row r="771" spans="1:6" s="177" customFormat="1" ht="12.75" customHeight="1" outlineLevel="1" x14ac:dyDescent="0.2">
      <c r="A771" s="177" t="s">
        <v>212</v>
      </c>
      <c r="B771" s="186" t="s">
        <v>1724</v>
      </c>
      <c r="C771" s="187" t="s">
        <v>3256</v>
      </c>
      <c r="D771" s="188" t="s">
        <v>9</v>
      </c>
      <c r="E771" s="189">
        <v>102.57</v>
      </c>
      <c r="F771" s="189"/>
    </row>
    <row r="772" spans="1:6" s="177" customFormat="1" ht="12.75" customHeight="1" outlineLevel="1" x14ac:dyDescent="0.2">
      <c r="A772" s="177" t="s">
        <v>212</v>
      </c>
      <c r="B772" s="178" t="s">
        <v>546</v>
      </c>
      <c r="C772" s="179" t="s">
        <v>1494</v>
      </c>
      <c r="D772" s="180"/>
      <c r="E772" s="181"/>
      <c r="F772" s="181"/>
    </row>
    <row r="773" spans="1:6" s="177" customFormat="1" ht="12.75" customHeight="1" outlineLevel="1" x14ac:dyDescent="0.2">
      <c r="A773" s="177" t="s">
        <v>212</v>
      </c>
      <c r="B773" s="190" t="s">
        <v>1725</v>
      </c>
      <c r="C773" s="191" t="s">
        <v>1714</v>
      </c>
      <c r="D773" s="192" t="s">
        <v>9</v>
      </c>
      <c r="E773" s="193">
        <v>13.9</v>
      </c>
      <c r="F773" s="193"/>
    </row>
    <row r="774" spans="1:6" s="177" customFormat="1" ht="12.75" customHeight="1" outlineLevel="1" x14ac:dyDescent="0.2">
      <c r="A774" s="177" t="s">
        <v>212</v>
      </c>
      <c r="B774" s="186" t="s">
        <v>1726</v>
      </c>
      <c r="C774" s="187" t="s">
        <v>3256</v>
      </c>
      <c r="D774" s="188" t="s">
        <v>9</v>
      </c>
      <c r="E774" s="189">
        <v>125.04</v>
      </c>
      <c r="F774" s="189"/>
    </row>
    <row r="775" spans="1:6" s="177" customFormat="1" ht="12.75" customHeight="1" outlineLevel="1" x14ac:dyDescent="0.2">
      <c r="A775" s="177" t="s">
        <v>212</v>
      </c>
      <c r="B775" s="178" t="s">
        <v>547</v>
      </c>
      <c r="C775" s="179" t="s">
        <v>1495</v>
      </c>
      <c r="D775" s="180"/>
      <c r="E775" s="181"/>
      <c r="F775" s="181"/>
    </row>
    <row r="776" spans="1:6" s="177" customFormat="1" ht="12.75" customHeight="1" outlineLevel="1" x14ac:dyDescent="0.2">
      <c r="A776" s="177" t="s">
        <v>212</v>
      </c>
      <c r="B776" s="190" t="s">
        <v>1727</v>
      </c>
      <c r="C776" s="191" t="s">
        <v>3256</v>
      </c>
      <c r="D776" s="192" t="s">
        <v>9</v>
      </c>
      <c r="E776" s="193">
        <v>102.57</v>
      </c>
      <c r="F776" s="193"/>
    </row>
    <row r="777" spans="1:6" s="177" customFormat="1" ht="12.75" customHeight="1" outlineLevel="1" x14ac:dyDescent="0.2">
      <c r="A777" s="177" t="s">
        <v>212</v>
      </c>
      <c r="B777" s="178" t="s">
        <v>548</v>
      </c>
      <c r="C777" s="179" t="s">
        <v>1496</v>
      </c>
      <c r="D777" s="180"/>
      <c r="E777" s="181"/>
      <c r="F777" s="181"/>
    </row>
    <row r="778" spans="1:6" s="177" customFormat="1" ht="12.75" customHeight="1" outlineLevel="1" x14ac:dyDescent="0.2">
      <c r="A778" s="177" t="s">
        <v>212</v>
      </c>
      <c r="B778" s="186" t="s">
        <v>1728</v>
      </c>
      <c r="C778" s="187" t="s">
        <v>1714</v>
      </c>
      <c r="D778" s="188" t="s">
        <v>9</v>
      </c>
      <c r="E778" s="189">
        <v>114.96</v>
      </c>
      <c r="F778" s="189"/>
    </row>
    <row r="779" spans="1:6" s="177" customFormat="1" ht="12.75" customHeight="1" outlineLevel="1" x14ac:dyDescent="0.2">
      <c r="A779" s="177" t="s">
        <v>212</v>
      </c>
      <c r="B779" s="190" t="s">
        <v>1729</v>
      </c>
      <c r="C779" s="191" t="s">
        <v>3256</v>
      </c>
      <c r="D779" s="192" t="s">
        <v>9</v>
      </c>
      <c r="E779" s="193">
        <v>163.44</v>
      </c>
      <c r="F779" s="193"/>
    </row>
    <row r="780" spans="1:6" s="177" customFormat="1" ht="12.75" customHeight="1" outlineLevel="1" x14ac:dyDescent="0.2">
      <c r="A780" s="177" t="s">
        <v>212</v>
      </c>
      <c r="B780" s="178" t="s">
        <v>549</v>
      </c>
      <c r="C780" s="179" t="s">
        <v>1497</v>
      </c>
      <c r="D780" s="180"/>
      <c r="E780" s="181"/>
      <c r="F780" s="181"/>
    </row>
    <row r="781" spans="1:6" s="177" customFormat="1" ht="12.75" customHeight="1" outlineLevel="1" x14ac:dyDescent="0.2">
      <c r="A781" s="177" t="s">
        <v>212</v>
      </c>
      <c r="B781" s="186" t="s">
        <v>1730</v>
      </c>
      <c r="C781" s="187" t="s">
        <v>1714</v>
      </c>
      <c r="D781" s="188" t="s">
        <v>9</v>
      </c>
      <c r="E781" s="189">
        <v>80.760000000000005</v>
      </c>
      <c r="F781" s="189"/>
    </row>
    <row r="782" spans="1:6" s="177" customFormat="1" ht="12.75" customHeight="1" outlineLevel="1" x14ac:dyDescent="0.2">
      <c r="A782" s="177" t="s">
        <v>212</v>
      </c>
      <c r="B782" s="190" t="s">
        <v>1731</v>
      </c>
      <c r="C782" s="191" t="s">
        <v>3256</v>
      </c>
      <c r="D782" s="192" t="s">
        <v>9</v>
      </c>
      <c r="E782" s="193">
        <v>129.91999999999999</v>
      </c>
      <c r="F782" s="193"/>
    </row>
    <row r="783" spans="1:6" s="177" customFormat="1" ht="12.75" customHeight="1" outlineLevel="1" x14ac:dyDescent="0.2">
      <c r="A783" s="177" t="s">
        <v>212</v>
      </c>
      <c r="B783" s="178" t="s">
        <v>550</v>
      </c>
      <c r="C783" s="179" t="s">
        <v>1498</v>
      </c>
      <c r="D783" s="180"/>
      <c r="E783" s="181"/>
      <c r="F783" s="181"/>
    </row>
    <row r="784" spans="1:6" s="177" customFormat="1" ht="12.75" customHeight="1" outlineLevel="1" x14ac:dyDescent="0.2">
      <c r="A784" s="177" t="s">
        <v>212</v>
      </c>
      <c r="B784" s="186" t="s">
        <v>1732</v>
      </c>
      <c r="C784" s="187" t="s">
        <v>3256</v>
      </c>
      <c r="D784" s="188" t="s">
        <v>9</v>
      </c>
      <c r="E784" s="189">
        <v>55.02</v>
      </c>
      <c r="F784" s="189"/>
    </row>
    <row r="785" spans="1:12" s="177" customFormat="1" ht="12.75" customHeight="1" outlineLevel="1" x14ac:dyDescent="0.2">
      <c r="A785" s="177" t="s">
        <v>212</v>
      </c>
      <c r="B785" s="178" t="s">
        <v>1055</v>
      </c>
      <c r="C785" s="179" t="s">
        <v>1499</v>
      </c>
      <c r="D785" s="180"/>
      <c r="E785" s="181"/>
      <c r="F785" s="181"/>
    </row>
    <row r="786" spans="1:12" s="177" customFormat="1" ht="12.75" customHeight="1" outlineLevel="1" x14ac:dyDescent="0.2">
      <c r="A786" s="177" t="s">
        <v>212</v>
      </c>
      <c r="B786" s="190" t="s">
        <v>1733</v>
      </c>
      <c r="C786" s="191" t="s">
        <v>1714</v>
      </c>
      <c r="D786" s="192" t="s">
        <v>9</v>
      </c>
      <c r="E786" s="193">
        <v>9.3699999999999992</v>
      </c>
      <c r="F786" s="193"/>
    </row>
    <row r="787" spans="1:12" s="177" customFormat="1" ht="12.75" customHeight="1" outlineLevel="1" x14ac:dyDescent="0.2">
      <c r="A787" s="177" t="s">
        <v>212</v>
      </c>
      <c r="B787" s="186" t="s">
        <v>1734</v>
      </c>
      <c r="C787" s="187" t="s">
        <v>3256</v>
      </c>
      <c r="D787" s="188" t="s">
        <v>9</v>
      </c>
      <c r="E787" s="189">
        <v>63.9</v>
      </c>
      <c r="F787" s="189"/>
    </row>
    <row r="788" spans="1:12" s="177" customFormat="1" ht="12.75" customHeight="1" outlineLevel="1" x14ac:dyDescent="0.2">
      <c r="A788" s="177" t="s">
        <v>212</v>
      </c>
      <c r="B788" s="178" t="s">
        <v>1056</v>
      </c>
      <c r="C788" s="179" t="s">
        <v>1500</v>
      </c>
      <c r="D788" s="180"/>
      <c r="E788" s="181"/>
      <c r="F788" s="181"/>
    </row>
    <row r="789" spans="1:12" s="177" customFormat="1" ht="12.75" customHeight="1" outlineLevel="1" x14ac:dyDescent="0.2">
      <c r="A789" s="177" t="s">
        <v>212</v>
      </c>
      <c r="B789" s="190" t="s">
        <v>1735</v>
      </c>
      <c r="C789" s="191" t="s">
        <v>3256</v>
      </c>
      <c r="D789" s="192" t="s">
        <v>9</v>
      </c>
      <c r="E789" s="193">
        <v>54.16</v>
      </c>
      <c r="F789" s="193"/>
    </row>
    <row r="790" spans="1:12" s="177" customFormat="1" ht="12.75" customHeight="1" outlineLevel="1" x14ac:dyDescent="0.2">
      <c r="A790" s="177" t="s">
        <v>212</v>
      </c>
      <c r="B790" s="178" t="s">
        <v>1057</v>
      </c>
      <c r="C790" s="179" t="s">
        <v>1502</v>
      </c>
      <c r="D790" s="180"/>
      <c r="E790" s="181"/>
      <c r="F790" s="181"/>
    </row>
    <row r="791" spans="1:12" s="177" customFormat="1" ht="12.75" customHeight="1" outlineLevel="1" x14ac:dyDescent="0.2">
      <c r="A791" s="177" t="s">
        <v>212</v>
      </c>
      <c r="B791" s="186" t="s">
        <v>1736</v>
      </c>
      <c r="C791" s="187" t="s">
        <v>1714</v>
      </c>
      <c r="D791" s="188" t="s">
        <v>9</v>
      </c>
      <c r="E791" s="189">
        <v>193.12</v>
      </c>
      <c r="F791" s="189"/>
    </row>
    <row r="792" spans="1:12" s="177" customFormat="1" ht="12.75" customHeight="1" outlineLevel="1" x14ac:dyDescent="0.2">
      <c r="A792" s="177" t="s">
        <v>212</v>
      </c>
      <c r="B792" s="190" t="s">
        <v>1737</v>
      </c>
      <c r="C792" s="191" t="s">
        <v>3256</v>
      </c>
      <c r="D792" s="192" t="s">
        <v>9</v>
      </c>
      <c r="E792" s="193">
        <v>223.81</v>
      </c>
      <c r="F792" s="193"/>
    </row>
    <row r="793" spans="1:12" s="177" customFormat="1" ht="12.75" customHeight="1" outlineLevel="1" x14ac:dyDescent="0.2">
      <c r="A793" s="177" t="s">
        <v>212</v>
      </c>
      <c r="B793" s="178" t="s">
        <v>1058</v>
      </c>
      <c r="C793" s="179" t="s">
        <v>1504</v>
      </c>
      <c r="D793" s="180"/>
      <c r="E793" s="181"/>
      <c r="F793" s="181"/>
    </row>
    <row r="794" spans="1:12" s="177" customFormat="1" ht="12.75" customHeight="1" outlineLevel="1" x14ac:dyDescent="0.2">
      <c r="A794" s="177" t="s">
        <v>212</v>
      </c>
      <c r="B794" s="186" t="s">
        <v>1738</v>
      </c>
      <c r="C794" s="187" t="s">
        <v>3256</v>
      </c>
      <c r="D794" s="188" t="s">
        <v>9</v>
      </c>
      <c r="E794" s="189">
        <v>54.3</v>
      </c>
      <c r="F794" s="189"/>
    </row>
    <row r="795" spans="1:12" s="177" customFormat="1" ht="12.75" customHeight="1" outlineLevel="1" x14ac:dyDescent="0.2">
      <c r="A795" s="177" t="s">
        <v>212</v>
      </c>
      <c r="B795" s="178" t="s">
        <v>1739</v>
      </c>
      <c r="C795" s="179" t="s">
        <v>1507</v>
      </c>
      <c r="D795" s="180"/>
      <c r="E795" s="181"/>
      <c r="F795" s="181"/>
    </row>
    <row r="796" spans="1:12" s="177" customFormat="1" ht="12.75" customHeight="1" outlineLevel="1" x14ac:dyDescent="0.2">
      <c r="A796" s="177" t="s">
        <v>212</v>
      </c>
      <c r="B796" s="190" t="s">
        <v>1740</v>
      </c>
      <c r="C796" s="191" t="s">
        <v>3256</v>
      </c>
      <c r="D796" s="192" t="s">
        <v>9</v>
      </c>
      <c r="E796" s="193">
        <v>85.01</v>
      </c>
      <c r="F796" s="193"/>
    </row>
    <row r="797" spans="1:12" s="177" customFormat="1" ht="12.75" customHeight="1" outlineLevel="1" x14ac:dyDescent="0.2">
      <c r="A797" s="177" t="s">
        <v>212</v>
      </c>
      <c r="B797" s="178" t="s">
        <v>1741</v>
      </c>
      <c r="C797" s="179" t="s">
        <v>1742</v>
      </c>
      <c r="D797" s="180"/>
      <c r="E797" s="181"/>
      <c r="F797" s="181"/>
    </row>
    <row r="798" spans="1:12" s="177" customFormat="1" ht="12.75" customHeight="1" outlineLevel="1" x14ac:dyDescent="0.2">
      <c r="A798" s="177" t="s">
        <v>212</v>
      </c>
      <c r="B798" s="186" t="s">
        <v>1743</v>
      </c>
      <c r="C798" s="187" t="s">
        <v>1714</v>
      </c>
      <c r="D798" s="188" t="s">
        <v>9</v>
      </c>
      <c r="E798" s="189">
        <v>96.3</v>
      </c>
      <c r="F798" s="189"/>
    </row>
    <row r="799" spans="1:12" s="177" customFormat="1" ht="12.75" customHeight="1" outlineLevel="1" x14ac:dyDescent="0.2">
      <c r="A799" s="177" t="s">
        <v>212</v>
      </c>
      <c r="B799" s="190" t="s">
        <v>1744</v>
      </c>
      <c r="C799" s="191" t="s">
        <v>3256</v>
      </c>
      <c r="D799" s="192" t="s">
        <v>9</v>
      </c>
      <c r="E799" s="193">
        <v>96.3</v>
      </c>
      <c r="F799" s="193"/>
    </row>
    <row r="800" spans="1:12" x14ac:dyDescent="0.2">
      <c r="B800" s="419" t="s">
        <v>1059</v>
      </c>
      <c r="C800" s="420" t="s">
        <v>2316</v>
      </c>
      <c r="D800" s="420"/>
      <c r="E800" s="426">
        <f>SUM(E801:E1344)</f>
        <v>4984.6799999999912</v>
      </c>
      <c r="F800" s="426"/>
      <c r="G800" s="420"/>
      <c r="H800" s="196">
        <f>SUM(H801:H933)</f>
        <v>4984.6900000000014</v>
      </c>
      <c r="I800" s="204" t="s">
        <v>666</v>
      </c>
      <c r="J800" s="367"/>
      <c r="K800" s="177"/>
      <c r="L800" s="177"/>
    </row>
    <row r="801" spans="1:12" ht="12.75" customHeight="1" outlineLevel="1" x14ac:dyDescent="0.2">
      <c r="A801" s="160" t="s">
        <v>211</v>
      </c>
      <c r="B801" s="178" t="s">
        <v>551</v>
      </c>
      <c r="C801" s="179" t="s">
        <v>1479</v>
      </c>
      <c r="D801" s="180"/>
      <c r="E801" s="181"/>
      <c r="F801" s="181"/>
      <c r="G801" s="187" t="s">
        <v>2319</v>
      </c>
      <c r="H801" s="189">
        <v>26.82</v>
      </c>
      <c r="J801" s="177"/>
      <c r="K801" s="177"/>
      <c r="L801" s="177"/>
    </row>
    <row r="802" spans="1:12" ht="38.25" customHeight="1" outlineLevel="1" x14ac:dyDescent="0.2">
      <c r="A802" s="160" t="s">
        <v>211</v>
      </c>
      <c r="B802" s="186" t="s">
        <v>552</v>
      </c>
      <c r="C802" s="187" t="s">
        <v>1747</v>
      </c>
      <c r="D802" s="188" t="s">
        <v>9</v>
      </c>
      <c r="E802" s="189">
        <v>8.51</v>
      </c>
      <c r="F802" s="189"/>
      <c r="G802" s="191" t="s">
        <v>1833</v>
      </c>
      <c r="H802" s="193">
        <v>54.68</v>
      </c>
      <c r="J802" s="177"/>
      <c r="K802" s="177"/>
      <c r="L802" s="177"/>
    </row>
    <row r="803" spans="1:12" ht="38.25" customHeight="1" outlineLevel="1" x14ac:dyDescent="0.2">
      <c r="A803" s="160" t="s">
        <v>211</v>
      </c>
      <c r="B803" s="190" t="s">
        <v>1081</v>
      </c>
      <c r="C803" s="191" t="s">
        <v>1748</v>
      </c>
      <c r="D803" s="192" t="s">
        <v>9</v>
      </c>
      <c r="E803" s="193">
        <v>116.94</v>
      </c>
      <c r="F803" s="193"/>
      <c r="G803" s="187" t="s">
        <v>1834</v>
      </c>
      <c r="H803" s="189">
        <v>36</v>
      </c>
      <c r="J803" s="177"/>
      <c r="K803" s="177"/>
      <c r="L803" s="177"/>
    </row>
    <row r="804" spans="1:12" ht="38.25" customHeight="1" outlineLevel="1" x14ac:dyDescent="0.2">
      <c r="A804" s="160" t="s">
        <v>211</v>
      </c>
      <c r="B804" s="186" t="s">
        <v>1082</v>
      </c>
      <c r="C804" s="187" t="s">
        <v>1749</v>
      </c>
      <c r="D804" s="188" t="s">
        <v>9</v>
      </c>
      <c r="E804" s="189">
        <v>5.37</v>
      </c>
      <c r="F804" s="189"/>
      <c r="G804" s="191" t="s">
        <v>1835</v>
      </c>
      <c r="H804" s="193">
        <v>24.42</v>
      </c>
      <c r="J804" s="177"/>
      <c r="K804" s="177"/>
      <c r="L804" s="177"/>
    </row>
    <row r="805" spans="1:12" ht="38.25" customHeight="1" outlineLevel="1" x14ac:dyDescent="0.2">
      <c r="A805" s="160" t="s">
        <v>211</v>
      </c>
      <c r="B805" s="190" t="s">
        <v>1083</v>
      </c>
      <c r="C805" s="191" t="s">
        <v>1750</v>
      </c>
      <c r="D805" s="192" t="s">
        <v>9</v>
      </c>
      <c r="E805" s="193">
        <v>7.26</v>
      </c>
      <c r="F805" s="193"/>
      <c r="G805" s="187" t="s">
        <v>1886</v>
      </c>
      <c r="H805" s="189">
        <v>15.73</v>
      </c>
      <c r="J805" s="177"/>
      <c r="K805" s="177"/>
      <c r="L805" s="177"/>
    </row>
    <row r="806" spans="1:12" ht="38.25" customHeight="1" outlineLevel="1" x14ac:dyDescent="0.2">
      <c r="A806" s="160" t="s">
        <v>211</v>
      </c>
      <c r="B806" s="186" t="s">
        <v>1084</v>
      </c>
      <c r="C806" s="187" t="s">
        <v>1751</v>
      </c>
      <c r="D806" s="188" t="s">
        <v>9</v>
      </c>
      <c r="E806" s="189">
        <v>7.37</v>
      </c>
      <c r="F806" s="189"/>
      <c r="G806" s="191" t="s">
        <v>2282</v>
      </c>
      <c r="H806" s="193">
        <v>12.48</v>
      </c>
      <c r="J806" s="177"/>
      <c r="K806" s="177"/>
      <c r="L806" s="177"/>
    </row>
    <row r="807" spans="1:12" ht="25.5" customHeight="1" outlineLevel="1" x14ac:dyDescent="0.2">
      <c r="A807" s="160" t="s">
        <v>211</v>
      </c>
      <c r="B807" s="190" t="s">
        <v>1085</v>
      </c>
      <c r="C807" s="191" t="s">
        <v>1752</v>
      </c>
      <c r="D807" s="192" t="s">
        <v>9</v>
      </c>
      <c r="E807" s="193">
        <v>0.53</v>
      </c>
      <c r="F807" s="193"/>
      <c r="G807" s="187" t="s">
        <v>1808</v>
      </c>
      <c r="H807" s="189">
        <v>121.06</v>
      </c>
      <c r="I807" s="160"/>
      <c r="J807" s="177"/>
      <c r="K807" s="177"/>
      <c r="L807" s="177"/>
    </row>
    <row r="808" spans="1:12" ht="38.25" customHeight="1" outlineLevel="1" x14ac:dyDescent="0.2">
      <c r="A808" s="160" t="s">
        <v>211</v>
      </c>
      <c r="B808" s="186" t="s">
        <v>1086</v>
      </c>
      <c r="C808" s="187" t="s">
        <v>1753</v>
      </c>
      <c r="D808" s="188" t="s">
        <v>9</v>
      </c>
      <c r="E808" s="189">
        <v>4.53</v>
      </c>
      <c r="F808" s="189"/>
      <c r="G808" s="191" t="s">
        <v>1809</v>
      </c>
      <c r="H808" s="193">
        <v>245.08</v>
      </c>
      <c r="K808" s="177"/>
      <c r="L808" s="177"/>
    </row>
    <row r="809" spans="1:12" ht="38.25" customHeight="1" outlineLevel="1" x14ac:dyDescent="0.2">
      <c r="A809" s="160" t="s">
        <v>211</v>
      </c>
      <c r="B809" s="190" t="s">
        <v>1087</v>
      </c>
      <c r="C809" s="191" t="s">
        <v>1754</v>
      </c>
      <c r="D809" s="192" t="s">
        <v>9</v>
      </c>
      <c r="E809" s="193">
        <v>29.03</v>
      </c>
      <c r="F809" s="193"/>
      <c r="G809" s="187" t="s">
        <v>1890</v>
      </c>
      <c r="H809" s="189">
        <v>56.82</v>
      </c>
      <c r="K809" s="177"/>
      <c r="L809" s="177"/>
    </row>
    <row r="810" spans="1:12" ht="38.25" customHeight="1" outlineLevel="1" x14ac:dyDescent="0.2">
      <c r="A810" s="160" t="s">
        <v>211</v>
      </c>
      <c r="B810" s="186" t="s">
        <v>1088</v>
      </c>
      <c r="C810" s="187" t="s">
        <v>1755</v>
      </c>
      <c r="D810" s="188" t="s">
        <v>9</v>
      </c>
      <c r="E810" s="189">
        <v>18.89</v>
      </c>
      <c r="F810" s="189"/>
      <c r="G810" s="191" t="s">
        <v>1837</v>
      </c>
      <c r="H810" s="193">
        <v>87.65</v>
      </c>
      <c r="K810" s="177"/>
      <c r="L810" s="177"/>
    </row>
    <row r="811" spans="1:12" ht="38.25" customHeight="1" outlineLevel="1" x14ac:dyDescent="0.2">
      <c r="A811" s="160" t="s">
        <v>211</v>
      </c>
      <c r="B811" s="190" t="s">
        <v>1089</v>
      </c>
      <c r="C811" s="191" t="s">
        <v>1756</v>
      </c>
      <c r="D811" s="192" t="s">
        <v>9</v>
      </c>
      <c r="E811" s="193">
        <v>4.34</v>
      </c>
      <c r="F811" s="193"/>
      <c r="G811" s="187" t="s">
        <v>1839</v>
      </c>
      <c r="H811" s="189">
        <v>52.51</v>
      </c>
      <c r="K811" s="177"/>
      <c r="L811" s="177"/>
    </row>
    <row r="812" spans="1:12" ht="25.5" customHeight="1" outlineLevel="1" x14ac:dyDescent="0.2">
      <c r="A812" s="160" t="s">
        <v>211</v>
      </c>
      <c r="B812" s="186" t="s">
        <v>1090</v>
      </c>
      <c r="C812" s="187" t="s">
        <v>1757</v>
      </c>
      <c r="D812" s="188" t="s">
        <v>9</v>
      </c>
      <c r="E812" s="189">
        <v>7.69</v>
      </c>
      <c r="F812" s="189"/>
      <c r="G812" s="191" t="s">
        <v>1841</v>
      </c>
      <c r="H812" s="193">
        <v>28.62</v>
      </c>
      <c r="K812" s="177"/>
      <c r="L812" s="177"/>
    </row>
    <row r="813" spans="1:12" ht="25.5" customHeight="1" outlineLevel="1" x14ac:dyDescent="0.2">
      <c r="A813" s="160" t="s">
        <v>211</v>
      </c>
      <c r="B813" s="190" t="s">
        <v>1091</v>
      </c>
      <c r="C813" s="191" t="s">
        <v>1758</v>
      </c>
      <c r="D813" s="192" t="s">
        <v>9</v>
      </c>
      <c r="E813" s="193">
        <v>12.44</v>
      </c>
      <c r="F813" s="193"/>
      <c r="G813" s="187" t="s">
        <v>1843</v>
      </c>
      <c r="H813" s="189">
        <v>9.36</v>
      </c>
      <c r="K813" s="177"/>
      <c r="L813" s="177"/>
    </row>
    <row r="814" spans="1:12" ht="25.5" customHeight="1" outlineLevel="1" x14ac:dyDescent="0.2">
      <c r="A814" s="160" t="s">
        <v>211</v>
      </c>
      <c r="B814" s="186" t="s">
        <v>1092</v>
      </c>
      <c r="C814" s="187" t="s">
        <v>1749</v>
      </c>
      <c r="D814" s="188" t="s">
        <v>9</v>
      </c>
      <c r="E814" s="189">
        <v>26.56</v>
      </c>
      <c r="F814" s="189"/>
      <c r="G814" s="191" t="s">
        <v>1845</v>
      </c>
      <c r="H814" s="193">
        <v>4.82</v>
      </c>
      <c r="K814" s="177"/>
      <c r="L814" s="177"/>
    </row>
    <row r="815" spans="1:12" ht="25.5" customHeight="1" outlineLevel="1" x14ac:dyDescent="0.2">
      <c r="A815" s="160" t="s">
        <v>211</v>
      </c>
      <c r="B815" s="190" t="s">
        <v>1093</v>
      </c>
      <c r="C815" s="191" t="s">
        <v>1759</v>
      </c>
      <c r="D815" s="192" t="s">
        <v>9</v>
      </c>
      <c r="E815" s="193">
        <v>4.53</v>
      </c>
      <c r="F815" s="193"/>
      <c r="G815" s="187" t="s">
        <v>1747</v>
      </c>
      <c r="H815" s="189">
        <v>8.51</v>
      </c>
      <c r="K815" s="177"/>
      <c r="L815" s="177"/>
    </row>
    <row r="816" spans="1:12" ht="25.5" customHeight="1" outlineLevel="1" x14ac:dyDescent="0.2">
      <c r="A816" s="160" t="s">
        <v>211</v>
      </c>
      <c r="B816" s="186" t="s">
        <v>1094</v>
      </c>
      <c r="C816" s="187" t="s">
        <v>1760</v>
      </c>
      <c r="D816" s="188" t="s">
        <v>9</v>
      </c>
      <c r="E816" s="189">
        <v>18.89</v>
      </c>
      <c r="F816" s="189"/>
      <c r="G816" s="191" t="s">
        <v>1810</v>
      </c>
      <c r="H816" s="193">
        <v>133.84</v>
      </c>
      <c r="K816" s="177"/>
      <c r="L816" s="177"/>
    </row>
    <row r="817" spans="1:12" ht="38.25" customHeight="1" outlineLevel="1" x14ac:dyDescent="0.2">
      <c r="A817" s="160" t="s">
        <v>211</v>
      </c>
      <c r="B817" s="190" t="s">
        <v>1095</v>
      </c>
      <c r="C817" s="191" t="s">
        <v>1761</v>
      </c>
      <c r="D817" s="192" t="s">
        <v>9</v>
      </c>
      <c r="E817" s="193">
        <v>4.34</v>
      </c>
      <c r="F817" s="193"/>
      <c r="G817" s="187" t="s">
        <v>1811</v>
      </c>
      <c r="H817" s="189">
        <v>264.70999999999998</v>
      </c>
      <c r="K817" s="177"/>
      <c r="L817" s="177"/>
    </row>
    <row r="818" spans="1:12" ht="25.5" customHeight="1" outlineLevel="1" x14ac:dyDescent="0.2">
      <c r="A818" s="160" t="s">
        <v>211</v>
      </c>
      <c r="B818" s="186" t="s">
        <v>1096</v>
      </c>
      <c r="C818" s="187" t="s">
        <v>1757</v>
      </c>
      <c r="D818" s="188" t="s">
        <v>9</v>
      </c>
      <c r="E818" s="189">
        <v>27.4</v>
      </c>
      <c r="F818" s="189"/>
      <c r="G818" s="191" t="s">
        <v>1813</v>
      </c>
      <c r="H818" s="193">
        <v>328.01</v>
      </c>
      <c r="K818" s="177"/>
      <c r="L818" s="177"/>
    </row>
    <row r="819" spans="1:12" ht="38.25" customHeight="1" outlineLevel="1" x14ac:dyDescent="0.2">
      <c r="A819" s="160" t="s">
        <v>211</v>
      </c>
      <c r="B819" s="190" t="s">
        <v>1097</v>
      </c>
      <c r="C819" s="191" t="s">
        <v>1753</v>
      </c>
      <c r="D819" s="192" t="s">
        <v>9</v>
      </c>
      <c r="E819" s="193">
        <v>27.76</v>
      </c>
      <c r="F819" s="193"/>
      <c r="G819" s="187" t="s">
        <v>1815</v>
      </c>
      <c r="H819" s="189">
        <v>283.27</v>
      </c>
      <c r="K819" s="177"/>
      <c r="L819" s="177"/>
    </row>
    <row r="820" spans="1:12" ht="38.25" customHeight="1" outlineLevel="1" x14ac:dyDescent="0.2">
      <c r="A820" s="160" t="s">
        <v>211</v>
      </c>
      <c r="B820" s="186" t="s">
        <v>1098</v>
      </c>
      <c r="C820" s="187" t="s">
        <v>1755</v>
      </c>
      <c r="D820" s="188" t="s">
        <v>9</v>
      </c>
      <c r="E820" s="189">
        <v>51.23</v>
      </c>
      <c r="F820" s="189"/>
      <c r="G820" s="191" t="s">
        <v>1850</v>
      </c>
      <c r="H820" s="193">
        <v>126.25</v>
      </c>
      <c r="K820" s="177"/>
      <c r="L820" s="177"/>
    </row>
    <row r="821" spans="1:12" ht="38.25" customHeight="1" outlineLevel="1" x14ac:dyDescent="0.2">
      <c r="A821" s="160" t="s">
        <v>211</v>
      </c>
      <c r="B821" s="190" t="s">
        <v>1099</v>
      </c>
      <c r="C821" s="191" t="s">
        <v>1756</v>
      </c>
      <c r="D821" s="192" t="s">
        <v>9</v>
      </c>
      <c r="E821" s="193">
        <v>27.75</v>
      </c>
      <c r="F821" s="193"/>
      <c r="G821" s="187" t="s">
        <v>1852</v>
      </c>
      <c r="H821" s="189">
        <v>257.67</v>
      </c>
      <c r="K821" s="177"/>
      <c r="L821" s="177"/>
    </row>
    <row r="822" spans="1:12" ht="25.5" customHeight="1" outlineLevel="1" x14ac:dyDescent="0.2">
      <c r="A822" s="160" t="s">
        <v>211</v>
      </c>
      <c r="B822" s="186" t="s">
        <v>1100</v>
      </c>
      <c r="C822" s="187" t="s">
        <v>1750</v>
      </c>
      <c r="D822" s="188" t="s">
        <v>9</v>
      </c>
      <c r="E822" s="189">
        <v>3.35</v>
      </c>
      <c r="F822" s="189"/>
      <c r="G822" s="191" t="s">
        <v>1854</v>
      </c>
      <c r="H822" s="193">
        <v>43.32</v>
      </c>
      <c r="K822" s="177"/>
      <c r="L822" s="177"/>
    </row>
    <row r="823" spans="1:12" ht="25.5" customHeight="1" outlineLevel="1" x14ac:dyDescent="0.2">
      <c r="A823" s="160" t="s">
        <v>211</v>
      </c>
      <c r="B823" s="190" t="s">
        <v>1101</v>
      </c>
      <c r="C823" s="191" t="s">
        <v>1751</v>
      </c>
      <c r="D823" s="192" t="s">
        <v>9</v>
      </c>
      <c r="E823" s="193">
        <v>4.1399999999999997</v>
      </c>
      <c r="F823" s="193"/>
      <c r="G823" s="187" t="s">
        <v>1856</v>
      </c>
      <c r="H823" s="189">
        <v>10.6</v>
      </c>
      <c r="K823" s="177"/>
      <c r="L823" s="177"/>
    </row>
    <row r="824" spans="1:12" ht="25.5" customHeight="1" outlineLevel="1" x14ac:dyDescent="0.2">
      <c r="A824" s="160" t="s">
        <v>211</v>
      </c>
      <c r="B824" s="186" t="s">
        <v>1102</v>
      </c>
      <c r="C824" s="187" t="s">
        <v>1762</v>
      </c>
      <c r="D824" s="188" t="s">
        <v>9</v>
      </c>
      <c r="E824" s="189">
        <v>209.84</v>
      </c>
      <c r="F824" s="189"/>
      <c r="G824" s="191" t="s">
        <v>1858</v>
      </c>
      <c r="H824" s="193">
        <v>29.74</v>
      </c>
      <c r="K824" s="177"/>
      <c r="L824" s="177"/>
    </row>
    <row r="825" spans="1:12" ht="25.5" customHeight="1" outlineLevel="1" x14ac:dyDescent="0.2">
      <c r="A825" s="160" t="s">
        <v>211</v>
      </c>
      <c r="B825" s="190" t="s">
        <v>1103</v>
      </c>
      <c r="C825" s="191" t="s">
        <v>1752</v>
      </c>
      <c r="D825" s="192" t="s">
        <v>9</v>
      </c>
      <c r="E825" s="193">
        <v>19.899999999999999</v>
      </c>
      <c r="F825" s="193"/>
      <c r="G825" s="187" t="s">
        <v>1763</v>
      </c>
      <c r="H825" s="189">
        <v>14.41</v>
      </c>
    </row>
    <row r="826" spans="1:12" ht="25.5" customHeight="1" outlineLevel="1" x14ac:dyDescent="0.2">
      <c r="A826" s="160" t="s">
        <v>211</v>
      </c>
      <c r="B826" s="178" t="s">
        <v>1060</v>
      </c>
      <c r="C826" s="179" t="s">
        <v>1482</v>
      </c>
      <c r="D826" s="180"/>
      <c r="E826" s="181"/>
      <c r="F826" s="181"/>
      <c r="G826" s="191" t="s">
        <v>2306</v>
      </c>
      <c r="H826" s="193">
        <v>63.95</v>
      </c>
    </row>
    <row r="827" spans="1:12" ht="25.5" customHeight="1" outlineLevel="1" x14ac:dyDescent="0.2">
      <c r="A827" s="160" t="s">
        <v>211</v>
      </c>
      <c r="B827" s="186" t="s">
        <v>1240</v>
      </c>
      <c r="C827" s="187" t="s">
        <v>1763</v>
      </c>
      <c r="D827" s="188" t="s">
        <v>9</v>
      </c>
      <c r="E827" s="189">
        <v>14.41</v>
      </c>
      <c r="F827" s="189"/>
      <c r="G827" s="187" t="s">
        <v>1748</v>
      </c>
      <c r="H827" s="189">
        <v>116.94</v>
      </c>
    </row>
    <row r="828" spans="1:12" ht="25.5" customHeight="1" outlineLevel="1" x14ac:dyDescent="0.2">
      <c r="A828" s="160" t="s">
        <v>211</v>
      </c>
      <c r="B828" s="190" t="s">
        <v>1241</v>
      </c>
      <c r="C828" s="191" t="s">
        <v>1764</v>
      </c>
      <c r="D828" s="192" t="s">
        <v>9</v>
      </c>
      <c r="E828" s="193">
        <v>3.83</v>
      </c>
      <c r="F828" s="193"/>
      <c r="G828" s="191" t="s">
        <v>1749</v>
      </c>
      <c r="H828" s="193">
        <v>5.37</v>
      </c>
    </row>
    <row r="829" spans="1:12" ht="25.5" customHeight="1" outlineLevel="1" x14ac:dyDescent="0.2">
      <c r="A829" s="160" t="s">
        <v>211</v>
      </c>
      <c r="B829" s="186" t="s">
        <v>1242</v>
      </c>
      <c r="C829" s="187" t="s">
        <v>1765</v>
      </c>
      <c r="D829" s="188" t="s">
        <v>9</v>
      </c>
      <c r="E829" s="189">
        <v>7.02</v>
      </c>
      <c r="F829" s="189"/>
      <c r="G829" s="187" t="s">
        <v>1764</v>
      </c>
      <c r="H829" s="189">
        <v>110.88</v>
      </c>
    </row>
    <row r="830" spans="1:12" ht="25.5" customHeight="1" outlineLevel="1" x14ac:dyDescent="0.2">
      <c r="A830" s="160" t="s">
        <v>211</v>
      </c>
      <c r="B830" s="190" t="s">
        <v>1243</v>
      </c>
      <c r="C830" s="191" t="s">
        <v>1766</v>
      </c>
      <c r="D830" s="192" t="s">
        <v>9</v>
      </c>
      <c r="E830" s="193">
        <v>39.81</v>
      </c>
      <c r="F830" s="193"/>
      <c r="G830" s="191" t="s">
        <v>1765</v>
      </c>
      <c r="H830" s="193">
        <v>7.02</v>
      </c>
    </row>
    <row r="831" spans="1:12" ht="25.5" customHeight="1" outlineLevel="1" x14ac:dyDescent="0.2">
      <c r="A831" s="160" t="s">
        <v>211</v>
      </c>
      <c r="B831" s="186" t="s">
        <v>1767</v>
      </c>
      <c r="C831" s="187" t="s">
        <v>1768</v>
      </c>
      <c r="D831" s="188" t="s">
        <v>9</v>
      </c>
      <c r="E831" s="189">
        <v>11.9</v>
      </c>
      <c r="F831" s="189"/>
      <c r="G831" s="187" t="s">
        <v>1750</v>
      </c>
      <c r="H831" s="189">
        <v>7.26</v>
      </c>
    </row>
    <row r="832" spans="1:12" ht="25.5" customHeight="1" outlineLevel="1" x14ac:dyDescent="0.2">
      <c r="A832" s="160" t="s">
        <v>211</v>
      </c>
      <c r="B832" s="190" t="s">
        <v>1769</v>
      </c>
      <c r="C832" s="191" t="s">
        <v>1770</v>
      </c>
      <c r="D832" s="192" t="s">
        <v>9</v>
      </c>
      <c r="E832" s="193">
        <v>47.53</v>
      </c>
      <c r="F832" s="193"/>
      <c r="G832" s="191" t="s">
        <v>1766</v>
      </c>
      <c r="H832" s="193">
        <v>39.81</v>
      </c>
    </row>
    <row r="833" spans="1:10" ht="38.25" customHeight="1" outlineLevel="1" x14ac:dyDescent="0.2">
      <c r="A833" s="160" t="s">
        <v>211</v>
      </c>
      <c r="B833" s="186" t="s">
        <v>1771</v>
      </c>
      <c r="C833" s="187" t="s">
        <v>1772</v>
      </c>
      <c r="D833" s="188" t="s">
        <v>9</v>
      </c>
      <c r="E833" s="189">
        <v>12.1</v>
      </c>
      <c r="F833" s="189"/>
      <c r="G833" s="187" t="s">
        <v>1751</v>
      </c>
      <c r="H833" s="189">
        <v>7.37</v>
      </c>
    </row>
    <row r="834" spans="1:10" ht="25.5" customHeight="1" outlineLevel="1" x14ac:dyDescent="0.2">
      <c r="A834" s="160" t="s">
        <v>211</v>
      </c>
      <c r="B834" s="190" t="s">
        <v>1773</v>
      </c>
      <c r="C834" s="191" t="s">
        <v>1774</v>
      </c>
      <c r="D834" s="192" t="s">
        <v>9</v>
      </c>
      <c r="E834" s="193">
        <v>1.92</v>
      </c>
      <c r="F834" s="193"/>
      <c r="G834" s="191" t="s">
        <v>1752</v>
      </c>
      <c r="H834" s="193">
        <v>0.53</v>
      </c>
    </row>
    <row r="835" spans="1:10" ht="38.25" customHeight="1" outlineLevel="1" x14ac:dyDescent="0.2">
      <c r="A835" s="160" t="s">
        <v>211</v>
      </c>
      <c r="B835" s="186" t="s">
        <v>1775</v>
      </c>
      <c r="C835" s="187" t="s">
        <v>1776</v>
      </c>
      <c r="D835" s="188" t="s">
        <v>9</v>
      </c>
      <c r="E835" s="189">
        <v>7.98</v>
      </c>
      <c r="F835" s="189"/>
      <c r="G835" s="187" t="s">
        <v>1753</v>
      </c>
      <c r="H835" s="189">
        <v>4.53</v>
      </c>
    </row>
    <row r="836" spans="1:10" ht="38.25" customHeight="1" outlineLevel="1" x14ac:dyDescent="0.2">
      <c r="A836" s="160" t="s">
        <v>211</v>
      </c>
      <c r="B836" s="190" t="s">
        <v>1777</v>
      </c>
      <c r="C836" s="191" t="s">
        <v>1778</v>
      </c>
      <c r="D836" s="192" t="s">
        <v>9</v>
      </c>
      <c r="E836" s="193">
        <v>13.64</v>
      </c>
      <c r="F836" s="193"/>
      <c r="G836" s="191" t="s">
        <v>1754</v>
      </c>
      <c r="H836" s="193">
        <v>29.03</v>
      </c>
    </row>
    <row r="837" spans="1:10" ht="38.25" customHeight="1" outlineLevel="1" x14ac:dyDescent="0.2">
      <c r="A837" s="160" t="s">
        <v>211</v>
      </c>
      <c r="B837" s="186" t="s">
        <v>1779</v>
      </c>
      <c r="C837" s="187" t="s">
        <v>1780</v>
      </c>
      <c r="D837" s="188" t="s">
        <v>9</v>
      </c>
      <c r="E837" s="189">
        <v>3.16</v>
      </c>
      <c r="F837" s="189"/>
      <c r="G837" s="187" t="s">
        <v>1755</v>
      </c>
      <c r="H837" s="189">
        <v>18.89</v>
      </c>
    </row>
    <row r="838" spans="1:10" ht="38.25" customHeight="1" outlineLevel="1" x14ac:dyDescent="0.2">
      <c r="A838" s="160" t="s">
        <v>211</v>
      </c>
      <c r="B838" s="190" t="s">
        <v>1781</v>
      </c>
      <c r="C838" s="191" t="s">
        <v>1782</v>
      </c>
      <c r="D838" s="192" t="s">
        <v>9</v>
      </c>
      <c r="E838" s="193">
        <v>3.26</v>
      </c>
      <c r="F838" s="193"/>
      <c r="G838" s="191" t="s">
        <v>1756</v>
      </c>
      <c r="H838" s="193">
        <v>4.34</v>
      </c>
    </row>
    <row r="839" spans="1:10" ht="25.5" customHeight="1" outlineLevel="1" x14ac:dyDescent="0.2">
      <c r="A839" s="160" t="s">
        <v>211</v>
      </c>
      <c r="B839" s="186" t="s">
        <v>1783</v>
      </c>
      <c r="C839" s="187" t="s">
        <v>1784</v>
      </c>
      <c r="D839" s="188" t="s">
        <v>9</v>
      </c>
      <c r="E839" s="189">
        <v>3.04</v>
      </c>
      <c r="F839" s="189"/>
      <c r="G839" s="187" t="s">
        <v>1768</v>
      </c>
      <c r="H839" s="189">
        <v>11.9</v>
      </c>
    </row>
    <row r="840" spans="1:10" ht="25.5" customHeight="1" outlineLevel="1" x14ac:dyDescent="0.2">
      <c r="A840" s="160" t="s">
        <v>211</v>
      </c>
      <c r="B840" s="190" t="s">
        <v>1785</v>
      </c>
      <c r="C840" s="191" t="s">
        <v>1786</v>
      </c>
      <c r="D840" s="192" t="s">
        <v>9</v>
      </c>
      <c r="E840" s="193">
        <v>1.82</v>
      </c>
      <c r="F840" s="193"/>
      <c r="G840" s="191" t="s">
        <v>1757</v>
      </c>
      <c r="H840" s="193">
        <v>7.69</v>
      </c>
    </row>
    <row r="841" spans="1:10" ht="25.5" customHeight="1" outlineLevel="1" x14ac:dyDescent="0.2">
      <c r="A841" s="160" t="s">
        <v>211</v>
      </c>
      <c r="B841" s="186" t="s">
        <v>1787</v>
      </c>
      <c r="C841" s="187" t="s">
        <v>1788</v>
      </c>
      <c r="D841" s="188" t="s">
        <v>9</v>
      </c>
      <c r="E841" s="189">
        <v>2.15</v>
      </c>
      <c r="F841" s="189"/>
      <c r="G841" s="187" t="s">
        <v>1770</v>
      </c>
      <c r="H841" s="189">
        <v>47.53</v>
      </c>
    </row>
    <row r="842" spans="1:10" ht="38.25" customHeight="1" outlineLevel="1" x14ac:dyDescent="0.2">
      <c r="A842" s="160" t="s">
        <v>211</v>
      </c>
      <c r="B842" s="190" t="s">
        <v>1789</v>
      </c>
      <c r="C842" s="191" t="s">
        <v>1765</v>
      </c>
      <c r="D842" s="192" t="s">
        <v>9</v>
      </c>
      <c r="E842" s="193">
        <v>2.94</v>
      </c>
      <c r="F842" s="193"/>
      <c r="G842" s="191" t="s">
        <v>2285</v>
      </c>
      <c r="H842" s="193">
        <v>66.95</v>
      </c>
      <c r="J842" s="386"/>
    </row>
    <row r="843" spans="1:10" ht="25.5" customHeight="1" outlineLevel="1" x14ac:dyDescent="0.2">
      <c r="A843" s="160" t="s">
        <v>211</v>
      </c>
      <c r="B843" s="186" t="s">
        <v>1790</v>
      </c>
      <c r="C843" s="187" t="s">
        <v>1791</v>
      </c>
      <c r="D843" s="188" t="s">
        <v>9</v>
      </c>
      <c r="E843" s="189">
        <v>2.2000000000000002</v>
      </c>
      <c r="F843" s="189"/>
      <c r="G843" s="187" t="s">
        <v>2309</v>
      </c>
      <c r="H843" s="189">
        <v>5.49</v>
      </c>
      <c r="J843" s="386"/>
    </row>
    <row r="844" spans="1:10" ht="38.25" customHeight="1" outlineLevel="1" x14ac:dyDescent="0.2">
      <c r="A844" s="160" t="s">
        <v>211</v>
      </c>
      <c r="B844" s="190" t="s">
        <v>1792</v>
      </c>
      <c r="C844" s="191" t="s">
        <v>1793</v>
      </c>
      <c r="D844" s="192" t="s">
        <v>9</v>
      </c>
      <c r="E844" s="193">
        <v>52.36</v>
      </c>
      <c r="F844" s="193"/>
      <c r="G844" s="191" t="s">
        <v>1772</v>
      </c>
      <c r="H844" s="193">
        <v>12.1</v>
      </c>
      <c r="J844" s="386"/>
    </row>
    <row r="845" spans="1:10" ht="38.25" customHeight="1" outlineLevel="1" x14ac:dyDescent="0.2">
      <c r="A845" s="160" t="s">
        <v>211</v>
      </c>
      <c r="B845" s="186" t="s">
        <v>1794</v>
      </c>
      <c r="C845" s="187" t="s">
        <v>1795</v>
      </c>
      <c r="D845" s="188" t="s">
        <v>9</v>
      </c>
      <c r="E845" s="189">
        <v>3.22</v>
      </c>
      <c r="F845" s="189"/>
      <c r="G845" s="187" t="s">
        <v>1758</v>
      </c>
      <c r="H845" s="189">
        <v>12.44</v>
      </c>
      <c r="J845" s="386"/>
    </row>
    <row r="846" spans="1:10" ht="25.5" customHeight="1" outlineLevel="1" x14ac:dyDescent="0.2">
      <c r="A846" s="160" t="s">
        <v>211</v>
      </c>
      <c r="B846" s="190" t="s">
        <v>1796</v>
      </c>
      <c r="C846" s="191" t="s">
        <v>1778</v>
      </c>
      <c r="D846" s="192" t="s">
        <v>9</v>
      </c>
      <c r="E846" s="193">
        <v>4.42</v>
      </c>
      <c r="F846" s="193"/>
      <c r="G846" s="191" t="s">
        <v>1774</v>
      </c>
      <c r="H846" s="193">
        <v>1.92</v>
      </c>
      <c r="J846" s="386"/>
    </row>
    <row r="847" spans="1:10" ht="38.25" customHeight="1" outlineLevel="1" x14ac:dyDescent="0.2">
      <c r="A847" s="160" t="s">
        <v>211</v>
      </c>
      <c r="B847" s="186" t="s">
        <v>1797</v>
      </c>
      <c r="C847" s="187" t="s">
        <v>1798</v>
      </c>
      <c r="D847" s="188" t="s">
        <v>9</v>
      </c>
      <c r="E847" s="189">
        <v>2.27</v>
      </c>
      <c r="F847" s="189"/>
      <c r="G847" s="187" t="s">
        <v>1776</v>
      </c>
      <c r="H847" s="189">
        <v>7.98</v>
      </c>
      <c r="J847" s="386"/>
    </row>
    <row r="848" spans="1:10" ht="51" customHeight="1" outlineLevel="1" x14ac:dyDescent="0.2">
      <c r="A848" s="160" t="s">
        <v>211</v>
      </c>
      <c r="B848" s="190" t="s">
        <v>1799</v>
      </c>
      <c r="C848" s="191" t="s">
        <v>1800</v>
      </c>
      <c r="D848" s="192" t="s">
        <v>9</v>
      </c>
      <c r="E848" s="193">
        <v>2.59</v>
      </c>
      <c r="F848" s="193"/>
      <c r="G848" s="191" t="s">
        <v>2287</v>
      </c>
      <c r="H848" s="193">
        <v>59.81</v>
      </c>
      <c r="J848" s="386"/>
    </row>
    <row r="849" spans="1:10" ht="38.25" customHeight="1" outlineLevel="1" x14ac:dyDescent="0.2">
      <c r="A849" s="160" t="s">
        <v>211</v>
      </c>
      <c r="B849" s="186" t="s">
        <v>1801</v>
      </c>
      <c r="C849" s="187" t="s">
        <v>1802</v>
      </c>
      <c r="D849" s="188" t="s">
        <v>9</v>
      </c>
      <c r="E849" s="189">
        <v>8.31</v>
      </c>
      <c r="F849" s="189"/>
      <c r="G849" s="187" t="s">
        <v>1749</v>
      </c>
      <c r="H849" s="189">
        <v>26.56</v>
      </c>
      <c r="J849" s="386"/>
    </row>
    <row r="850" spans="1:10" ht="38.25" customHeight="1" outlineLevel="1" x14ac:dyDescent="0.2">
      <c r="A850" s="160" t="s">
        <v>211</v>
      </c>
      <c r="B850" s="190" t="s">
        <v>1803</v>
      </c>
      <c r="C850" s="191" t="s">
        <v>1766</v>
      </c>
      <c r="D850" s="192" t="s">
        <v>9</v>
      </c>
      <c r="E850" s="193">
        <v>2.83</v>
      </c>
      <c r="F850" s="193"/>
      <c r="G850" s="191" t="s">
        <v>1759</v>
      </c>
      <c r="H850" s="193">
        <v>4.53</v>
      </c>
      <c r="J850" s="386"/>
    </row>
    <row r="851" spans="1:10" ht="25.5" customHeight="1" outlineLevel="1" x14ac:dyDescent="0.2">
      <c r="A851" s="160" t="s">
        <v>211</v>
      </c>
      <c r="B851" s="186" t="s">
        <v>1804</v>
      </c>
      <c r="C851" s="187" t="s">
        <v>1780</v>
      </c>
      <c r="D851" s="188" t="s">
        <v>9</v>
      </c>
      <c r="E851" s="189">
        <v>1.87</v>
      </c>
      <c r="F851" s="189"/>
      <c r="G851" s="187" t="s">
        <v>1760</v>
      </c>
      <c r="H851" s="189">
        <v>18.89</v>
      </c>
      <c r="J851" s="386"/>
    </row>
    <row r="852" spans="1:10" ht="38.25" customHeight="1" outlineLevel="1" x14ac:dyDescent="0.2">
      <c r="A852" s="160" t="s">
        <v>211</v>
      </c>
      <c r="B852" s="190" t="s">
        <v>1805</v>
      </c>
      <c r="C852" s="191" t="s">
        <v>1782</v>
      </c>
      <c r="D852" s="192" t="s">
        <v>9</v>
      </c>
      <c r="E852" s="193">
        <v>1.9</v>
      </c>
      <c r="F852" s="193"/>
      <c r="G852" s="191" t="s">
        <v>1761</v>
      </c>
      <c r="H852" s="193">
        <v>4.34</v>
      </c>
      <c r="J852" s="386"/>
    </row>
    <row r="853" spans="1:10" ht="25.5" customHeight="1" outlineLevel="1" x14ac:dyDescent="0.2">
      <c r="A853" s="160" t="s">
        <v>211</v>
      </c>
      <c r="B853" s="186" t="s">
        <v>1806</v>
      </c>
      <c r="C853" s="187" t="s">
        <v>1784</v>
      </c>
      <c r="D853" s="188" t="s">
        <v>9</v>
      </c>
      <c r="E853" s="189">
        <v>1.84</v>
      </c>
      <c r="F853" s="189"/>
      <c r="G853" s="187" t="s">
        <v>2178</v>
      </c>
      <c r="H853" s="189">
        <v>5</v>
      </c>
      <c r="J853" s="386"/>
    </row>
    <row r="854" spans="1:10" ht="25.5" customHeight="1" outlineLevel="1" x14ac:dyDescent="0.2">
      <c r="A854" s="160" t="s">
        <v>211</v>
      </c>
      <c r="B854" s="190" t="s">
        <v>1807</v>
      </c>
      <c r="C854" s="191" t="s">
        <v>1786</v>
      </c>
      <c r="D854" s="192" t="s">
        <v>9</v>
      </c>
      <c r="E854" s="193">
        <v>1.37</v>
      </c>
      <c r="F854" s="193"/>
      <c r="G854" s="191" t="s">
        <v>1901</v>
      </c>
      <c r="H854" s="193">
        <v>6.52</v>
      </c>
      <c r="J854" s="386"/>
    </row>
    <row r="855" spans="1:10" ht="25.5" customHeight="1" outlineLevel="1" x14ac:dyDescent="0.2">
      <c r="A855" s="160" t="s">
        <v>212</v>
      </c>
      <c r="B855" s="178" t="s">
        <v>1061</v>
      </c>
      <c r="C855" s="179" t="s">
        <v>1484</v>
      </c>
      <c r="D855" s="180"/>
      <c r="E855" s="181"/>
      <c r="F855" s="181"/>
      <c r="G855" s="187" t="s">
        <v>2180</v>
      </c>
      <c r="H855" s="189">
        <v>4.18</v>
      </c>
      <c r="J855" s="386"/>
    </row>
    <row r="856" spans="1:10" ht="25.5" customHeight="1" outlineLevel="1" x14ac:dyDescent="0.2">
      <c r="A856" s="160" t="s">
        <v>212</v>
      </c>
      <c r="B856" s="186" t="s">
        <v>1244</v>
      </c>
      <c r="C856" s="187" t="s">
        <v>1808</v>
      </c>
      <c r="D856" s="188" t="s">
        <v>9</v>
      </c>
      <c r="E856" s="189">
        <v>7.96</v>
      </c>
      <c r="F856" s="189"/>
      <c r="G856" s="191" t="s">
        <v>2182</v>
      </c>
      <c r="H856" s="193">
        <v>5.58</v>
      </c>
      <c r="J856" s="386"/>
    </row>
    <row r="857" spans="1:10" ht="25.5" customHeight="1" outlineLevel="1" x14ac:dyDescent="0.2">
      <c r="A857" s="160" t="s">
        <v>212</v>
      </c>
      <c r="B857" s="190" t="s">
        <v>1245</v>
      </c>
      <c r="C857" s="191" t="s">
        <v>1809</v>
      </c>
      <c r="D857" s="192" t="s">
        <v>9</v>
      </c>
      <c r="E857" s="193">
        <v>19.170000000000002</v>
      </c>
      <c r="F857" s="193"/>
      <c r="G857" s="187" t="s">
        <v>2184</v>
      </c>
      <c r="H857" s="189">
        <v>3.05</v>
      </c>
      <c r="J857" s="386"/>
    </row>
    <row r="858" spans="1:10" ht="25.5" customHeight="1" outlineLevel="1" x14ac:dyDescent="0.2">
      <c r="A858" s="160" t="s">
        <v>212</v>
      </c>
      <c r="B858" s="186" t="s">
        <v>1246</v>
      </c>
      <c r="C858" s="187" t="s">
        <v>1810</v>
      </c>
      <c r="D858" s="188" t="s">
        <v>9</v>
      </c>
      <c r="E858" s="189">
        <v>32.479999999999997</v>
      </c>
      <c r="F858" s="189"/>
      <c r="G858" s="191" t="s">
        <v>1778</v>
      </c>
      <c r="H858" s="193">
        <v>13.64</v>
      </c>
      <c r="J858" s="386"/>
    </row>
    <row r="859" spans="1:10" ht="25.5" customHeight="1" outlineLevel="1" x14ac:dyDescent="0.2">
      <c r="A859" s="160" t="s">
        <v>212</v>
      </c>
      <c r="B859" s="190" t="s">
        <v>1247</v>
      </c>
      <c r="C859" s="191" t="s">
        <v>1811</v>
      </c>
      <c r="D859" s="192" t="s">
        <v>9</v>
      </c>
      <c r="E859" s="193">
        <v>18.52</v>
      </c>
      <c r="F859" s="193"/>
      <c r="G859" s="187" t="s">
        <v>2289</v>
      </c>
      <c r="H859" s="189">
        <v>15.03</v>
      </c>
      <c r="J859" s="386"/>
    </row>
    <row r="860" spans="1:10" ht="25.5" customHeight="1" outlineLevel="1" x14ac:dyDescent="0.2">
      <c r="A860" s="160" t="s">
        <v>212</v>
      </c>
      <c r="B860" s="186" t="s">
        <v>1812</v>
      </c>
      <c r="C860" s="187" t="s">
        <v>1813</v>
      </c>
      <c r="D860" s="188" t="s">
        <v>9</v>
      </c>
      <c r="E860" s="189">
        <v>21.87</v>
      </c>
      <c r="F860" s="189"/>
      <c r="G860" s="191" t="s">
        <v>1861</v>
      </c>
      <c r="H860" s="193">
        <v>83.76</v>
      </c>
      <c r="J860" s="386"/>
    </row>
    <row r="861" spans="1:10" ht="25.5" customHeight="1" outlineLevel="1" x14ac:dyDescent="0.2">
      <c r="A861" s="160" t="s">
        <v>212</v>
      </c>
      <c r="B861" s="190" t="s">
        <v>1814</v>
      </c>
      <c r="C861" s="191" t="s">
        <v>1815</v>
      </c>
      <c r="D861" s="192" t="s">
        <v>9</v>
      </c>
      <c r="E861" s="193">
        <v>19.75</v>
      </c>
      <c r="F861" s="193"/>
      <c r="G861" s="187" t="s">
        <v>1863</v>
      </c>
      <c r="H861" s="189">
        <v>120.91</v>
      </c>
      <c r="J861" s="386"/>
    </row>
    <row r="862" spans="1:10" ht="25.5" customHeight="1" outlineLevel="1" x14ac:dyDescent="0.2">
      <c r="A862" s="160" t="s">
        <v>212</v>
      </c>
      <c r="B862" s="186" t="s">
        <v>1816</v>
      </c>
      <c r="C862" s="187" t="s">
        <v>1764</v>
      </c>
      <c r="D862" s="188" t="s">
        <v>9</v>
      </c>
      <c r="E862" s="189">
        <v>1.96</v>
      </c>
      <c r="F862" s="189"/>
      <c r="G862" s="191" t="s">
        <v>1865</v>
      </c>
      <c r="H862" s="193">
        <v>55.7</v>
      </c>
      <c r="J862" s="386"/>
    </row>
    <row r="863" spans="1:10" ht="25.5" customHeight="1" outlineLevel="1" x14ac:dyDescent="0.2">
      <c r="A863" s="160" t="s">
        <v>212</v>
      </c>
      <c r="B863" s="190" t="s">
        <v>1817</v>
      </c>
      <c r="C863" s="191" t="s">
        <v>1818</v>
      </c>
      <c r="D863" s="192" t="s">
        <v>9</v>
      </c>
      <c r="E863" s="193">
        <v>3.05</v>
      </c>
      <c r="F863" s="193"/>
      <c r="G863" s="187" t="s">
        <v>1867</v>
      </c>
      <c r="H863" s="189">
        <v>94.22</v>
      </c>
      <c r="J863" s="386"/>
    </row>
    <row r="864" spans="1:10" ht="25.5" customHeight="1" outlineLevel="1" x14ac:dyDescent="0.2">
      <c r="A864" s="160" t="s">
        <v>212</v>
      </c>
      <c r="B864" s="186" t="s">
        <v>1819</v>
      </c>
      <c r="C864" s="187" t="s">
        <v>1788</v>
      </c>
      <c r="D864" s="188" t="s">
        <v>9</v>
      </c>
      <c r="E864" s="189">
        <v>1.62</v>
      </c>
      <c r="F864" s="189"/>
      <c r="G864" s="191" t="s">
        <v>1869</v>
      </c>
      <c r="H864" s="193">
        <v>22.28</v>
      </c>
      <c r="J864" s="386"/>
    </row>
    <row r="865" spans="1:10" ht="25.5" customHeight="1" outlineLevel="1" x14ac:dyDescent="0.2">
      <c r="A865" s="160" t="s">
        <v>212</v>
      </c>
      <c r="B865" s="190" t="s">
        <v>1820</v>
      </c>
      <c r="C865" s="191" t="s">
        <v>1821</v>
      </c>
      <c r="D865" s="192" t="s">
        <v>9</v>
      </c>
      <c r="E865" s="193">
        <v>15.49</v>
      </c>
      <c r="F865" s="193"/>
      <c r="G865" s="187" t="s">
        <v>1871</v>
      </c>
      <c r="H865" s="189">
        <v>7.42</v>
      </c>
      <c r="J865" s="386"/>
    </row>
    <row r="866" spans="1:10" ht="25.5" customHeight="1" outlineLevel="1" x14ac:dyDescent="0.2">
      <c r="A866" s="160" t="s">
        <v>212</v>
      </c>
      <c r="B866" s="186" t="s">
        <v>1822</v>
      </c>
      <c r="C866" s="187" t="s">
        <v>1823</v>
      </c>
      <c r="D866" s="188" t="s">
        <v>9</v>
      </c>
      <c r="E866" s="189">
        <v>25.91</v>
      </c>
      <c r="F866" s="189"/>
      <c r="G866" s="191" t="s">
        <v>1818</v>
      </c>
      <c r="H866" s="193">
        <v>3.05</v>
      </c>
      <c r="J866" s="386"/>
    </row>
    <row r="867" spans="1:10" ht="25.5" customHeight="1" outlineLevel="1" x14ac:dyDescent="0.2">
      <c r="A867" s="160" t="s">
        <v>212</v>
      </c>
      <c r="B867" s="190" t="s">
        <v>1824</v>
      </c>
      <c r="C867" s="191" t="s">
        <v>1825</v>
      </c>
      <c r="D867" s="192" t="s">
        <v>9</v>
      </c>
      <c r="E867" s="193">
        <v>28.1</v>
      </c>
      <c r="F867" s="193"/>
      <c r="G867" s="187" t="s">
        <v>1780</v>
      </c>
      <c r="H867" s="189">
        <v>6.42</v>
      </c>
      <c r="J867" s="386"/>
    </row>
    <row r="868" spans="1:10" ht="25.5" customHeight="1" outlineLevel="1" x14ac:dyDescent="0.2">
      <c r="A868" s="160" t="s">
        <v>212</v>
      </c>
      <c r="B868" s="186" t="s">
        <v>1826</v>
      </c>
      <c r="C868" s="187" t="s">
        <v>1827</v>
      </c>
      <c r="D868" s="188" t="s">
        <v>9</v>
      </c>
      <c r="E868" s="189">
        <v>2.19</v>
      </c>
      <c r="F868" s="189"/>
      <c r="G868" s="191" t="s">
        <v>1782</v>
      </c>
      <c r="H868" s="193">
        <v>6.29</v>
      </c>
      <c r="J868" s="386"/>
    </row>
    <row r="869" spans="1:10" ht="25.5" customHeight="1" outlineLevel="1" x14ac:dyDescent="0.2">
      <c r="A869" s="160" t="s">
        <v>212</v>
      </c>
      <c r="B869" s="190" t="s">
        <v>1828</v>
      </c>
      <c r="C869" s="191" t="s">
        <v>1821</v>
      </c>
      <c r="D869" s="192" t="s">
        <v>9</v>
      </c>
      <c r="E869" s="193">
        <v>6.17</v>
      </c>
      <c r="F869" s="193"/>
      <c r="G869" s="187" t="s">
        <v>1784</v>
      </c>
      <c r="H869" s="189">
        <v>3.04</v>
      </c>
      <c r="J869" s="386"/>
    </row>
    <row r="870" spans="1:10" ht="25.5" customHeight="1" outlineLevel="1" x14ac:dyDescent="0.2">
      <c r="A870" s="160" t="s">
        <v>212</v>
      </c>
      <c r="B870" s="186" t="s">
        <v>1829</v>
      </c>
      <c r="C870" s="187" t="s">
        <v>1823</v>
      </c>
      <c r="D870" s="188" t="s">
        <v>9</v>
      </c>
      <c r="E870" s="189">
        <v>10.88</v>
      </c>
      <c r="F870" s="189"/>
      <c r="G870" s="191" t="s">
        <v>1786</v>
      </c>
      <c r="H870" s="193">
        <v>1.82</v>
      </c>
      <c r="J870" s="386"/>
    </row>
    <row r="871" spans="1:10" ht="51" customHeight="1" outlineLevel="1" x14ac:dyDescent="0.2">
      <c r="A871" s="160" t="s">
        <v>212</v>
      </c>
      <c r="B871" s="190" t="s">
        <v>1830</v>
      </c>
      <c r="C871" s="191" t="s">
        <v>1825</v>
      </c>
      <c r="D871" s="192" t="s">
        <v>9</v>
      </c>
      <c r="E871" s="193">
        <v>5.79</v>
      </c>
      <c r="F871" s="193"/>
      <c r="G871" s="187" t="s">
        <v>2252</v>
      </c>
      <c r="H871" s="189">
        <v>7.42</v>
      </c>
      <c r="J871" s="386"/>
    </row>
    <row r="872" spans="1:10" ht="25.5" customHeight="1" outlineLevel="1" x14ac:dyDescent="0.2">
      <c r="A872" s="160" t="s">
        <v>212</v>
      </c>
      <c r="B872" s="186" t="s">
        <v>1831</v>
      </c>
      <c r="C872" s="187" t="s">
        <v>1827</v>
      </c>
      <c r="D872" s="188" t="s">
        <v>9</v>
      </c>
      <c r="E872" s="189">
        <v>1.82</v>
      </c>
      <c r="F872" s="189"/>
      <c r="G872" s="191" t="s">
        <v>1788</v>
      </c>
      <c r="H872" s="193">
        <v>67.13</v>
      </c>
      <c r="J872" s="386"/>
    </row>
    <row r="873" spans="1:10" ht="25.5" customHeight="1" outlineLevel="1" x14ac:dyDescent="0.2">
      <c r="A873" s="160" t="s">
        <v>212</v>
      </c>
      <c r="B873" s="190" t="s">
        <v>1832</v>
      </c>
      <c r="C873" s="191" t="s">
        <v>1818</v>
      </c>
      <c r="D873" s="192" t="s">
        <v>9</v>
      </c>
      <c r="E873" s="193">
        <v>1.84</v>
      </c>
      <c r="F873" s="193"/>
      <c r="G873" s="187" t="s">
        <v>1765</v>
      </c>
      <c r="H873" s="189">
        <v>2.94</v>
      </c>
      <c r="J873" s="386"/>
    </row>
    <row r="874" spans="1:10" ht="25.5" customHeight="1" outlineLevel="1" x14ac:dyDescent="0.2">
      <c r="A874" s="160" t="s">
        <v>212</v>
      </c>
      <c r="B874" s="178" t="s">
        <v>1062</v>
      </c>
      <c r="C874" s="179" t="s">
        <v>1485</v>
      </c>
      <c r="D874" s="180"/>
      <c r="E874" s="181"/>
      <c r="F874" s="181"/>
      <c r="G874" s="191" t="s">
        <v>1757</v>
      </c>
      <c r="H874" s="193">
        <v>27.4</v>
      </c>
      <c r="J874" s="386"/>
    </row>
    <row r="875" spans="1:10" ht="38.25" customHeight="1" outlineLevel="1" x14ac:dyDescent="0.2">
      <c r="A875" s="160" t="s">
        <v>212</v>
      </c>
      <c r="B875" s="186" t="s">
        <v>1248</v>
      </c>
      <c r="C875" s="187" t="s">
        <v>1833</v>
      </c>
      <c r="D875" s="188" t="s">
        <v>9</v>
      </c>
      <c r="E875" s="189">
        <v>4.32</v>
      </c>
      <c r="F875" s="189"/>
      <c r="G875" s="187" t="s">
        <v>1791</v>
      </c>
      <c r="H875" s="189">
        <v>2.2000000000000002</v>
      </c>
      <c r="J875" s="386"/>
    </row>
    <row r="876" spans="1:10" ht="38.25" customHeight="1" outlineLevel="1" x14ac:dyDescent="0.2">
      <c r="A876" s="160" t="s">
        <v>212</v>
      </c>
      <c r="B876" s="190" t="s">
        <v>1249</v>
      </c>
      <c r="C876" s="191" t="s">
        <v>1834</v>
      </c>
      <c r="D876" s="192" t="s">
        <v>9</v>
      </c>
      <c r="E876" s="193">
        <v>2.71</v>
      </c>
      <c r="F876" s="193"/>
      <c r="G876" s="191" t="s">
        <v>1793</v>
      </c>
      <c r="H876" s="193">
        <v>52.36</v>
      </c>
      <c r="J876" s="386"/>
    </row>
    <row r="877" spans="1:10" ht="38.25" customHeight="1" outlineLevel="1" x14ac:dyDescent="0.2">
      <c r="A877" s="160" t="s">
        <v>212</v>
      </c>
      <c r="B877" s="186" t="s">
        <v>1250</v>
      </c>
      <c r="C877" s="187" t="s">
        <v>1835</v>
      </c>
      <c r="D877" s="188" t="s">
        <v>9</v>
      </c>
      <c r="E877" s="189">
        <v>2.87</v>
      </c>
      <c r="F877" s="189"/>
      <c r="G877" s="187" t="s">
        <v>1795</v>
      </c>
      <c r="H877" s="189">
        <v>3.22</v>
      </c>
      <c r="J877" s="386"/>
    </row>
    <row r="878" spans="1:10" ht="38.25" customHeight="1" outlineLevel="1" x14ac:dyDescent="0.2">
      <c r="A878" s="160" t="s">
        <v>212</v>
      </c>
      <c r="B878" s="190" t="s">
        <v>1251</v>
      </c>
      <c r="C878" s="191" t="s">
        <v>1808</v>
      </c>
      <c r="D878" s="192" t="s">
        <v>9</v>
      </c>
      <c r="E878" s="193">
        <v>7.96</v>
      </c>
      <c r="F878" s="193"/>
      <c r="G878" s="191" t="s">
        <v>2315</v>
      </c>
      <c r="H878" s="193">
        <v>96.3</v>
      </c>
      <c r="J878" s="386"/>
    </row>
    <row r="879" spans="1:10" ht="25.5" customHeight="1" outlineLevel="1" x14ac:dyDescent="0.2">
      <c r="A879" s="160" t="s">
        <v>212</v>
      </c>
      <c r="B879" s="186" t="s">
        <v>1252</v>
      </c>
      <c r="C879" s="187" t="s">
        <v>1809</v>
      </c>
      <c r="D879" s="188" t="s">
        <v>9</v>
      </c>
      <c r="E879" s="189">
        <v>19.010000000000002</v>
      </c>
      <c r="F879" s="189"/>
      <c r="G879" s="187" t="s">
        <v>1901</v>
      </c>
      <c r="H879" s="189">
        <v>4.8</v>
      </c>
      <c r="J879" s="386"/>
    </row>
    <row r="880" spans="1:10" ht="25.5" customHeight="1" outlineLevel="1" x14ac:dyDescent="0.2">
      <c r="A880" s="160" t="s">
        <v>212</v>
      </c>
      <c r="B880" s="190" t="s">
        <v>1836</v>
      </c>
      <c r="C880" s="191" t="s">
        <v>1837</v>
      </c>
      <c r="D880" s="192" t="s">
        <v>9</v>
      </c>
      <c r="E880" s="193">
        <v>13.25</v>
      </c>
      <c r="F880" s="193"/>
      <c r="G880" s="191" t="s">
        <v>2180</v>
      </c>
      <c r="H880" s="193">
        <v>3.09</v>
      </c>
      <c r="J880" s="386"/>
    </row>
    <row r="881" spans="1:10" ht="25.5" customHeight="1" outlineLevel="1" x14ac:dyDescent="0.2">
      <c r="A881" s="160" t="s">
        <v>212</v>
      </c>
      <c r="B881" s="186" t="s">
        <v>1838</v>
      </c>
      <c r="C881" s="187" t="s">
        <v>1839</v>
      </c>
      <c r="D881" s="188" t="s">
        <v>9</v>
      </c>
      <c r="E881" s="189">
        <v>5.71</v>
      </c>
      <c r="F881" s="189"/>
      <c r="G881" s="187" t="s">
        <v>2182</v>
      </c>
      <c r="H881" s="189">
        <v>3.7</v>
      </c>
      <c r="J881" s="386"/>
    </row>
    <row r="882" spans="1:10" ht="25.5" customHeight="1" outlineLevel="1" x14ac:dyDescent="0.2">
      <c r="A882" s="160" t="s">
        <v>212</v>
      </c>
      <c r="B882" s="190" t="s">
        <v>1840</v>
      </c>
      <c r="C882" s="191" t="s">
        <v>1841</v>
      </c>
      <c r="D882" s="192" t="s">
        <v>9</v>
      </c>
      <c r="E882" s="193">
        <v>4.54</v>
      </c>
      <c r="F882" s="193"/>
      <c r="G882" s="191" t="s">
        <v>2184</v>
      </c>
      <c r="H882" s="193">
        <v>1.84</v>
      </c>
      <c r="J882" s="386"/>
    </row>
    <row r="883" spans="1:10" ht="25.5" customHeight="1" outlineLevel="1" x14ac:dyDescent="0.2">
      <c r="A883" s="160" t="s">
        <v>212</v>
      </c>
      <c r="B883" s="186" t="s">
        <v>1842</v>
      </c>
      <c r="C883" s="187" t="s">
        <v>1843</v>
      </c>
      <c r="D883" s="188" t="s">
        <v>9</v>
      </c>
      <c r="E883" s="189">
        <v>9.36</v>
      </c>
      <c r="F883" s="189"/>
      <c r="G883" s="187" t="s">
        <v>1778</v>
      </c>
      <c r="H883" s="189">
        <v>4.42</v>
      </c>
      <c r="J883" s="386"/>
    </row>
    <row r="884" spans="1:10" ht="51" customHeight="1" outlineLevel="1" x14ac:dyDescent="0.2">
      <c r="A884" s="160" t="s">
        <v>212</v>
      </c>
      <c r="B884" s="190" t="s">
        <v>1844</v>
      </c>
      <c r="C884" s="191" t="s">
        <v>1845</v>
      </c>
      <c r="D884" s="192" t="s">
        <v>9</v>
      </c>
      <c r="E884" s="193">
        <v>4.82</v>
      </c>
      <c r="F884" s="193"/>
      <c r="G884" s="191" t="s">
        <v>2294</v>
      </c>
      <c r="H884" s="193">
        <v>55.15</v>
      </c>
      <c r="J884" s="386"/>
    </row>
    <row r="885" spans="1:10" ht="51" customHeight="1" outlineLevel="1" x14ac:dyDescent="0.2">
      <c r="A885" s="160" t="s">
        <v>212</v>
      </c>
      <c r="B885" s="186" t="s">
        <v>1846</v>
      </c>
      <c r="C885" s="187" t="s">
        <v>1811</v>
      </c>
      <c r="D885" s="188" t="s">
        <v>9</v>
      </c>
      <c r="E885" s="189">
        <v>18.52</v>
      </c>
      <c r="F885" s="189"/>
      <c r="G885" s="187" t="s">
        <v>2296</v>
      </c>
      <c r="H885" s="189">
        <v>19.649999999999999</v>
      </c>
      <c r="J885" s="386"/>
    </row>
    <row r="886" spans="1:10" ht="25.5" customHeight="1" outlineLevel="1" x14ac:dyDescent="0.2">
      <c r="A886" s="160" t="s">
        <v>212</v>
      </c>
      <c r="B886" s="190" t="s">
        <v>1847</v>
      </c>
      <c r="C886" s="191" t="s">
        <v>1813</v>
      </c>
      <c r="D886" s="192" t="s">
        <v>9</v>
      </c>
      <c r="E886" s="193">
        <v>21.7</v>
      </c>
      <c r="F886" s="193"/>
      <c r="G886" s="191" t="s">
        <v>1909</v>
      </c>
      <c r="H886" s="193">
        <v>147.75</v>
      </c>
      <c r="J886" s="386"/>
    </row>
    <row r="887" spans="1:10" ht="38.25" customHeight="1" outlineLevel="1" x14ac:dyDescent="0.2">
      <c r="A887" s="160" t="s">
        <v>212</v>
      </c>
      <c r="B887" s="186" t="s">
        <v>1848</v>
      </c>
      <c r="C887" s="187" t="s">
        <v>1815</v>
      </c>
      <c r="D887" s="188" t="s">
        <v>9</v>
      </c>
      <c r="E887" s="189">
        <v>9.93</v>
      </c>
      <c r="F887" s="189"/>
      <c r="G887" s="187" t="s">
        <v>1798</v>
      </c>
      <c r="H887" s="189">
        <v>2.27</v>
      </c>
      <c r="J887" s="386"/>
    </row>
    <row r="888" spans="1:10" ht="25.5" customHeight="1" outlineLevel="1" x14ac:dyDescent="0.2">
      <c r="A888" s="160" t="s">
        <v>212</v>
      </c>
      <c r="B888" s="190" t="s">
        <v>1849</v>
      </c>
      <c r="C888" s="191" t="s">
        <v>1850</v>
      </c>
      <c r="D888" s="192" t="s">
        <v>9</v>
      </c>
      <c r="E888" s="193">
        <v>11.49</v>
      </c>
      <c r="F888" s="193"/>
      <c r="G888" s="191" t="s">
        <v>2256</v>
      </c>
      <c r="H888" s="193">
        <v>9.3699999999999992</v>
      </c>
      <c r="J888" s="386"/>
    </row>
    <row r="889" spans="1:10" ht="25.5" customHeight="1" outlineLevel="1" x14ac:dyDescent="0.2">
      <c r="A889" s="160" t="s">
        <v>212</v>
      </c>
      <c r="B889" s="186" t="s">
        <v>1851</v>
      </c>
      <c r="C889" s="187" t="s">
        <v>1852</v>
      </c>
      <c r="D889" s="188" t="s">
        <v>9</v>
      </c>
      <c r="E889" s="189">
        <v>9.6300000000000008</v>
      </c>
      <c r="F889" s="189"/>
      <c r="G889" s="187" t="s">
        <v>1821</v>
      </c>
      <c r="H889" s="189">
        <v>15.49</v>
      </c>
      <c r="J889" s="386"/>
    </row>
    <row r="890" spans="1:10" ht="25.5" customHeight="1" outlineLevel="1" x14ac:dyDescent="0.2">
      <c r="A890" s="160" t="s">
        <v>212</v>
      </c>
      <c r="B890" s="190" t="s">
        <v>1853</v>
      </c>
      <c r="C890" s="191" t="s">
        <v>1854</v>
      </c>
      <c r="D890" s="192" t="s">
        <v>9</v>
      </c>
      <c r="E890" s="193">
        <v>21.73</v>
      </c>
      <c r="F890" s="193"/>
      <c r="G890" s="191" t="s">
        <v>1823</v>
      </c>
      <c r="H890" s="193">
        <v>25.91</v>
      </c>
      <c r="J890" s="386"/>
    </row>
    <row r="891" spans="1:10" ht="25.5" customHeight="1" outlineLevel="1" x14ac:dyDescent="0.2">
      <c r="A891" s="160" t="s">
        <v>212</v>
      </c>
      <c r="B891" s="186" t="s">
        <v>1855</v>
      </c>
      <c r="C891" s="187" t="s">
        <v>1856</v>
      </c>
      <c r="D891" s="188" t="s">
        <v>9</v>
      </c>
      <c r="E891" s="189">
        <v>10.6</v>
      </c>
      <c r="F891" s="189"/>
      <c r="G891" s="187" t="s">
        <v>1825</v>
      </c>
      <c r="H891" s="189">
        <v>37.47</v>
      </c>
      <c r="J891" s="386"/>
    </row>
    <row r="892" spans="1:10" ht="25.5" customHeight="1" outlineLevel="1" x14ac:dyDescent="0.2">
      <c r="A892" s="160" t="s">
        <v>212</v>
      </c>
      <c r="B892" s="190" t="s">
        <v>1857</v>
      </c>
      <c r="C892" s="191" t="s">
        <v>1858</v>
      </c>
      <c r="D892" s="192" t="s">
        <v>9</v>
      </c>
      <c r="E892" s="193">
        <v>29.74</v>
      </c>
      <c r="F892" s="193"/>
      <c r="G892" s="191" t="s">
        <v>1827</v>
      </c>
      <c r="H892" s="193">
        <v>2.19</v>
      </c>
      <c r="J892" s="386"/>
    </row>
    <row r="893" spans="1:10" ht="25.5" customHeight="1" outlineLevel="1" x14ac:dyDescent="0.2">
      <c r="A893" s="160" t="s">
        <v>212</v>
      </c>
      <c r="B893" s="186" t="s">
        <v>1859</v>
      </c>
      <c r="C893" s="187" t="s">
        <v>1764</v>
      </c>
      <c r="D893" s="188" t="s">
        <v>9</v>
      </c>
      <c r="E893" s="189">
        <v>6.4</v>
      </c>
      <c r="F893" s="189"/>
      <c r="G893" s="187" t="s">
        <v>1965</v>
      </c>
      <c r="H893" s="189">
        <v>18.309999999999999</v>
      </c>
      <c r="J893" s="386"/>
    </row>
    <row r="894" spans="1:10" ht="25.5" customHeight="1" outlineLevel="1" x14ac:dyDescent="0.2">
      <c r="A894" s="160" t="s">
        <v>212</v>
      </c>
      <c r="B894" s="190" t="s">
        <v>1860</v>
      </c>
      <c r="C894" s="191" t="s">
        <v>1861</v>
      </c>
      <c r="D894" s="192" t="s">
        <v>9</v>
      </c>
      <c r="E894" s="193">
        <v>4.1900000000000004</v>
      </c>
      <c r="F894" s="193"/>
      <c r="G894" s="191" t="s">
        <v>1911</v>
      </c>
      <c r="H894" s="193">
        <v>46.65</v>
      </c>
      <c r="J894" s="386"/>
    </row>
    <row r="895" spans="1:10" ht="25.5" customHeight="1" outlineLevel="1" x14ac:dyDescent="0.2">
      <c r="A895" s="160" t="s">
        <v>212</v>
      </c>
      <c r="B895" s="186" t="s">
        <v>1862</v>
      </c>
      <c r="C895" s="187" t="s">
        <v>1863</v>
      </c>
      <c r="D895" s="188" t="s">
        <v>9</v>
      </c>
      <c r="E895" s="189">
        <v>8.91</v>
      </c>
      <c r="F895" s="189"/>
      <c r="G895" s="187" t="s">
        <v>1874</v>
      </c>
      <c r="H895" s="189">
        <v>26.54</v>
      </c>
      <c r="J895" s="386"/>
    </row>
    <row r="896" spans="1:10" ht="25.5" customHeight="1" outlineLevel="1" x14ac:dyDescent="0.2">
      <c r="A896" s="160" t="s">
        <v>212</v>
      </c>
      <c r="B896" s="190" t="s">
        <v>1864</v>
      </c>
      <c r="C896" s="191" t="s">
        <v>1865</v>
      </c>
      <c r="D896" s="192" t="s">
        <v>9</v>
      </c>
      <c r="E896" s="193">
        <v>5.52</v>
      </c>
      <c r="F896" s="193"/>
      <c r="G896" s="191" t="s">
        <v>1876</v>
      </c>
      <c r="H896" s="193">
        <v>9.84</v>
      </c>
      <c r="J896" s="386"/>
    </row>
    <row r="897" spans="1:10" ht="38.25" customHeight="1" outlineLevel="1" x14ac:dyDescent="0.2">
      <c r="A897" s="160" t="s">
        <v>212</v>
      </c>
      <c r="B897" s="186" t="s">
        <v>1866</v>
      </c>
      <c r="C897" s="187" t="s">
        <v>1867</v>
      </c>
      <c r="D897" s="188" t="s">
        <v>9</v>
      </c>
      <c r="E897" s="189">
        <v>5.04</v>
      </c>
      <c r="F897" s="189"/>
      <c r="G897" s="187" t="s">
        <v>2194</v>
      </c>
      <c r="H897" s="189">
        <v>123.52</v>
      </c>
      <c r="J897" s="386"/>
    </row>
    <row r="898" spans="1:10" ht="51" customHeight="1" outlineLevel="1" x14ac:dyDescent="0.2">
      <c r="A898" s="160" t="s">
        <v>212</v>
      </c>
      <c r="B898" s="190" t="s">
        <v>1868</v>
      </c>
      <c r="C898" s="191" t="s">
        <v>1869</v>
      </c>
      <c r="D898" s="192" t="s">
        <v>9</v>
      </c>
      <c r="E898" s="193">
        <v>3.72</v>
      </c>
      <c r="F898" s="193"/>
      <c r="G898" s="191" t="s">
        <v>1800</v>
      </c>
      <c r="H898" s="193">
        <v>2.59</v>
      </c>
      <c r="J898" s="386"/>
    </row>
    <row r="899" spans="1:10" ht="38.25" customHeight="1" outlineLevel="1" x14ac:dyDescent="0.2">
      <c r="A899" s="160" t="s">
        <v>212</v>
      </c>
      <c r="B899" s="186" t="s">
        <v>1870</v>
      </c>
      <c r="C899" s="187" t="s">
        <v>1871</v>
      </c>
      <c r="D899" s="188" t="s">
        <v>9</v>
      </c>
      <c r="E899" s="189">
        <v>7.42</v>
      </c>
      <c r="F899" s="189"/>
      <c r="G899" s="187" t="s">
        <v>1802</v>
      </c>
      <c r="H899" s="189">
        <v>8.31</v>
      </c>
      <c r="J899" s="386"/>
    </row>
    <row r="900" spans="1:10" ht="51" customHeight="1" outlineLevel="1" x14ac:dyDescent="0.2">
      <c r="A900" s="160" t="s">
        <v>212</v>
      </c>
      <c r="B900" s="190" t="s">
        <v>1872</v>
      </c>
      <c r="C900" s="191" t="s">
        <v>1788</v>
      </c>
      <c r="D900" s="192" t="s">
        <v>9</v>
      </c>
      <c r="E900" s="193">
        <v>3.72</v>
      </c>
      <c r="F900" s="193"/>
      <c r="G900" s="191" t="s">
        <v>2294</v>
      </c>
      <c r="H900" s="193">
        <v>50.04</v>
      </c>
      <c r="J900" s="386"/>
    </row>
    <row r="901" spans="1:10" ht="25.5" customHeight="1" outlineLevel="1" x14ac:dyDescent="0.2">
      <c r="A901" s="160" t="s">
        <v>212</v>
      </c>
      <c r="B901" s="186" t="s">
        <v>1873</v>
      </c>
      <c r="C901" s="187" t="s">
        <v>1874</v>
      </c>
      <c r="D901" s="188" t="s">
        <v>9</v>
      </c>
      <c r="E901" s="189">
        <v>26.54</v>
      </c>
      <c r="F901" s="189"/>
      <c r="G901" s="187" t="s">
        <v>1909</v>
      </c>
      <c r="H901" s="189">
        <v>22.6</v>
      </c>
      <c r="J901" s="386"/>
    </row>
    <row r="902" spans="1:10" ht="51" customHeight="1" outlineLevel="1" x14ac:dyDescent="0.2">
      <c r="A902" s="160" t="s">
        <v>212</v>
      </c>
      <c r="B902" s="190" t="s">
        <v>1875</v>
      </c>
      <c r="C902" s="191" t="s">
        <v>1876</v>
      </c>
      <c r="D902" s="192" t="s">
        <v>9</v>
      </c>
      <c r="E902" s="193">
        <v>9.84</v>
      </c>
      <c r="F902" s="193"/>
      <c r="G902" s="191" t="s">
        <v>2300</v>
      </c>
      <c r="H902" s="193">
        <v>3.64</v>
      </c>
      <c r="J902" s="386"/>
    </row>
    <row r="903" spans="1:10" ht="38.25" customHeight="1" outlineLevel="1" x14ac:dyDescent="0.2">
      <c r="A903" s="160" t="s">
        <v>212</v>
      </c>
      <c r="B903" s="186" t="s">
        <v>1877</v>
      </c>
      <c r="C903" s="187" t="s">
        <v>1861</v>
      </c>
      <c r="D903" s="188" t="s">
        <v>9</v>
      </c>
      <c r="E903" s="189">
        <v>2.0499999999999998</v>
      </c>
      <c r="F903" s="189"/>
      <c r="G903" s="187" t="s">
        <v>1753</v>
      </c>
      <c r="H903" s="189">
        <v>27.76</v>
      </c>
      <c r="J903" s="386"/>
    </row>
    <row r="904" spans="1:10" ht="38.25" customHeight="1" outlineLevel="1" x14ac:dyDescent="0.2">
      <c r="A904" s="160" t="s">
        <v>212</v>
      </c>
      <c r="B904" s="190" t="s">
        <v>1878</v>
      </c>
      <c r="C904" s="191" t="s">
        <v>1863</v>
      </c>
      <c r="D904" s="192" t="s">
        <v>9</v>
      </c>
      <c r="E904" s="193">
        <v>4.5199999999999996</v>
      </c>
      <c r="F904" s="193"/>
      <c r="G904" s="191" t="s">
        <v>1755</v>
      </c>
      <c r="H904" s="193">
        <v>51.23</v>
      </c>
      <c r="J904" s="386"/>
    </row>
    <row r="905" spans="1:10" ht="38.25" customHeight="1" outlineLevel="1" x14ac:dyDescent="0.2">
      <c r="A905" s="160" t="s">
        <v>212</v>
      </c>
      <c r="B905" s="186" t="s">
        <v>1879</v>
      </c>
      <c r="C905" s="187" t="s">
        <v>1865</v>
      </c>
      <c r="D905" s="188" t="s">
        <v>9</v>
      </c>
      <c r="E905" s="189">
        <v>2.16</v>
      </c>
      <c r="F905" s="189"/>
      <c r="G905" s="187" t="s">
        <v>1756</v>
      </c>
      <c r="H905" s="189">
        <v>27.75</v>
      </c>
      <c r="J905" s="386"/>
    </row>
    <row r="906" spans="1:10" ht="25.5" customHeight="1" outlineLevel="1" x14ac:dyDescent="0.2">
      <c r="A906" s="160" t="s">
        <v>212</v>
      </c>
      <c r="B906" s="190" t="s">
        <v>1880</v>
      </c>
      <c r="C906" s="191" t="s">
        <v>1867</v>
      </c>
      <c r="D906" s="192" t="s">
        <v>9</v>
      </c>
      <c r="E906" s="193">
        <v>2.48</v>
      </c>
      <c r="F906" s="193"/>
      <c r="G906" s="191" t="s">
        <v>1750</v>
      </c>
      <c r="H906" s="193">
        <v>3.35</v>
      </c>
      <c r="J906" s="386"/>
    </row>
    <row r="907" spans="1:10" ht="25.5" customHeight="1" outlineLevel="1" x14ac:dyDescent="0.2">
      <c r="A907" s="160" t="s">
        <v>212</v>
      </c>
      <c r="B907" s="186" t="s">
        <v>1881</v>
      </c>
      <c r="C907" s="187" t="s">
        <v>1869</v>
      </c>
      <c r="D907" s="188" t="s">
        <v>9</v>
      </c>
      <c r="E907" s="189">
        <v>1.4</v>
      </c>
      <c r="F907" s="189"/>
      <c r="G907" s="187" t="s">
        <v>2256</v>
      </c>
      <c r="H907" s="189">
        <v>4.54</v>
      </c>
      <c r="J907" s="386"/>
    </row>
    <row r="908" spans="1:10" ht="25.5" customHeight="1" outlineLevel="1" x14ac:dyDescent="0.2">
      <c r="A908" s="160" t="s">
        <v>212</v>
      </c>
      <c r="B908" s="190" t="s">
        <v>1882</v>
      </c>
      <c r="C908" s="191" t="s">
        <v>1871</v>
      </c>
      <c r="D908" s="192" t="s">
        <v>9</v>
      </c>
      <c r="E908" s="193">
        <v>2.82</v>
      </c>
      <c r="F908" s="193"/>
      <c r="G908" s="191" t="s">
        <v>1861</v>
      </c>
      <c r="H908" s="193">
        <v>35.56</v>
      </c>
      <c r="J908" s="386"/>
    </row>
    <row r="909" spans="1:10" ht="25.5" customHeight="1" outlineLevel="1" x14ac:dyDescent="0.2">
      <c r="A909" s="160" t="s">
        <v>212</v>
      </c>
      <c r="B909" s="186" t="s">
        <v>1883</v>
      </c>
      <c r="C909" s="187" t="s">
        <v>1874</v>
      </c>
      <c r="D909" s="188" t="s">
        <v>9</v>
      </c>
      <c r="E909" s="189">
        <v>5.12</v>
      </c>
      <c r="F909" s="189"/>
      <c r="G909" s="187" t="s">
        <v>1821</v>
      </c>
      <c r="H909" s="189">
        <v>6.17</v>
      </c>
      <c r="J909" s="386"/>
    </row>
    <row r="910" spans="1:10" ht="25.5" customHeight="1" outlineLevel="1" x14ac:dyDescent="0.2">
      <c r="A910" s="160" t="s">
        <v>212</v>
      </c>
      <c r="B910" s="190" t="s">
        <v>1884</v>
      </c>
      <c r="C910" s="191" t="s">
        <v>1876</v>
      </c>
      <c r="D910" s="192" t="s">
        <v>9</v>
      </c>
      <c r="E910" s="193">
        <v>3.25</v>
      </c>
      <c r="F910" s="193"/>
      <c r="G910" s="191" t="s">
        <v>1863</v>
      </c>
      <c r="H910" s="193">
        <v>59.72</v>
      </c>
      <c r="J910" s="386"/>
    </row>
    <row r="911" spans="1:10" ht="51" customHeight="1" outlineLevel="1" x14ac:dyDescent="0.2">
      <c r="A911" s="160" t="s">
        <v>212</v>
      </c>
      <c r="B911" s="178" t="s">
        <v>1063</v>
      </c>
      <c r="C911" s="179" t="s">
        <v>1486</v>
      </c>
      <c r="D911" s="180"/>
      <c r="E911" s="181"/>
      <c r="F911" s="181"/>
      <c r="G911" s="187" t="s">
        <v>2252</v>
      </c>
      <c r="H911" s="189">
        <v>3.23</v>
      </c>
      <c r="J911" s="386"/>
    </row>
    <row r="912" spans="1:10" ht="25.5" customHeight="1" outlineLevel="1" x14ac:dyDescent="0.2">
      <c r="A912" s="160" t="s">
        <v>212</v>
      </c>
      <c r="B912" s="186" t="s">
        <v>1253</v>
      </c>
      <c r="C912" s="187" t="s">
        <v>81</v>
      </c>
      <c r="D912" s="188" t="s">
        <v>9</v>
      </c>
      <c r="E912" s="189">
        <v>2.4</v>
      </c>
      <c r="F912" s="189"/>
      <c r="G912" s="191" t="s">
        <v>1823</v>
      </c>
      <c r="H912" s="193">
        <v>10.88</v>
      </c>
      <c r="J912" s="386"/>
    </row>
    <row r="913" spans="1:10" ht="38.25" customHeight="1" outlineLevel="1" x14ac:dyDescent="0.2">
      <c r="A913" s="160" t="s">
        <v>212</v>
      </c>
      <c r="B913" s="190" t="s">
        <v>1254</v>
      </c>
      <c r="C913" s="191" t="s">
        <v>1833</v>
      </c>
      <c r="D913" s="192" t="s">
        <v>9</v>
      </c>
      <c r="E913" s="193">
        <v>3.24</v>
      </c>
      <c r="F913" s="193"/>
      <c r="G913" s="187" t="s">
        <v>1865</v>
      </c>
      <c r="H913" s="189">
        <v>23.07</v>
      </c>
      <c r="J913" s="386"/>
    </row>
    <row r="914" spans="1:10" ht="38.25" customHeight="1" outlineLevel="1" x14ac:dyDescent="0.2">
      <c r="A914" s="160" t="s">
        <v>212</v>
      </c>
      <c r="B914" s="186" t="s">
        <v>1255</v>
      </c>
      <c r="C914" s="187" t="s">
        <v>1834</v>
      </c>
      <c r="D914" s="188" t="s">
        <v>9</v>
      </c>
      <c r="E914" s="189">
        <v>2.71</v>
      </c>
      <c r="F914" s="189"/>
      <c r="G914" s="191" t="s">
        <v>1825</v>
      </c>
      <c r="H914" s="193">
        <v>10.35</v>
      </c>
      <c r="J914" s="386"/>
    </row>
    <row r="915" spans="1:10" ht="38.25" customHeight="1" outlineLevel="1" x14ac:dyDescent="0.2">
      <c r="A915" s="160" t="s">
        <v>212</v>
      </c>
      <c r="B915" s="190" t="s">
        <v>1256</v>
      </c>
      <c r="C915" s="191" t="s">
        <v>1835</v>
      </c>
      <c r="D915" s="192" t="s">
        <v>9</v>
      </c>
      <c r="E915" s="193">
        <v>1.68</v>
      </c>
      <c r="F915" s="193"/>
      <c r="G915" s="187" t="s">
        <v>1867</v>
      </c>
      <c r="H915" s="189">
        <v>39.96</v>
      </c>
      <c r="J915" s="386"/>
    </row>
    <row r="916" spans="1:10" ht="38.25" customHeight="1" outlineLevel="1" x14ac:dyDescent="0.2">
      <c r="A916" s="160" t="s">
        <v>212</v>
      </c>
      <c r="B916" s="186" t="s">
        <v>1885</v>
      </c>
      <c r="C916" s="187" t="s">
        <v>1886</v>
      </c>
      <c r="D916" s="188" t="s">
        <v>9</v>
      </c>
      <c r="E916" s="189">
        <v>2.2200000000000002</v>
      </c>
      <c r="F916" s="189"/>
      <c r="G916" s="191" t="s">
        <v>1827</v>
      </c>
      <c r="H916" s="193">
        <v>1.82</v>
      </c>
      <c r="J916" s="386"/>
    </row>
    <row r="917" spans="1:10" ht="25.5" customHeight="1" outlineLevel="1" x14ac:dyDescent="0.2">
      <c r="A917" s="160" t="s">
        <v>212</v>
      </c>
      <c r="B917" s="190" t="s">
        <v>1887</v>
      </c>
      <c r="C917" s="191" t="s">
        <v>1808</v>
      </c>
      <c r="D917" s="192" t="s">
        <v>9</v>
      </c>
      <c r="E917" s="193">
        <v>7.91</v>
      </c>
      <c r="F917" s="193"/>
      <c r="G917" s="187" t="s">
        <v>2289</v>
      </c>
      <c r="H917" s="189">
        <v>4.4400000000000004</v>
      </c>
      <c r="J917" s="386"/>
    </row>
    <row r="918" spans="1:10" ht="25.5" customHeight="1" outlineLevel="1" x14ac:dyDescent="0.2">
      <c r="A918" s="160" t="s">
        <v>212</v>
      </c>
      <c r="B918" s="186" t="s">
        <v>1888</v>
      </c>
      <c r="C918" s="187" t="s">
        <v>1809</v>
      </c>
      <c r="D918" s="188" t="s">
        <v>9</v>
      </c>
      <c r="E918" s="189">
        <v>17.87</v>
      </c>
      <c r="F918" s="189"/>
      <c r="G918" s="191" t="s">
        <v>1869</v>
      </c>
      <c r="H918" s="193">
        <v>9.56</v>
      </c>
      <c r="J918" s="386"/>
    </row>
    <row r="919" spans="1:10" ht="25.5" customHeight="1" outlineLevel="1" x14ac:dyDescent="0.2">
      <c r="A919" s="160" t="s">
        <v>212</v>
      </c>
      <c r="B919" s="190" t="s">
        <v>1889</v>
      </c>
      <c r="C919" s="191" t="s">
        <v>1890</v>
      </c>
      <c r="D919" s="192" t="s">
        <v>9</v>
      </c>
      <c r="E919" s="193">
        <v>5.26</v>
      </c>
      <c r="F919" s="193"/>
      <c r="G919" s="187" t="s">
        <v>1965</v>
      </c>
      <c r="H919" s="189">
        <v>8.23</v>
      </c>
      <c r="J919" s="386"/>
    </row>
    <row r="920" spans="1:10" ht="25.5" customHeight="1" outlineLevel="1" x14ac:dyDescent="0.2">
      <c r="A920" s="160" t="s">
        <v>212</v>
      </c>
      <c r="B920" s="186" t="s">
        <v>1891</v>
      </c>
      <c r="C920" s="187" t="s">
        <v>1837</v>
      </c>
      <c r="D920" s="188" t="s">
        <v>9</v>
      </c>
      <c r="E920" s="189">
        <v>4.54</v>
      </c>
      <c r="F920" s="189"/>
      <c r="G920" s="191" t="s">
        <v>1871</v>
      </c>
      <c r="H920" s="193">
        <v>2.82</v>
      </c>
      <c r="J920" s="386"/>
    </row>
    <row r="921" spans="1:10" ht="25.5" customHeight="1" outlineLevel="1" x14ac:dyDescent="0.2">
      <c r="A921" s="160" t="s">
        <v>212</v>
      </c>
      <c r="B921" s="190" t="s">
        <v>1892</v>
      </c>
      <c r="C921" s="191" t="s">
        <v>1839</v>
      </c>
      <c r="D921" s="192" t="s">
        <v>9</v>
      </c>
      <c r="E921" s="193">
        <v>9.36</v>
      </c>
      <c r="F921" s="193"/>
      <c r="G921" s="187" t="s">
        <v>1911</v>
      </c>
      <c r="H921" s="189">
        <v>26.2</v>
      </c>
      <c r="J921" s="386"/>
    </row>
    <row r="922" spans="1:10" ht="25.5" customHeight="1" outlineLevel="1" x14ac:dyDescent="0.2">
      <c r="A922" s="160" t="s">
        <v>212</v>
      </c>
      <c r="B922" s="186" t="s">
        <v>1893</v>
      </c>
      <c r="C922" s="187" t="s">
        <v>1841</v>
      </c>
      <c r="D922" s="188" t="s">
        <v>9</v>
      </c>
      <c r="E922" s="189">
        <v>4.82</v>
      </c>
      <c r="F922" s="189"/>
      <c r="G922" s="191" t="s">
        <v>1874</v>
      </c>
      <c r="H922" s="193">
        <v>5.12</v>
      </c>
      <c r="J922" s="386"/>
    </row>
    <row r="923" spans="1:10" ht="25.5" customHeight="1" outlineLevel="1" x14ac:dyDescent="0.2">
      <c r="A923" s="160" t="s">
        <v>212</v>
      </c>
      <c r="B923" s="190" t="s">
        <v>1894</v>
      </c>
      <c r="C923" s="191" t="s">
        <v>1811</v>
      </c>
      <c r="D923" s="192" t="s">
        <v>9</v>
      </c>
      <c r="E923" s="193">
        <v>18.52</v>
      </c>
      <c r="F923" s="193"/>
      <c r="G923" s="187" t="s">
        <v>1876</v>
      </c>
      <c r="H923" s="189">
        <v>3.25</v>
      </c>
      <c r="J923" s="386"/>
    </row>
    <row r="924" spans="1:10" ht="38.25" customHeight="1" outlineLevel="1" x14ac:dyDescent="0.2">
      <c r="A924" s="160" t="s">
        <v>212</v>
      </c>
      <c r="B924" s="186" t="s">
        <v>1895</v>
      </c>
      <c r="C924" s="187" t="s">
        <v>1813</v>
      </c>
      <c r="D924" s="188" t="s">
        <v>9</v>
      </c>
      <c r="E924" s="189">
        <v>21.81</v>
      </c>
      <c r="F924" s="189"/>
      <c r="G924" s="191" t="s">
        <v>2194</v>
      </c>
      <c r="H924" s="193">
        <v>27.94</v>
      </c>
      <c r="J924" s="386"/>
    </row>
    <row r="925" spans="1:10" ht="25.5" customHeight="1" outlineLevel="1" x14ac:dyDescent="0.2">
      <c r="A925" s="160" t="s">
        <v>212</v>
      </c>
      <c r="B925" s="190" t="s">
        <v>1896</v>
      </c>
      <c r="C925" s="191" t="s">
        <v>1815</v>
      </c>
      <c r="D925" s="192" t="s">
        <v>9</v>
      </c>
      <c r="E925" s="193">
        <v>20.58</v>
      </c>
      <c r="F925" s="193"/>
      <c r="G925" s="187" t="s">
        <v>1766</v>
      </c>
      <c r="H925" s="189">
        <v>2.83</v>
      </c>
      <c r="J925" s="386"/>
    </row>
    <row r="926" spans="1:10" ht="25.5" customHeight="1" outlineLevel="1" x14ac:dyDescent="0.2">
      <c r="A926" s="160" t="s">
        <v>212</v>
      </c>
      <c r="B926" s="186" t="s">
        <v>1897</v>
      </c>
      <c r="C926" s="187" t="s">
        <v>1850</v>
      </c>
      <c r="D926" s="188" t="s">
        <v>9</v>
      </c>
      <c r="E926" s="189">
        <v>10.58</v>
      </c>
      <c r="F926" s="189"/>
      <c r="G926" s="191" t="s">
        <v>1751</v>
      </c>
      <c r="H926" s="193">
        <v>4.1399999999999997</v>
      </c>
      <c r="J926" s="386"/>
    </row>
    <row r="927" spans="1:10" ht="25.5" customHeight="1" outlineLevel="1" x14ac:dyDescent="0.2">
      <c r="A927" s="160" t="s">
        <v>212</v>
      </c>
      <c r="B927" s="190" t="s">
        <v>1898</v>
      </c>
      <c r="C927" s="191" t="s">
        <v>1852</v>
      </c>
      <c r="D927" s="192" t="s">
        <v>9</v>
      </c>
      <c r="E927" s="193">
        <v>29.74</v>
      </c>
      <c r="F927" s="193"/>
      <c r="G927" s="187" t="s">
        <v>1762</v>
      </c>
      <c r="H927" s="189">
        <v>209.84</v>
      </c>
      <c r="J927" s="386"/>
    </row>
    <row r="928" spans="1:10" ht="25.5" customHeight="1" outlineLevel="1" x14ac:dyDescent="0.2">
      <c r="A928" s="160" t="s">
        <v>212</v>
      </c>
      <c r="B928" s="186" t="s">
        <v>1899</v>
      </c>
      <c r="C928" s="187" t="s">
        <v>1764</v>
      </c>
      <c r="D928" s="188" t="s">
        <v>9</v>
      </c>
      <c r="E928" s="189">
        <v>5.59</v>
      </c>
      <c r="F928" s="189"/>
      <c r="G928" s="191" t="s">
        <v>1752</v>
      </c>
      <c r="H928" s="193">
        <v>19.899999999999999</v>
      </c>
      <c r="J928" s="386"/>
    </row>
    <row r="929" spans="1:10" ht="25.5" customHeight="1" outlineLevel="1" x14ac:dyDescent="0.2">
      <c r="A929" s="160" t="s">
        <v>212</v>
      </c>
      <c r="B929" s="190" t="s">
        <v>1900</v>
      </c>
      <c r="C929" s="191" t="s">
        <v>1901</v>
      </c>
      <c r="D929" s="192" t="s">
        <v>9</v>
      </c>
      <c r="E929" s="193">
        <v>1.3</v>
      </c>
      <c r="F929" s="193"/>
      <c r="G929" s="187" t="s">
        <v>1818</v>
      </c>
      <c r="H929" s="189">
        <v>1.84</v>
      </c>
      <c r="J929" s="386"/>
    </row>
    <row r="930" spans="1:10" ht="25.5" customHeight="1" outlineLevel="1" x14ac:dyDescent="0.2">
      <c r="A930" s="160" t="s">
        <v>212</v>
      </c>
      <c r="B930" s="186" t="s">
        <v>1902</v>
      </c>
      <c r="C930" s="187" t="s">
        <v>1861</v>
      </c>
      <c r="D930" s="188" t="s">
        <v>9</v>
      </c>
      <c r="E930" s="189">
        <v>4.1900000000000004</v>
      </c>
      <c r="F930" s="189"/>
      <c r="G930" s="191" t="s">
        <v>1780</v>
      </c>
      <c r="H930" s="193">
        <v>3.8</v>
      </c>
      <c r="J930" s="386"/>
    </row>
    <row r="931" spans="1:10" ht="25.5" customHeight="1" outlineLevel="1" x14ac:dyDescent="0.2">
      <c r="A931" s="160" t="s">
        <v>212</v>
      </c>
      <c r="B931" s="190" t="s">
        <v>1903</v>
      </c>
      <c r="C931" s="191" t="s">
        <v>1863</v>
      </c>
      <c r="D931" s="192" t="s">
        <v>9</v>
      </c>
      <c r="E931" s="193">
        <v>8.91</v>
      </c>
      <c r="F931" s="193"/>
      <c r="G931" s="187" t="s">
        <v>1782</v>
      </c>
      <c r="H931" s="189">
        <v>3.73</v>
      </c>
      <c r="J931" s="386"/>
    </row>
    <row r="932" spans="1:10" ht="25.5" customHeight="1" outlineLevel="1" x14ac:dyDescent="0.2">
      <c r="A932" s="160" t="s">
        <v>212</v>
      </c>
      <c r="B932" s="186" t="s">
        <v>1904</v>
      </c>
      <c r="C932" s="187" t="s">
        <v>1865</v>
      </c>
      <c r="D932" s="188" t="s">
        <v>9</v>
      </c>
      <c r="E932" s="189">
        <v>3.72</v>
      </c>
      <c r="F932" s="189"/>
      <c r="G932" s="191" t="s">
        <v>1784</v>
      </c>
      <c r="H932" s="193">
        <v>1.84</v>
      </c>
      <c r="J932" s="386"/>
    </row>
    <row r="933" spans="1:10" ht="25.5" customHeight="1" outlineLevel="1" x14ac:dyDescent="0.2">
      <c r="A933" s="160" t="s">
        <v>212</v>
      </c>
      <c r="B933" s="190" t="s">
        <v>1905</v>
      </c>
      <c r="C933" s="191" t="s">
        <v>1867</v>
      </c>
      <c r="D933" s="192" t="s">
        <v>9</v>
      </c>
      <c r="E933" s="193">
        <v>7.42</v>
      </c>
      <c r="F933" s="193"/>
      <c r="G933" s="187" t="s">
        <v>1786</v>
      </c>
      <c r="H933" s="189">
        <v>1.37</v>
      </c>
      <c r="J933" s="386"/>
    </row>
    <row r="934" spans="1:10" ht="25.5" customHeight="1" outlineLevel="1" x14ac:dyDescent="0.2">
      <c r="A934" s="160" t="s">
        <v>212</v>
      </c>
      <c r="B934" s="186" t="s">
        <v>1906</v>
      </c>
      <c r="C934" s="187" t="s">
        <v>1869</v>
      </c>
      <c r="D934" s="188" t="s">
        <v>9</v>
      </c>
      <c r="E934" s="189">
        <v>4.58</v>
      </c>
      <c r="F934" s="189"/>
      <c r="J934" s="386"/>
    </row>
    <row r="935" spans="1:10" ht="18" customHeight="1" outlineLevel="1" x14ac:dyDescent="0.2">
      <c r="A935" s="160" t="s">
        <v>212</v>
      </c>
      <c r="B935" s="190" t="s">
        <v>1907</v>
      </c>
      <c r="C935" s="191" t="s">
        <v>1788</v>
      </c>
      <c r="D935" s="192" t="s">
        <v>9</v>
      </c>
      <c r="E935" s="193">
        <v>3.3</v>
      </c>
      <c r="F935" s="193"/>
      <c r="J935" s="386"/>
    </row>
    <row r="936" spans="1:10" ht="25.5" customHeight="1" outlineLevel="1" x14ac:dyDescent="0.2">
      <c r="A936" s="160" t="s">
        <v>212</v>
      </c>
      <c r="B936" s="186" t="s">
        <v>1908</v>
      </c>
      <c r="C936" s="187" t="s">
        <v>1909</v>
      </c>
      <c r="D936" s="188" t="s">
        <v>9</v>
      </c>
      <c r="E936" s="189">
        <v>76.36</v>
      </c>
      <c r="F936" s="189"/>
      <c r="J936" s="386"/>
    </row>
    <row r="937" spans="1:10" ht="25.5" customHeight="1" outlineLevel="1" x14ac:dyDescent="0.2">
      <c r="A937" s="160" t="s">
        <v>212</v>
      </c>
      <c r="B937" s="190" t="s">
        <v>1910</v>
      </c>
      <c r="C937" s="191" t="s">
        <v>1911</v>
      </c>
      <c r="D937" s="192" t="s">
        <v>9</v>
      </c>
      <c r="E937" s="193">
        <v>9.35</v>
      </c>
      <c r="F937" s="193"/>
      <c r="J937" s="386"/>
    </row>
    <row r="938" spans="1:10" ht="25.5" customHeight="1" outlineLevel="1" x14ac:dyDescent="0.2">
      <c r="A938" s="160" t="s">
        <v>212</v>
      </c>
      <c r="B938" s="186" t="s">
        <v>1912</v>
      </c>
      <c r="C938" s="187" t="s">
        <v>1909</v>
      </c>
      <c r="D938" s="188" t="s">
        <v>9</v>
      </c>
      <c r="E938" s="189">
        <v>12</v>
      </c>
      <c r="F938" s="189"/>
      <c r="J938" s="386"/>
    </row>
    <row r="939" spans="1:10" ht="25.5" customHeight="1" outlineLevel="1" x14ac:dyDescent="0.2">
      <c r="A939" s="160" t="s">
        <v>212</v>
      </c>
      <c r="B939" s="190" t="s">
        <v>1913</v>
      </c>
      <c r="C939" s="191" t="s">
        <v>1861</v>
      </c>
      <c r="D939" s="192" t="s">
        <v>9</v>
      </c>
      <c r="E939" s="193">
        <v>2.0499999999999998</v>
      </c>
      <c r="F939" s="193"/>
      <c r="J939" s="386"/>
    </row>
    <row r="940" spans="1:10" ht="25.5" customHeight="1" outlineLevel="1" x14ac:dyDescent="0.2">
      <c r="A940" s="160" t="s">
        <v>212</v>
      </c>
      <c r="B940" s="186" t="s">
        <v>1914</v>
      </c>
      <c r="C940" s="187" t="s">
        <v>1863</v>
      </c>
      <c r="D940" s="188" t="s">
        <v>9</v>
      </c>
      <c r="E940" s="189">
        <v>4.5199999999999996</v>
      </c>
      <c r="F940" s="189"/>
      <c r="J940" s="386"/>
    </row>
    <row r="941" spans="1:10" ht="25.5" customHeight="1" outlineLevel="1" x14ac:dyDescent="0.2">
      <c r="A941" s="160" t="s">
        <v>212</v>
      </c>
      <c r="B941" s="190" t="s">
        <v>1915</v>
      </c>
      <c r="C941" s="191" t="s">
        <v>1865</v>
      </c>
      <c r="D941" s="192" t="s">
        <v>9</v>
      </c>
      <c r="E941" s="193">
        <v>1.41</v>
      </c>
      <c r="F941" s="193"/>
      <c r="J941" s="386"/>
    </row>
    <row r="942" spans="1:10" ht="25.5" customHeight="1" outlineLevel="1" x14ac:dyDescent="0.2">
      <c r="A942" s="160" t="s">
        <v>212</v>
      </c>
      <c r="B942" s="186" t="s">
        <v>1916</v>
      </c>
      <c r="C942" s="187" t="s">
        <v>1867</v>
      </c>
      <c r="D942" s="188" t="s">
        <v>9</v>
      </c>
      <c r="E942" s="189">
        <v>3.23</v>
      </c>
      <c r="F942" s="189"/>
      <c r="J942" s="386"/>
    </row>
    <row r="943" spans="1:10" ht="25.5" customHeight="1" outlineLevel="1" x14ac:dyDescent="0.2">
      <c r="A943" s="160" t="s">
        <v>212</v>
      </c>
      <c r="B943" s="190" t="s">
        <v>1917</v>
      </c>
      <c r="C943" s="191" t="s">
        <v>1869</v>
      </c>
      <c r="D943" s="192" t="s">
        <v>9</v>
      </c>
      <c r="E943" s="193">
        <v>2.2999999999999998</v>
      </c>
      <c r="F943" s="193"/>
      <c r="J943" s="386"/>
    </row>
    <row r="944" spans="1:10" ht="25.5" customHeight="1" outlineLevel="1" x14ac:dyDescent="0.2">
      <c r="A944" s="160" t="s">
        <v>212</v>
      </c>
      <c r="B944" s="186" t="s">
        <v>1918</v>
      </c>
      <c r="C944" s="187" t="s">
        <v>1911</v>
      </c>
      <c r="D944" s="188" t="s">
        <v>9</v>
      </c>
      <c r="E944" s="189">
        <v>4.57</v>
      </c>
      <c r="F944" s="189"/>
      <c r="J944" s="386"/>
    </row>
    <row r="945" spans="1:10" ht="18" customHeight="1" outlineLevel="1" x14ac:dyDescent="0.2">
      <c r="A945" s="160" t="s">
        <v>212</v>
      </c>
      <c r="B945" s="178" t="s">
        <v>1064</v>
      </c>
      <c r="C945" s="179" t="s">
        <v>1487</v>
      </c>
      <c r="D945" s="180"/>
      <c r="E945" s="181"/>
      <c r="F945" s="181"/>
      <c r="J945" s="386"/>
    </row>
    <row r="946" spans="1:10" ht="18" customHeight="1" outlineLevel="1" x14ac:dyDescent="0.2">
      <c r="A946" s="160" t="s">
        <v>212</v>
      </c>
      <c r="B946" s="190" t="s">
        <v>1257</v>
      </c>
      <c r="C946" s="191" t="s">
        <v>81</v>
      </c>
      <c r="D946" s="192" t="s">
        <v>9</v>
      </c>
      <c r="E946" s="193">
        <v>2.31</v>
      </c>
      <c r="F946" s="193"/>
      <c r="J946" s="386"/>
    </row>
    <row r="947" spans="1:10" ht="38.25" customHeight="1" outlineLevel="1" x14ac:dyDescent="0.2">
      <c r="A947" s="160" t="s">
        <v>212</v>
      </c>
      <c r="B947" s="186" t="s">
        <v>1258</v>
      </c>
      <c r="C947" s="187" t="s">
        <v>1833</v>
      </c>
      <c r="D947" s="188" t="s">
        <v>9</v>
      </c>
      <c r="E947" s="189">
        <v>3.25</v>
      </c>
      <c r="F947" s="189"/>
      <c r="J947" s="386"/>
    </row>
    <row r="948" spans="1:10" ht="38.25" customHeight="1" outlineLevel="1" x14ac:dyDescent="0.2">
      <c r="A948" s="160" t="s">
        <v>212</v>
      </c>
      <c r="B948" s="190" t="s">
        <v>1259</v>
      </c>
      <c r="C948" s="191" t="s">
        <v>1834</v>
      </c>
      <c r="D948" s="192" t="s">
        <v>9</v>
      </c>
      <c r="E948" s="193">
        <v>2.71</v>
      </c>
      <c r="F948" s="193"/>
      <c r="J948" s="386"/>
    </row>
    <row r="949" spans="1:10" ht="38.25" customHeight="1" outlineLevel="1" x14ac:dyDescent="0.2">
      <c r="A949" s="160" t="s">
        <v>212</v>
      </c>
      <c r="B949" s="186" t="s">
        <v>1260</v>
      </c>
      <c r="C949" s="187" t="s">
        <v>1835</v>
      </c>
      <c r="D949" s="188" t="s">
        <v>9</v>
      </c>
      <c r="E949" s="189">
        <v>2.29</v>
      </c>
      <c r="F949" s="189"/>
      <c r="J949" s="386"/>
    </row>
    <row r="950" spans="1:10" ht="25.5" customHeight="1" outlineLevel="1" x14ac:dyDescent="0.2">
      <c r="A950" s="160" t="s">
        <v>212</v>
      </c>
      <c r="B950" s="190" t="s">
        <v>1261</v>
      </c>
      <c r="C950" s="191" t="s">
        <v>1808</v>
      </c>
      <c r="D950" s="192" t="s">
        <v>9</v>
      </c>
      <c r="E950" s="193">
        <v>7.91</v>
      </c>
      <c r="F950" s="193"/>
      <c r="J950" s="386"/>
    </row>
    <row r="951" spans="1:10" ht="25.5" customHeight="1" outlineLevel="1" x14ac:dyDescent="0.2">
      <c r="A951" s="160" t="s">
        <v>212</v>
      </c>
      <c r="B951" s="186" t="s">
        <v>1919</v>
      </c>
      <c r="C951" s="187" t="s">
        <v>1809</v>
      </c>
      <c r="D951" s="188" t="s">
        <v>9</v>
      </c>
      <c r="E951" s="189">
        <v>17.86</v>
      </c>
      <c r="F951" s="189"/>
      <c r="J951" s="386"/>
    </row>
    <row r="952" spans="1:10" ht="25.5" customHeight="1" outlineLevel="1" x14ac:dyDescent="0.2">
      <c r="A952" s="160" t="s">
        <v>212</v>
      </c>
      <c r="B952" s="190" t="s">
        <v>1920</v>
      </c>
      <c r="C952" s="191" t="s">
        <v>1890</v>
      </c>
      <c r="D952" s="192" t="s">
        <v>9</v>
      </c>
      <c r="E952" s="193">
        <v>4.53</v>
      </c>
      <c r="F952" s="193"/>
      <c r="J952" s="386"/>
    </row>
    <row r="953" spans="1:10" ht="25.5" customHeight="1" outlineLevel="1" x14ac:dyDescent="0.2">
      <c r="A953" s="160" t="s">
        <v>212</v>
      </c>
      <c r="B953" s="186" t="s">
        <v>1921</v>
      </c>
      <c r="C953" s="187" t="s">
        <v>1837</v>
      </c>
      <c r="D953" s="188" t="s">
        <v>9</v>
      </c>
      <c r="E953" s="189">
        <v>9.36</v>
      </c>
      <c r="F953" s="189"/>
      <c r="J953" s="386"/>
    </row>
    <row r="954" spans="1:10" ht="25.5" customHeight="1" outlineLevel="1" x14ac:dyDescent="0.2">
      <c r="A954" s="160" t="s">
        <v>212</v>
      </c>
      <c r="B954" s="190" t="s">
        <v>1922</v>
      </c>
      <c r="C954" s="191" t="s">
        <v>1811</v>
      </c>
      <c r="D954" s="192" t="s">
        <v>9</v>
      </c>
      <c r="E954" s="193">
        <v>18.52</v>
      </c>
      <c r="F954" s="193"/>
      <c r="J954" s="386"/>
    </row>
    <row r="955" spans="1:10" ht="25.5" customHeight="1" outlineLevel="1" x14ac:dyDescent="0.2">
      <c r="A955" s="160" t="s">
        <v>212</v>
      </c>
      <c r="B955" s="186" t="s">
        <v>1923</v>
      </c>
      <c r="C955" s="187" t="s">
        <v>1813</v>
      </c>
      <c r="D955" s="188" t="s">
        <v>9</v>
      </c>
      <c r="E955" s="189">
        <v>21.8</v>
      </c>
      <c r="F955" s="189"/>
      <c r="J955" s="386"/>
    </row>
    <row r="956" spans="1:10" ht="25.5" customHeight="1" outlineLevel="1" x14ac:dyDescent="0.2">
      <c r="A956" s="160" t="s">
        <v>212</v>
      </c>
      <c r="B956" s="190" t="s">
        <v>1924</v>
      </c>
      <c r="C956" s="191" t="s">
        <v>1815</v>
      </c>
      <c r="D956" s="192" t="s">
        <v>9</v>
      </c>
      <c r="E956" s="193">
        <v>20.58</v>
      </c>
      <c r="F956" s="193"/>
      <c r="J956" s="386"/>
    </row>
    <row r="957" spans="1:10" ht="25.5" customHeight="1" outlineLevel="1" x14ac:dyDescent="0.2">
      <c r="A957" s="160" t="s">
        <v>212</v>
      </c>
      <c r="B957" s="186" t="s">
        <v>1925</v>
      </c>
      <c r="C957" s="187" t="s">
        <v>1850</v>
      </c>
      <c r="D957" s="188" t="s">
        <v>9</v>
      </c>
      <c r="E957" s="189">
        <v>10.6</v>
      </c>
      <c r="F957" s="189"/>
      <c r="J957" s="386"/>
    </row>
    <row r="958" spans="1:10" ht="25.5" customHeight="1" outlineLevel="1" x14ac:dyDescent="0.2">
      <c r="A958" s="160" t="s">
        <v>212</v>
      </c>
      <c r="B958" s="190" t="s">
        <v>1926</v>
      </c>
      <c r="C958" s="191" t="s">
        <v>1852</v>
      </c>
      <c r="D958" s="192" t="s">
        <v>9</v>
      </c>
      <c r="E958" s="193">
        <v>19.87</v>
      </c>
      <c r="F958" s="193"/>
      <c r="J958" s="386"/>
    </row>
    <row r="959" spans="1:10" ht="25.5" customHeight="1" outlineLevel="1" x14ac:dyDescent="0.2">
      <c r="A959" s="160" t="s">
        <v>212</v>
      </c>
      <c r="B959" s="186" t="s">
        <v>1927</v>
      </c>
      <c r="C959" s="187" t="s">
        <v>1854</v>
      </c>
      <c r="D959" s="188" t="s">
        <v>9</v>
      </c>
      <c r="E959" s="189">
        <v>4.32</v>
      </c>
      <c r="F959" s="189"/>
      <c r="J959" s="386"/>
    </row>
    <row r="960" spans="1:10" ht="25.5" customHeight="1" outlineLevel="1" x14ac:dyDescent="0.2">
      <c r="A960" s="160" t="s">
        <v>212</v>
      </c>
      <c r="B960" s="190" t="s">
        <v>1928</v>
      </c>
      <c r="C960" s="191" t="s">
        <v>1764</v>
      </c>
      <c r="D960" s="192" t="s">
        <v>9</v>
      </c>
      <c r="E960" s="193">
        <v>7.52</v>
      </c>
      <c r="F960" s="193"/>
      <c r="J960" s="386"/>
    </row>
    <row r="961" spans="1:10" ht="25.5" customHeight="1" outlineLevel="1" x14ac:dyDescent="0.2">
      <c r="A961" s="160" t="s">
        <v>212</v>
      </c>
      <c r="B961" s="186" t="s">
        <v>1929</v>
      </c>
      <c r="C961" s="187" t="s">
        <v>1861</v>
      </c>
      <c r="D961" s="188" t="s">
        <v>9</v>
      </c>
      <c r="E961" s="189">
        <v>4.1900000000000004</v>
      </c>
      <c r="F961" s="189"/>
      <c r="J961" s="386"/>
    </row>
    <row r="962" spans="1:10" ht="25.5" customHeight="1" outlineLevel="1" x14ac:dyDescent="0.2">
      <c r="A962" s="160" t="s">
        <v>212</v>
      </c>
      <c r="B962" s="190" t="s">
        <v>1930</v>
      </c>
      <c r="C962" s="191" t="s">
        <v>1863</v>
      </c>
      <c r="D962" s="192" t="s">
        <v>9</v>
      </c>
      <c r="E962" s="193">
        <v>8.91</v>
      </c>
      <c r="F962" s="193"/>
      <c r="J962" s="386"/>
    </row>
    <row r="963" spans="1:10" ht="25.5" customHeight="1" outlineLevel="1" x14ac:dyDescent="0.2">
      <c r="A963" s="160" t="s">
        <v>212</v>
      </c>
      <c r="B963" s="186" t="s">
        <v>1931</v>
      </c>
      <c r="C963" s="187" t="s">
        <v>1865</v>
      </c>
      <c r="D963" s="188" t="s">
        <v>9</v>
      </c>
      <c r="E963" s="189">
        <v>3.72</v>
      </c>
      <c r="F963" s="189"/>
      <c r="J963" s="386"/>
    </row>
    <row r="964" spans="1:10" ht="25.5" customHeight="1" outlineLevel="1" x14ac:dyDescent="0.2">
      <c r="A964" s="160" t="s">
        <v>212</v>
      </c>
      <c r="B964" s="190" t="s">
        <v>1932</v>
      </c>
      <c r="C964" s="191" t="s">
        <v>1867</v>
      </c>
      <c r="D964" s="192" t="s">
        <v>9</v>
      </c>
      <c r="E964" s="193">
        <v>7.42</v>
      </c>
      <c r="F964" s="193"/>
      <c r="J964" s="386"/>
    </row>
    <row r="965" spans="1:10" ht="25.5" customHeight="1" outlineLevel="1" x14ac:dyDescent="0.2">
      <c r="A965" s="160" t="s">
        <v>212</v>
      </c>
      <c r="B965" s="186" t="s">
        <v>1933</v>
      </c>
      <c r="C965" s="187" t="s">
        <v>1869</v>
      </c>
      <c r="D965" s="188" t="s">
        <v>9</v>
      </c>
      <c r="E965" s="189">
        <v>2.8</v>
      </c>
      <c r="F965" s="189"/>
      <c r="J965" s="386"/>
    </row>
    <row r="966" spans="1:10" ht="18" customHeight="1" outlineLevel="1" x14ac:dyDescent="0.2">
      <c r="A966" s="160" t="s">
        <v>212</v>
      </c>
      <c r="B966" s="190" t="s">
        <v>1934</v>
      </c>
      <c r="C966" s="191" t="s">
        <v>1788</v>
      </c>
      <c r="D966" s="192" t="s">
        <v>9</v>
      </c>
      <c r="E966" s="193">
        <v>4.3499999999999996</v>
      </c>
      <c r="F966" s="193"/>
      <c r="J966" s="386"/>
    </row>
    <row r="967" spans="1:10" ht="25.5" customHeight="1" outlineLevel="1" x14ac:dyDescent="0.2">
      <c r="A967" s="160" t="s">
        <v>212</v>
      </c>
      <c r="B967" s="186" t="s">
        <v>1935</v>
      </c>
      <c r="C967" s="187" t="s">
        <v>1861</v>
      </c>
      <c r="D967" s="188" t="s">
        <v>9</v>
      </c>
      <c r="E967" s="189">
        <v>2.15</v>
      </c>
      <c r="F967" s="189"/>
      <c r="J967" s="386"/>
    </row>
    <row r="968" spans="1:10" ht="25.5" customHeight="1" outlineLevel="1" x14ac:dyDescent="0.2">
      <c r="A968" s="160" t="s">
        <v>212</v>
      </c>
      <c r="B968" s="190" t="s">
        <v>1936</v>
      </c>
      <c r="C968" s="191" t="s">
        <v>1863</v>
      </c>
      <c r="D968" s="192" t="s">
        <v>9</v>
      </c>
      <c r="E968" s="193">
        <v>4.53</v>
      </c>
      <c r="F968" s="193"/>
      <c r="J968" s="386"/>
    </row>
    <row r="969" spans="1:10" ht="25.5" customHeight="1" outlineLevel="1" x14ac:dyDescent="0.2">
      <c r="A969" s="160" t="s">
        <v>212</v>
      </c>
      <c r="B969" s="186" t="s">
        <v>1937</v>
      </c>
      <c r="C969" s="187" t="s">
        <v>1865</v>
      </c>
      <c r="D969" s="188" t="s">
        <v>9</v>
      </c>
      <c r="E969" s="189">
        <v>1.41</v>
      </c>
      <c r="F969" s="189"/>
      <c r="J969" s="386"/>
    </row>
    <row r="970" spans="1:10" ht="25.5" customHeight="1" outlineLevel="1" x14ac:dyDescent="0.2">
      <c r="A970" s="160" t="s">
        <v>212</v>
      </c>
      <c r="B970" s="190" t="s">
        <v>1938</v>
      </c>
      <c r="C970" s="191" t="s">
        <v>1867</v>
      </c>
      <c r="D970" s="192" t="s">
        <v>9</v>
      </c>
      <c r="E970" s="193">
        <v>2.82</v>
      </c>
      <c r="F970" s="193"/>
      <c r="J970" s="386"/>
    </row>
    <row r="971" spans="1:10" ht="25.5" customHeight="1" outlineLevel="1" x14ac:dyDescent="0.2">
      <c r="A971" s="160" t="s">
        <v>212</v>
      </c>
      <c r="B971" s="186" t="s">
        <v>1939</v>
      </c>
      <c r="C971" s="187" t="s">
        <v>1869</v>
      </c>
      <c r="D971" s="188" t="s">
        <v>9</v>
      </c>
      <c r="E971" s="189">
        <v>1.17</v>
      </c>
      <c r="F971" s="189"/>
      <c r="J971" s="386"/>
    </row>
    <row r="972" spans="1:10" ht="18" customHeight="1" outlineLevel="1" x14ac:dyDescent="0.2">
      <c r="A972" s="160" t="s">
        <v>212</v>
      </c>
      <c r="B972" s="178" t="s">
        <v>1065</v>
      </c>
      <c r="C972" s="179" t="s">
        <v>1488</v>
      </c>
      <c r="D972" s="180"/>
      <c r="E972" s="181"/>
      <c r="F972" s="181"/>
      <c r="J972" s="386"/>
    </row>
    <row r="973" spans="1:10" ht="18" customHeight="1" outlineLevel="1" x14ac:dyDescent="0.2">
      <c r="A973" s="160" t="s">
        <v>212</v>
      </c>
      <c r="B973" s="190" t="s">
        <v>1940</v>
      </c>
      <c r="C973" s="191" t="s">
        <v>81</v>
      </c>
      <c r="D973" s="192" t="s">
        <v>9</v>
      </c>
      <c r="E973" s="193">
        <v>2.95</v>
      </c>
      <c r="F973" s="193"/>
      <c r="J973" s="386"/>
    </row>
    <row r="974" spans="1:10" ht="38.25" customHeight="1" outlineLevel="1" x14ac:dyDescent="0.2">
      <c r="A974" s="160" t="s">
        <v>212</v>
      </c>
      <c r="B974" s="186" t="s">
        <v>1941</v>
      </c>
      <c r="C974" s="187" t="s">
        <v>1833</v>
      </c>
      <c r="D974" s="188" t="s">
        <v>9</v>
      </c>
      <c r="E974" s="189">
        <v>3.25</v>
      </c>
      <c r="F974" s="189"/>
      <c r="J974" s="386"/>
    </row>
    <row r="975" spans="1:10" ht="38.25" customHeight="1" outlineLevel="1" x14ac:dyDescent="0.2">
      <c r="A975" s="160" t="s">
        <v>212</v>
      </c>
      <c r="B975" s="190" t="s">
        <v>1942</v>
      </c>
      <c r="C975" s="191" t="s">
        <v>1834</v>
      </c>
      <c r="D975" s="192" t="s">
        <v>9</v>
      </c>
      <c r="E975" s="193">
        <v>2.71</v>
      </c>
      <c r="F975" s="193"/>
      <c r="J975" s="386"/>
    </row>
    <row r="976" spans="1:10" ht="38.25" customHeight="1" outlineLevel="1" x14ac:dyDescent="0.2">
      <c r="A976" s="160" t="s">
        <v>212</v>
      </c>
      <c r="B976" s="186" t="s">
        <v>1943</v>
      </c>
      <c r="C976" s="187" t="s">
        <v>1835</v>
      </c>
      <c r="D976" s="188" t="s">
        <v>9</v>
      </c>
      <c r="E976" s="189">
        <v>1.68</v>
      </c>
      <c r="F976" s="189"/>
      <c r="J976" s="386"/>
    </row>
    <row r="977" spans="1:10" ht="38.25" customHeight="1" outlineLevel="1" x14ac:dyDescent="0.2">
      <c r="A977" s="160" t="s">
        <v>212</v>
      </c>
      <c r="B977" s="190" t="s">
        <v>1944</v>
      </c>
      <c r="C977" s="191" t="s">
        <v>1886</v>
      </c>
      <c r="D977" s="192" t="s">
        <v>9</v>
      </c>
      <c r="E977" s="193">
        <v>2.2200000000000002</v>
      </c>
      <c r="F977" s="193"/>
      <c r="J977" s="386"/>
    </row>
    <row r="978" spans="1:10" ht="25.5" customHeight="1" outlineLevel="1" x14ac:dyDescent="0.2">
      <c r="A978" s="160" t="s">
        <v>212</v>
      </c>
      <c r="B978" s="186" t="s">
        <v>1945</v>
      </c>
      <c r="C978" s="187" t="s">
        <v>1808</v>
      </c>
      <c r="D978" s="188" t="s">
        <v>9</v>
      </c>
      <c r="E978" s="189">
        <v>7.91</v>
      </c>
      <c r="F978" s="189"/>
      <c r="J978" s="386"/>
    </row>
    <row r="979" spans="1:10" ht="25.5" customHeight="1" outlineLevel="1" x14ac:dyDescent="0.2">
      <c r="A979" s="160" t="s">
        <v>212</v>
      </c>
      <c r="B979" s="190" t="s">
        <v>1946</v>
      </c>
      <c r="C979" s="191" t="s">
        <v>1809</v>
      </c>
      <c r="D979" s="192" t="s">
        <v>9</v>
      </c>
      <c r="E979" s="193">
        <v>17.86</v>
      </c>
      <c r="F979" s="193"/>
      <c r="J979" s="386"/>
    </row>
    <row r="980" spans="1:10" ht="25.5" customHeight="1" outlineLevel="1" x14ac:dyDescent="0.2">
      <c r="A980" s="160" t="s">
        <v>212</v>
      </c>
      <c r="B980" s="186" t="s">
        <v>1947</v>
      </c>
      <c r="C980" s="187" t="s">
        <v>1890</v>
      </c>
      <c r="D980" s="188" t="s">
        <v>9</v>
      </c>
      <c r="E980" s="189">
        <v>4.93</v>
      </c>
      <c r="F980" s="189"/>
      <c r="J980" s="386"/>
    </row>
    <row r="981" spans="1:10" ht="25.5" customHeight="1" outlineLevel="1" x14ac:dyDescent="0.2">
      <c r="A981" s="160" t="s">
        <v>212</v>
      </c>
      <c r="B981" s="190" t="s">
        <v>1948</v>
      </c>
      <c r="C981" s="191" t="s">
        <v>1837</v>
      </c>
      <c r="D981" s="192" t="s">
        <v>9</v>
      </c>
      <c r="E981" s="193">
        <v>4.53</v>
      </c>
      <c r="F981" s="193"/>
      <c r="J981" s="386"/>
    </row>
    <row r="982" spans="1:10" ht="25.5" customHeight="1" outlineLevel="1" x14ac:dyDescent="0.2">
      <c r="A982" s="160" t="s">
        <v>212</v>
      </c>
      <c r="B982" s="186" t="s">
        <v>1949</v>
      </c>
      <c r="C982" s="187" t="s">
        <v>1839</v>
      </c>
      <c r="D982" s="188" t="s">
        <v>9</v>
      </c>
      <c r="E982" s="189">
        <v>9.36</v>
      </c>
      <c r="F982" s="189"/>
      <c r="J982" s="386"/>
    </row>
    <row r="983" spans="1:10" ht="25.5" customHeight="1" outlineLevel="1" x14ac:dyDescent="0.2">
      <c r="A983" s="160" t="s">
        <v>212</v>
      </c>
      <c r="B983" s="190" t="s">
        <v>1950</v>
      </c>
      <c r="C983" s="191" t="s">
        <v>1841</v>
      </c>
      <c r="D983" s="192" t="s">
        <v>9</v>
      </c>
      <c r="E983" s="193">
        <v>4.82</v>
      </c>
      <c r="F983" s="193"/>
      <c r="J983" s="386"/>
    </row>
    <row r="984" spans="1:10" ht="25.5" customHeight="1" outlineLevel="1" x14ac:dyDescent="0.2">
      <c r="A984" s="160" t="s">
        <v>212</v>
      </c>
      <c r="B984" s="186" t="s">
        <v>1951</v>
      </c>
      <c r="C984" s="187" t="s">
        <v>1811</v>
      </c>
      <c r="D984" s="188" t="s">
        <v>9</v>
      </c>
      <c r="E984" s="189">
        <v>18.510000000000002</v>
      </c>
      <c r="F984" s="189"/>
      <c r="J984" s="386"/>
    </row>
    <row r="985" spans="1:10" ht="25.5" customHeight="1" outlineLevel="1" x14ac:dyDescent="0.2">
      <c r="A985" s="160" t="s">
        <v>212</v>
      </c>
      <c r="B985" s="190" t="s">
        <v>1952</v>
      </c>
      <c r="C985" s="191" t="s">
        <v>1813</v>
      </c>
      <c r="D985" s="192" t="s">
        <v>9</v>
      </c>
      <c r="E985" s="193">
        <v>21.85</v>
      </c>
      <c r="F985" s="193"/>
      <c r="J985" s="386"/>
    </row>
    <row r="986" spans="1:10" ht="25.5" customHeight="1" outlineLevel="1" x14ac:dyDescent="0.2">
      <c r="A986" s="160" t="s">
        <v>212</v>
      </c>
      <c r="B986" s="186" t="s">
        <v>1953</v>
      </c>
      <c r="C986" s="187" t="s">
        <v>1815</v>
      </c>
      <c r="D986" s="188" t="s">
        <v>9</v>
      </c>
      <c r="E986" s="189">
        <v>20.58</v>
      </c>
      <c r="F986" s="189"/>
      <c r="J986" s="386"/>
    </row>
    <row r="987" spans="1:10" ht="25.5" customHeight="1" outlineLevel="1" x14ac:dyDescent="0.2">
      <c r="A987" s="160" t="s">
        <v>212</v>
      </c>
      <c r="B987" s="190" t="s">
        <v>1954</v>
      </c>
      <c r="C987" s="191" t="s">
        <v>1850</v>
      </c>
      <c r="D987" s="192" t="s">
        <v>9</v>
      </c>
      <c r="E987" s="193">
        <v>10.6</v>
      </c>
      <c r="F987" s="193"/>
      <c r="J987" s="386"/>
    </row>
    <row r="988" spans="1:10" ht="25.5" customHeight="1" outlineLevel="1" x14ac:dyDescent="0.2">
      <c r="A988" s="160" t="s">
        <v>212</v>
      </c>
      <c r="B988" s="186" t="s">
        <v>1955</v>
      </c>
      <c r="C988" s="187" t="s">
        <v>1852</v>
      </c>
      <c r="D988" s="188" t="s">
        <v>9</v>
      </c>
      <c r="E988" s="189">
        <v>29.74</v>
      </c>
      <c r="F988" s="189"/>
      <c r="J988" s="386"/>
    </row>
    <row r="989" spans="1:10" ht="25.5" customHeight="1" outlineLevel="1" x14ac:dyDescent="0.2">
      <c r="A989" s="160" t="s">
        <v>212</v>
      </c>
      <c r="B989" s="190" t="s">
        <v>1956</v>
      </c>
      <c r="C989" s="191" t="s">
        <v>1764</v>
      </c>
      <c r="D989" s="192" t="s">
        <v>9</v>
      </c>
      <c r="E989" s="193">
        <v>7.56</v>
      </c>
      <c r="F989" s="193"/>
      <c r="J989" s="386"/>
    </row>
    <row r="990" spans="1:10" ht="25.5" customHeight="1" outlineLevel="1" x14ac:dyDescent="0.2">
      <c r="A990" s="160" t="s">
        <v>212</v>
      </c>
      <c r="B990" s="186" t="s">
        <v>1957</v>
      </c>
      <c r="C990" s="187" t="s">
        <v>1901</v>
      </c>
      <c r="D990" s="188" t="s">
        <v>9</v>
      </c>
      <c r="E990" s="189">
        <v>1.3</v>
      </c>
      <c r="F990" s="189"/>
      <c r="J990" s="386"/>
    </row>
    <row r="991" spans="1:10" ht="25.5" customHeight="1" outlineLevel="1" x14ac:dyDescent="0.2">
      <c r="A991" s="160" t="s">
        <v>212</v>
      </c>
      <c r="B991" s="190" t="s">
        <v>1958</v>
      </c>
      <c r="C991" s="191" t="s">
        <v>1861</v>
      </c>
      <c r="D991" s="192" t="s">
        <v>9</v>
      </c>
      <c r="E991" s="193">
        <v>4.2</v>
      </c>
      <c r="F991" s="193"/>
      <c r="J991" s="386"/>
    </row>
    <row r="992" spans="1:10" ht="25.5" customHeight="1" outlineLevel="1" x14ac:dyDescent="0.2">
      <c r="A992" s="160" t="s">
        <v>212</v>
      </c>
      <c r="B992" s="186" t="s">
        <v>1959</v>
      </c>
      <c r="C992" s="187" t="s">
        <v>1863</v>
      </c>
      <c r="D992" s="188" t="s">
        <v>9</v>
      </c>
      <c r="E992" s="189">
        <v>8.9700000000000006</v>
      </c>
      <c r="F992" s="189"/>
      <c r="J992" s="386"/>
    </row>
    <row r="993" spans="1:10" ht="25.5" customHeight="1" outlineLevel="1" x14ac:dyDescent="0.2">
      <c r="A993" s="160" t="s">
        <v>212</v>
      </c>
      <c r="B993" s="190" t="s">
        <v>1960</v>
      </c>
      <c r="C993" s="191" t="s">
        <v>1865</v>
      </c>
      <c r="D993" s="192" t="s">
        <v>9</v>
      </c>
      <c r="E993" s="193">
        <v>3.72</v>
      </c>
      <c r="F993" s="193"/>
      <c r="J993" s="386"/>
    </row>
    <row r="994" spans="1:10" ht="25.5" customHeight="1" outlineLevel="1" x14ac:dyDescent="0.2">
      <c r="A994" s="160" t="s">
        <v>212</v>
      </c>
      <c r="B994" s="186" t="s">
        <v>1961</v>
      </c>
      <c r="C994" s="187" t="s">
        <v>1867</v>
      </c>
      <c r="D994" s="188" t="s">
        <v>9</v>
      </c>
      <c r="E994" s="189">
        <v>7.42</v>
      </c>
      <c r="F994" s="189"/>
      <c r="J994" s="386"/>
    </row>
    <row r="995" spans="1:10" ht="18" customHeight="1" outlineLevel="1" x14ac:dyDescent="0.2">
      <c r="A995" s="160" t="s">
        <v>212</v>
      </c>
      <c r="B995" s="190" t="s">
        <v>1962</v>
      </c>
      <c r="C995" s="191" t="s">
        <v>1788</v>
      </c>
      <c r="D995" s="192" t="s">
        <v>9</v>
      </c>
      <c r="E995" s="193">
        <v>4.29</v>
      </c>
      <c r="F995" s="193"/>
      <c r="J995" s="386"/>
    </row>
    <row r="996" spans="1:10" ht="25.5" customHeight="1" outlineLevel="1" x14ac:dyDescent="0.2">
      <c r="A996" s="160" t="s">
        <v>212</v>
      </c>
      <c r="B996" s="186" t="s">
        <v>1963</v>
      </c>
      <c r="C996" s="187" t="s">
        <v>1901</v>
      </c>
      <c r="D996" s="188" t="s">
        <v>9</v>
      </c>
      <c r="E996" s="189">
        <v>1.2</v>
      </c>
      <c r="F996" s="189"/>
      <c r="J996" s="386"/>
    </row>
    <row r="997" spans="1:10" ht="25.5" customHeight="1" outlineLevel="1" x14ac:dyDescent="0.2">
      <c r="A997" s="160" t="s">
        <v>212</v>
      </c>
      <c r="B997" s="190" t="s">
        <v>1964</v>
      </c>
      <c r="C997" s="191" t="s">
        <v>1965</v>
      </c>
      <c r="D997" s="192" t="s">
        <v>9</v>
      </c>
      <c r="E997" s="193">
        <v>4.58</v>
      </c>
      <c r="F997" s="193"/>
      <c r="J997" s="386"/>
    </row>
    <row r="998" spans="1:10" ht="25.5" customHeight="1" outlineLevel="1" x14ac:dyDescent="0.2">
      <c r="A998" s="160" t="s">
        <v>212</v>
      </c>
      <c r="B998" s="186" t="s">
        <v>1966</v>
      </c>
      <c r="C998" s="187" t="s">
        <v>1911</v>
      </c>
      <c r="D998" s="188" t="s">
        <v>9</v>
      </c>
      <c r="E998" s="189">
        <v>9.33</v>
      </c>
      <c r="F998" s="189"/>
      <c r="J998" s="386"/>
    </row>
    <row r="999" spans="1:10" ht="25.5" customHeight="1" outlineLevel="1" x14ac:dyDescent="0.2">
      <c r="A999" s="160" t="s">
        <v>212</v>
      </c>
      <c r="B999" s="190" t="s">
        <v>1967</v>
      </c>
      <c r="C999" s="191" t="s">
        <v>1861</v>
      </c>
      <c r="D999" s="192" t="s">
        <v>9</v>
      </c>
      <c r="E999" s="193">
        <v>2.0499999999999998</v>
      </c>
      <c r="F999" s="193"/>
      <c r="J999" s="386"/>
    </row>
    <row r="1000" spans="1:10" ht="25.5" customHeight="1" outlineLevel="1" x14ac:dyDescent="0.2">
      <c r="A1000" s="160" t="s">
        <v>212</v>
      </c>
      <c r="B1000" s="186" t="s">
        <v>1968</v>
      </c>
      <c r="C1000" s="187" t="s">
        <v>1863</v>
      </c>
      <c r="D1000" s="188" t="s">
        <v>9</v>
      </c>
      <c r="E1000" s="189">
        <v>4.99</v>
      </c>
      <c r="F1000" s="189"/>
      <c r="J1000" s="386"/>
    </row>
    <row r="1001" spans="1:10" ht="25.5" customHeight="1" outlineLevel="1" x14ac:dyDescent="0.2">
      <c r="A1001" s="160" t="s">
        <v>212</v>
      </c>
      <c r="B1001" s="190" t="s">
        <v>1969</v>
      </c>
      <c r="C1001" s="191" t="s">
        <v>1865</v>
      </c>
      <c r="D1001" s="192" t="s">
        <v>9</v>
      </c>
      <c r="E1001" s="193">
        <v>1.92</v>
      </c>
      <c r="F1001" s="193"/>
      <c r="J1001" s="386"/>
    </row>
    <row r="1002" spans="1:10" ht="25.5" customHeight="1" outlineLevel="1" x14ac:dyDescent="0.2">
      <c r="A1002" s="160" t="s">
        <v>212</v>
      </c>
      <c r="B1002" s="186" t="s">
        <v>1970</v>
      </c>
      <c r="C1002" s="187" t="s">
        <v>1867</v>
      </c>
      <c r="D1002" s="188" t="s">
        <v>9</v>
      </c>
      <c r="E1002" s="189">
        <v>3.31</v>
      </c>
      <c r="F1002" s="189"/>
      <c r="J1002" s="386"/>
    </row>
    <row r="1003" spans="1:10" ht="25.5" customHeight="1" outlineLevel="1" x14ac:dyDescent="0.2">
      <c r="A1003" s="160" t="s">
        <v>212</v>
      </c>
      <c r="B1003" s="190" t="s">
        <v>1971</v>
      </c>
      <c r="C1003" s="191" t="s">
        <v>1965</v>
      </c>
      <c r="D1003" s="192" t="s">
        <v>9</v>
      </c>
      <c r="E1003" s="193">
        <v>2.06</v>
      </c>
      <c r="F1003" s="193"/>
      <c r="J1003" s="386"/>
    </row>
    <row r="1004" spans="1:10" ht="25.5" customHeight="1" outlineLevel="1" x14ac:dyDescent="0.2">
      <c r="A1004" s="160" t="s">
        <v>212</v>
      </c>
      <c r="B1004" s="186" t="s">
        <v>1972</v>
      </c>
      <c r="C1004" s="187" t="s">
        <v>1911</v>
      </c>
      <c r="D1004" s="188" t="s">
        <v>9</v>
      </c>
      <c r="E1004" s="189">
        <v>5.41</v>
      </c>
      <c r="F1004" s="189"/>
      <c r="J1004" s="386"/>
    </row>
    <row r="1005" spans="1:10" ht="18" customHeight="1" outlineLevel="1" x14ac:dyDescent="0.2">
      <c r="A1005" s="160" t="s">
        <v>212</v>
      </c>
      <c r="B1005" s="178" t="s">
        <v>1066</v>
      </c>
      <c r="C1005" s="179" t="s">
        <v>1489</v>
      </c>
      <c r="D1005" s="180"/>
      <c r="E1005" s="181"/>
      <c r="F1005" s="181"/>
      <c r="J1005" s="386"/>
    </row>
    <row r="1006" spans="1:10" ht="18" customHeight="1" outlineLevel="1" x14ac:dyDescent="0.2">
      <c r="A1006" s="160" t="s">
        <v>212</v>
      </c>
      <c r="B1006" s="190" t="s">
        <v>1973</v>
      </c>
      <c r="C1006" s="191" t="s">
        <v>81</v>
      </c>
      <c r="D1006" s="192" t="s">
        <v>9</v>
      </c>
      <c r="E1006" s="193">
        <v>2.31</v>
      </c>
      <c r="F1006" s="193"/>
      <c r="J1006" s="386"/>
    </row>
    <row r="1007" spans="1:10" ht="38.25" customHeight="1" outlineLevel="1" x14ac:dyDescent="0.2">
      <c r="A1007" s="160" t="s">
        <v>212</v>
      </c>
      <c r="B1007" s="186" t="s">
        <v>1974</v>
      </c>
      <c r="C1007" s="187" t="s">
        <v>1833</v>
      </c>
      <c r="D1007" s="188" t="s">
        <v>9</v>
      </c>
      <c r="E1007" s="189">
        <v>3.25</v>
      </c>
      <c r="F1007" s="189"/>
      <c r="J1007" s="386"/>
    </row>
    <row r="1008" spans="1:10" ht="38.25" customHeight="1" outlineLevel="1" x14ac:dyDescent="0.2">
      <c r="A1008" s="160" t="s">
        <v>212</v>
      </c>
      <c r="B1008" s="190" t="s">
        <v>1975</v>
      </c>
      <c r="C1008" s="191" t="s">
        <v>1834</v>
      </c>
      <c r="D1008" s="192" t="s">
        <v>9</v>
      </c>
      <c r="E1008" s="193">
        <v>2.71</v>
      </c>
      <c r="F1008" s="193"/>
      <c r="G1008" s="423" t="s">
        <v>665</v>
      </c>
      <c r="H1008" s="196">
        <f>H1010+H1018</f>
        <v>772.38</v>
      </c>
      <c r="I1008" s="204" t="str">
        <f>IF(H1008=H800,"OKAY","REVER")</f>
        <v>REVER</v>
      </c>
      <c r="J1008" s="177"/>
    </row>
    <row r="1009" spans="1:10" ht="38.25" customHeight="1" outlineLevel="1" x14ac:dyDescent="0.2">
      <c r="A1009" s="160" t="s">
        <v>212</v>
      </c>
      <c r="B1009" s="186" t="s">
        <v>1976</v>
      </c>
      <c r="C1009" s="187" t="s">
        <v>1835</v>
      </c>
      <c r="D1009" s="188" t="s">
        <v>9</v>
      </c>
      <c r="E1009" s="189">
        <v>2.29</v>
      </c>
      <c r="F1009" s="189"/>
      <c r="G1009" s="194"/>
      <c r="H1009" s="194"/>
      <c r="I1009" s="204"/>
      <c r="J1009" s="177"/>
    </row>
    <row r="1010" spans="1:10" ht="25.5" customHeight="1" outlineLevel="1" x14ac:dyDescent="0.2">
      <c r="A1010" s="160" t="s">
        <v>212</v>
      </c>
      <c r="B1010" s="190" t="s">
        <v>1977</v>
      </c>
      <c r="C1010" s="191" t="s">
        <v>1808</v>
      </c>
      <c r="D1010" s="192" t="s">
        <v>9</v>
      </c>
      <c r="E1010" s="193">
        <v>7.91</v>
      </c>
      <c r="F1010" s="193"/>
      <c r="G1010" s="423" t="str">
        <f>$A$1</f>
        <v>EMBASSAMENTO</v>
      </c>
      <c r="H1010" s="196">
        <f>SUM(H1011:H1016)</f>
        <v>28.48</v>
      </c>
      <c r="I1010" s="204"/>
      <c r="J1010" s="177"/>
    </row>
    <row r="1011" spans="1:10" ht="25.5" customHeight="1" outlineLevel="1" x14ac:dyDescent="0.2">
      <c r="A1011" s="160" t="s">
        <v>212</v>
      </c>
      <c r="B1011" s="186" t="s">
        <v>1978</v>
      </c>
      <c r="C1011" s="187" t="s">
        <v>1809</v>
      </c>
      <c r="D1011" s="188" t="s">
        <v>9</v>
      </c>
      <c r="E1011" s="189">
        <v>17.86</v>
      </c>
      <c r="F1011" s="189"/>
      <c r="G1011" s="191" t="s">
        <v>1714</v>
      </c>
      <c r="H1011" s="197">
        <f t="shared" ref="H1011:H1016" si="33">SUMIFS($E:$E,$C:$C,G1011,$A:$A,$G$22)</f>
        <v>28.48</v>
      </c>
      <c r="I1011" s="204"/>
      <c r="J1011" s="177"/>
    </row>
    <row r="1012" spans="1:10" ht="25.5" customHeight="1" outlineLevel="1" x14ac:dyDescent="0.2">
      <c r="A1012" s="160" t="s">
        <v>212</v>
      </c>
      <c r="B1012" s="190" t="s">
        <v>1979</v>
      </c>
      <c r="C1012" s="191" t="s">
        <v>1890</v>
      </c>
      <c r="D1012" s="192" t="s">
        <v>9</v>
      </c>
      <c r="E1012" s="193">
        <v>4.53</v>
      </c>
      <c r="F1012" s="193"/>
      <c r="G1012" s="187" t="s">
        <v>1713</v>
      </c>
      <c r="H1012" s="197">
        <f t="shared" si="33"/>
        <v>0</v>
      </c>
      <c r="J1012" s="177"/>
    </row>
    <row r="1013" spans="1:10" ht="25.5" customHeight="1" outlineLevel="1" x14ac:dyDescent="0.2">
      <c r="A1013" s="160" t="s">
        <v>212</v>
      </c>
      <c r="B1013" s="186" t="s">
        <v>1980</v>
      </c>
      <c r="C1013" s="187" t="s">
        <v>1837</v>
      </c>
      <c r="D1013" s="188" t="s">
        <v>9</v>
      </c>
      <c r="E1013" s="189">
        <v>9.36</v>
      </c>
      <c r="F1013" s="189"/>
      <c r="G1013" s="191"/>
      <c r="H1013" s="197">
        <f t="shared" si="33"/>
        <v>0</v>
      </c>
      <c r="J1013" s="177"/>
    </row>
    <row r="1014" spans="1:10" ht="25.5" customHeight="1" outlineLevel="1" x14ac:dyDescent="0.2">
      <c r="A1014" s="160" t="s">
        <v>212</v>
      </c>
      <c r="B1014" s="190" t="s">
        <v>1981</v>
      </c>
      <c r="C1014" s="191" t="s">
        <v>1811</v>
      </c>
      <c r="D1014" s="192" t="s">
        <v>9</v>
      </c>
      <c r="E1014" s="193">
        <v>18.52</v>
      </c>
      <c r="F1014" s="193"/>
      <c r="G1014" s="191"/>
      <c r="H1014" s="197">
        <f t="shared" si="33"/>
        <v>0</v>
      </c>
      <c r="J1014" s="177"/>
    </row>
    <row r="1015" spans="1:10" ht="25.5" customHeight="1" outlineLevel="1" x14ac:dyDescent="0.2">
      <c r="A1015" s="160" t="s">
        <v>212</v>
      </c>
      <c r="B1015" s="186" t="s">
        <v>1982</v>
      </c>
      <c r="C1015" s="187" t="s">
        <v>1813</v>
      </c>
      <c r="D1015" s="188" t="s">
        <v>9</v>
      </c>
      <c r="E1015" s="189">
        <v>21.8</v>
      </c>
      <c r="F1015" s="189"/>
      <c r="G1015" s="187"/>
      <c r="H1015" s="197">
        <f t="shared" si="33"/>
        <v>0</v>
      </c>
      <c r="J1015" s="177"/>
    </row>
    <row r="1016" spans="1:10" ht="25.5" customHeight="1" outlineLevel="1" x14ac:dyDescent="0.2">
      <c r="A1016" s="160" t="s">
        <v>212</v>
      </c>
      <c r="B1016" s="190" t="s">
        <v>1983</v>
      </c>
      <c r="C1016" s="191" t="s">
        <v>1815</v>
      </c>
      <c r="D1016" s="192" t="s">
        <v>9</v>
      </c>
      <c r="E1016" s="193">
        <v>20.58</v>
      </c>
      <c r="F1016" s="193"/>
      <c r="G1016" s="191"/>
      <c r="H1016" s="197">
        <f t="shared" si="33"/>
        <v>0</v>
      </c>
      <c r="J1016" s="177"/>
    </row>
    <row r="1017" spans="1:10" ht="25.5" customHeight="1" outlineLevel="1" x14ac:dyDescent="0.2">
      <c r="A1017" s="160" t="s">
        <v>212</v>
      </c>
      <c r="B1017" s="186" t="s">
        <v>1984</v>
      </c>
      <c r="C1017" s="187" t="s">
        <v>1850</v>
      </c>
      <c r="D1017" s="188" t="s">
        <v>9</v>
      </c>
      <c r="E1017" s="189">
        <v>10.6</v>
      </c>
      <c r="F1017" s="189"/>
      <c r="J1017" s="177"/>
    </row>
    <row r="1018" spans="1:10" ht="25.5" customHeight="1" outlineLevel="1" x14ac:dyDescent="0.2">
      <c r="A1018" s="160" t="s">
        <v>212</v>
      </c>
      <c r="B1018" s="190" t="s">
        <v>1985</v>
      </c>
      <c r="C1018" s="191" t="s">
        <v>1852</v>
      </c>
      <c r="D1018" s="192" t="s">
        <v>9</v>
      </c>
      <c r="E1018" s="193">
        <v>19.87</v>
      </c>
      <c r="F1018" s="193"/>
      <c r="G1018" s="423" t="str">
        <f>$A$2</f>
        <v>TORRE</v>
      </c>
      <c r="H1018" s="196">
        <f>SUM(H1019:H1024)</f>
        <v>743.9</v>
      </c>
      <c r="J1018" s="177"/>
    </row>
    <row r="1019" spans="1:10" ht="25.5" customHeight="1" outlineLevel="1" x14ac:dyDescent="0.2">
      <c r="A1019" s="160" t="s">
        <v>212</v>
      </c>
      <c r="B1019" s="186" t="s">
        <v>1986</v>
      </c>
      <c r="C1019" s="187" t="s">
        <v>1854</v>
      </c>
      <c r="D1019" s="188" t="s">
        <v>9</v>
      </c>
      <c r="E1019" s="189">
        <v>4.32</v>
      </c>
      <c r="F1019" s="189"/>
      <c r="G1019" s="191" t="s">
        <v>1714</v>
      </c>
      <c r="H1019" s="197">
        <f t="shared" ref="H1019:H1024" si="34">SUMIFS($E:$E,$C:$C,G1019,$A:$A,$G$30)</f>
        <v>743.9</v>
      </c>
      <c r="J1019" s="177"/>
    </row>
    <row r="1020" spans="1:10" ht="25.5" customHeight="1" outlineLevel="1" x14ac:dyDescent="0.2">
      <c r="A1020" s="160" t="s">
        <v>212</v>
      </c>
      <c r="B1020" s="190" t="s">
        <v>1987</v>
      </c>
      <c r="C1020" s="191" t="s">
        <v>1764</v>
      </c>
      <c r="D1020" s="192" t="s">
        <v>9</v>
      </c>
      <c r="E1020" s="193">
        <v>7.52</v>
      </c>
      <c r="F1020" s="193"/>
      <c r="G1020" s="187" t="s">
        <v>1713</v>
      </c>
      <c r="H1020" s="197">
        <f t="shared" si="34"/>
        <v>0</v>
      </c>
      <c r="J1020" s="177"/>
    </row>
    <row r="1021" spans="1:10" ht="25.5" customHeight="1" outlineLevel="1" x14ac:dyDescent="0.2">
      <c r="A1021" s="160" t="s">
        <v>212</v>
      </c>
      <c r="B1021" s="186" t="s">
        <v>1988</v>
      </c>
      <c r="C1021" s="187" t="s">
        <v>1861</v>
      </c>
      <c r="D1021" s="188" t="s">
        <v>9</v>
      </c>
      <c r="E1021" s="189">
        <v>4.1900000000000004</v>
      </c>
      <c r="F1021" s="189"/>
      <c r="G1021" s="187"/>
      <c r="H1021" s="197">
        <f t="shared" si="34"/>
        <v>0</v>
      </c>
      <c r="J1021" s="177"/>
    </row>
    <row r="1022" spans="1:10" ht="25.5" customHeight="1" outlineLevel="1" x14ac:dyDescent="0.2">
      <c r="A1022" s="160" t="s">
        <v>212</v>
      </c>
      <c r="B1022" s="190" t="s">
        <v>1989</v>
      </c>
      <c r="C1022" s="191" t="s">
        <v>1863</v>
      </c>
      <c r="D1022" s="192" t="s">
        <v>9</v>
      </c>
      <c r="E1022" s="193">
        <v>8.91</v>
      </c>
      <c r="F1022" s="193"/>
      <c r="G1022" s="191"/>
      <c r="H1022" s="197">
        <f t="shared" si="34"/>
        <v>0</v>
      </c>
      <c r="J1022" s="177"/>
    </row>
    <row r="1023" spans="1:10" ht="25.5" customHeight="1" outlineLevel="1" x14ac:dyDescent="0.2">
      <c r="A1023" s="160" t="s">
        <v>212</v>
      </c>
      <c r="B1023" s="186" t="s">
        <v>1990</v>
      </c>
      <c r="C1023" s="187" t="s">
        <v>1865</v>
      </c>
      <c r="D1023" s="188" t="s">
        <v>9</v>
      </c>
      <c r="E1023" s="189">
        <v>3.72</v>
      </c>
      <c r="F1023" s="189"/>
      <c r="G1023" s="187"/>
      <c r="H1023" s="197">
        <f t="shared" si="34"/>
        <v>0</v>
      </c>
      <c r="J1023" s="177"/>
    </row>
    <row r="1024" spans="1:10" ht="25.5" customHeight="1" outlineLevel="1" x14ac:dyDescent="0.2">
      <c r="A1024" s="160" t="s">
        <v>212</v>
      </c>
      <c r="B1024" s="190" t="s">
        <v>1991</v>
      </c>
      <c r="C1024" s="191" t="s">
        <v>1867</v>
      </c>
      <c r="D1024" s="192" t="s">
        <v>9</v>
      </c>
      <c r="E1024" s="193">
        <v>7.42</v>
      </c>
      <c r="F1024" s="193"/>
      <c r="G1024" s="191"/>
      <c r="H1024" s="197">
        <f t="shared" si="34"/>
        <v>0</v>
      </c>
      <c r="J1024" s="177"/>
    </row>
    <row r="1025" spans="1:10" ht="25.5" customHeight="1" outlineLevel="1" x14ac:dyDescent="0.2">
      <c r="A1025" s="160" t="s">
        <v>212</v>
      </c>
      <c r="B1025" s="186" t="s">
        <v>1992</v>
      </c>
      <c r="C1025" s="187" t="s">
        <v>1869</v>
      </c>
      <c r="D1025" s="188" t="s">
        <v>9</v>
      </c>
      <c r="E1025" s="189">
        <v>2.8</v>
      </c>
      <c r="F1025" s="189"/>
      <c r="G1025" s="399" t="s">
        <v>1155</v>
      </c>
      <c r="H1025" s="197">
        <f>SUMIF($C:$C,G1025,$F:$F)</f>
        <v>0</v>
      </c>
      <c r="I1025" s="203" t="s">
        <v>663</v>
      </c>
      <c r="J1025" s="389">
        <v>5</v>
      </c>
    </row>
    <row r="1026" spans="1:10" ht="18" customHeight="1" outlineLevel="1" x14ac:dyDescent="0.2">
      <c r="A1026" s="160" t="s">
        <v>212</v>
      </c>
      <c r="B1026" s="190" t="s">
        <v>1993</v>
      </c>
      <c r="C1026" s="191" t="s">
        <v>1788</v>
      </c>
      <c r="D1026" s="192" t="s">
        <v>9</v>
      </c>
      <c r="E1026" s="193">
        <v>4.3499999999999996</v>
      </c>
      <c r="F1026" s="193"/>
      <c r="G1026" s="400" t="s">
        <v>1157</v>
      </c>
      <c r="H1026" s="197">
        <f>SUMIF($C:$C,G1026,$F:$F)</f>
        <v>0</v>
      </c>
      <c r="I1026" s="203" t="s">
        <v>663</v>
      </c>
      <c r="J1026" s="389">
        <v>5</v>
      </c>
    </row>
    <row r="1027" spans="1:10" ht="25.5" customHeight="1" outlineLevel="1" x14ac:dyDescent="0.2">
      <c r="A1027" s="160" t="s">
        <v>212</v>
      </c>
      <c r="B1027" s="186" t="s">
        <v>1994</v>
      </c>
      <c r="C1027" s="187" t="s">
        <v>1861</v>
      </c>
      <c r="D1027" s="188" t="s">
        <v>9</v>
      </c>
      <c r="E1027" s="189">
        <v>2.15</v>
      </c>
      <c r="F1027" s="189"/>
      <c r="G1027" s="399" t="s">
        <v>1180</v>
      </c>
      <c r="H1027" s="197">
        <f>SUMIF($C:$C,G1027,$F:$F)</f>
        <v>0</v>
      </c>
      <c r="I1027" s="203" t="s">
        <v>662</v>
      </c>
      <c r="J1027" s="390">
        <v>8</v>
      </c>
    </row>
    <row r="1028" spans="1:10" ht="25.5" customHeight="1" outlineLevel="1" x14ac:dyDescent="0.2">
      <c r="A1028" s="160" t="s">
        <v>212</v>
      </c>
      <c r="B1028" s="190" t="s">
        <v>1995</v>
      </c>
      <c r="C1028" s="191" t="s">
        <v>1863</v>
      </c>
      <c r="D1028" s="192" t="s">
        <v>9</v>
      </c>
      <c r="E1028" s="193">
        <v>4.53</v>
      </c>
      <c r="F1028" s="193"/>
      <c r="G1028" s="400" t="s">
        <v>1182</v>
      </c>
      <c r="H1028" s="197">
        <f>SUMIF($C:$C,G1028,$F:$F)</f>
        <v>0</v>
      </c>
      <c r="I1028" s="203" t="s">
        <v>662</v>
      </c>
      <c r="J1028" s="390">
        <v>8</v>
      </c>
    </row>
    <row r="1029" spans="1:10" ht="25.5" customHeight="1" outlineLevel="1" x14ac:dyDescent="0.2">
      <c r="A1029" s="160" t="s">
        <v>212</v>
      </c>
      <c r="B1029" s="186" t="s">
        <v>1996</v>
      </c>
      <c r="C1029" s="187" t="s">
        <v>1865</v>
      </c>
      <c r="D1029" s="188" t="s">
        <v>9</v>
      </c>
      <c r="E1029" s="189">
        <v>1.41</v>
      </c>
      <c r="F1029" s="189"/>
      <c r="G1029" s="397" t="s">
        <v>1193</v>
      </c>
      <c r="H1029" s="197">
        <f t="shared" ref="H1029:H1041" si="35">SUMIF($C:$C,G1029,$E:$E)</f>
        <v>0</v>
      </c>
      <c r="I1029" s="203" t="s">
        <v>662</v>
      </c>
      <c r="J1029" s="388">
        <v>3</v>
      </c>
    </row>
    <row r="1030" spans="1:10" ht="25.5" customHeight="1" outlineLevel="1" x14ac:dyDescent="0.2">
      <c r="A1030" s="160" t="s">
        <v>212</v>
      </c>
      <c r="B1030" s="190" t="s">
        <v>1997</v>
      </c>
      <c r="C1030" s="191" t="s">
        <v>1867</v>
      </c>
      <c r="D1030" s="192" t="s">
        <v>9</v>
      </c>
      <c r="E1030" s="193">
        <v>2.82</v>
      </c>
      <c r="F1030" s="193"/>
      <c r="G1030" s="398" t="s">
        <v>1195</v>
      </c>
      <c r="H1030" s="197">
        <f t="shared" si="35"/>
        <v>0</v>
      </c>
      <c r="I1030" s="203" t="s">
        <v>663</v>
      </c>
      <c r="J1030" s="389">
        <v>5</v>
      </c>
    </row>
    <row r="1031" spans="1:10" ht="25.5" customHeight="1" outlineLevel="1" x14ac:dyDescent="0.2">
      <c r="A1031" s="160" t="s">
        <v>212</v>
      </c>
      <c r="B1031" s="186" t="s">
        <v>1998</v>
      </c>
      <c r="C1031" s="187" t="s">
        <v>1869</v>
      </c>
      <c r="D1031" s="188" t="s">
        <v>9</v>
      </c>
      <c r="E1031" s="189">
        <v>1.17</v>
      </c>
      <c r="F1031" s="189"/>
      <c r="G1031" s="397" t="s">
        <v>1185</v>
      </c>
      <c r="H1031" s="197">
        <f t="shared" si="35"/>
        <v>0</v>
      </c>
      <c r="I1031" s="203" t="s">
        <v>663</v>
      </c>
      <c r="J1031" s="389">
        <v>5</v>
      </c>
    </row>
    <row r="1032" spans="1:10" ht="18" customHeight="1" outlineLevel="1" x14ac:dyDescent="0.2">
      <c r="A1032" s="160" t="s">
        <v>212</v>
      </c>
      <c r="B1032" s="178" t="s">
        <v>1067</v>
      </c>
      <c r="C1032" s="179" t="s">
        <v>1490</v>
      </c>
      <c r="D1032" s="180"/>
      <c r="E1032" s="181"/>
      <c r="F1032" s="181"/>
      <c r="G1032" s="398" t="s">
        <v>1187</v>
      </c>
      <c r="H1032" s="197">
        <f t="shared" si="35"/>
        <v>0</v>
      </c>
      <c r="I1032" s="203" t="s">
        <v>662</v>
      </c>
      <c r="J1032" s="390">
        <v>8</v>
      </c>
    </row>
    <row r="1033" spans="1:10" ht="18" customHeight="1" outlineLevel="1" x14ac:dyDescent="0.2">
      <c r="A1033" s="160" t="s">
        <v>212</v>
      </c>
      <c r="B1033" s="190" t="s">
        <v>1999</v>
      </c>
      <c r="C1033" s="191" t="s">
        <v>81</v>
      </c>
      <c r="D1033" s="192" t="s">
        <v>9</v>
      </c>
      <c r="E1033" s="193">
        <v>2.95</v>
      </c>
      <c r="F1033" s="193"/>
      <c r="G1033" s="397" t="s">
        <v>1197</v>
      </c>
      <c r="H1033" s="197">
        <f t="shared" si="35"/>
        <v>0</v>
      </c>
      <c r="I1033" s="203" t="s">
        <v>1217</v>
      </c>
      <c r="J1033" s="386"/>
    </row>
    <row r="1034" spans="1:10" ht="38.25" customHeight="1" outlineLevel="1" x14ac:dyDescent="0.2">
      <c r="A1034" s="160" t="s">
        <v>212</v>
      </c>
      <c r="B1034" s="186" t="s">
        <v>2000</v>
      </c>
      <c r="C1034" s="187" t="s">
        <v>1833</v>
      </c>
      <c r="D1034" s="188" t="s">
        <v>9</v>
      </c>
      <c r="E1034" s="189">
        <v>3.25</v>
      </c>
      <c r="F1034" s="189"/>
      <c r="G1034" s="398" t="s">
        <v>1189</v>
      </c>
      <c r="H1034" s="197">
        <f t="shared" si="35"/>
        <v>0</v>
      </c>
      <c r="I1034" s="203" t="s">
        <v>663</v>
      </c>
      <c r="J1034" s="389">
        <v>5</v>
      </c>
    </row>
    <row r="1035" spans="1:10" ht="38.25" customHeight="1" outlineLevel="1" x14ac:dyDescent="0.2">
      <c r="A1035" s="160" t="s">
        <v>212</v>
      </c>
      <c r="B1035" s="190" t="s">
        <v>2001</v>
      </c>
      <c r="C1035" s="191" t="s">
        <v>1834</v>
      </c>
      <c r="D1035" s="192" t="s">
        <v>9</v>
      </c>
      <c r="E1035" s="193">
        <v>2.71</v>
      </c>
      <c r="F1035" s="193"/>
      <c r="G1035" s="397" t="s">
        <v>1198</v>
      </c>
      <c r="H1035" s="197">
        <f t="shared" si="35"/>
        <v>0</v>
      </c>
      <c r="I1035" s="203" t="s">
        <v>663</v>
      </c>
      <c r="J1035" s="389">
        <v>5</v>
      </c>
    </row>
    <row r="1036" spans="1:10" ht="38.25" customHeight="1" outlineLevel="1" x14ac:dyDescent="0.2">
      <c r="A1036" s="160" t="s">
        <v>212</v>
      </c>
      <c r="B1036" s="186" t="s">
        <v>2002</v>
      </c>
      <c r="C1036" s="187" t="s">
        <v>1835</v>
      </c>
      <c r="D1036" s="188" t="s">
        <v>9</v>
      </c>
      <c r="E1036" s="189">
        <v>1.68</v>
      </c>
      <c r="F1036" s="189"/>
      <c r="G1036" s="398" t="s">
        <v>1190</v>
      </c>
      <c r="H1036" s="197">
        <f t="shared" si="35"/>
        <v>0</v>
      </c>
      <c r="I1036" s="203" t="s">
        <v>662</v>
      </c>
      <c r="J1036" s="388">
        <v>3</v>
      </c>
    </row>
    <row r="1037" spans="1:10" ht="38.25" customHeight="1" outlineLevel="1" x14ac:dyDescent="0.2">
      <c r="A1037" s="160" t="s">
        <v>212</v>
      </c>
      <c r="B1037" s="190" t="s">
        <v>2003</v>
      </c>
      <c r="C1037" s="191" t="s">
        <v>1886</v>
      </c>
      <c r="D1037" s="192" t="s">
        <v>9</v>
      </c>
      <c r="E1037" s="193">
        <v>2.2200000000000002</v>
      </c>
      <c r="F1037" s="193"/>
      <c r="G1037" s="397" t="s">
        <v>1211</v>
      </c>
      <c r="H1037" s="197">
        <f t="shared" si="35"/>
        <v>0</v>
      </c>
      <c r="I1037" s="203" t="s">
        <v>662</v>
      </c>
      <c r="J1037" s="390">
        <v>8</v>
      </c>
    </row>
    <row r="1038" spans="1:10" ht="25.5" customHeight="1" outlineLevel="1" x14ac:dyDescent="0.2">
      <c r="A1038" s="160" t="s">
        <v>212</v>
      </c>
      <c r="B1038" s="186" t="s">
        <v>2004</v>
      </c>
      <c r="C1038" s="187" t="s">
        <v>1808</v>
      </c>
      <c r="D1038" s="188" t="s">
        <v>9</v>
      </c>
      <c r="E1038" s="189">
        <v>7.91</v>
      </c>
      <c r="F1038" s="189"/>
      <c r="G1038" s="398" t="s">
        <v>1216</v>
      </c>
      <c r="H1038" s="197">
        <f t="shared" si="35"/>
        <v>0</v>
      </c>
      <c r="I1038" s="203" t="s">
        <v>662</v>
      </c>
      <c r="J1038" s="390">
        <v>8</v>
      </c>
    </row>
    <row r="1039" spans="1:10" ht="25.5" customHeight="1" outlineLevel="1" x14ac:dyDescent="0.2">
      <c r="A1039" s="160" t="s">
        <v>212</v>
      </c>
      <c r="B1039" s="190" t="s">
        <v>2005</v>
      </c>
      <c r="C1039" s="191" t="s">
        <v>1809</v>
      </c>
      <c r="D1039" s="192" t="s">
        <v>9</v>
      </c>
      <c r="E1039" s="193">
        <v>17.86</v>
      </c>
      <c r="F1039" s="193"/>
      <c r="G1039" s="397" t="s">
        <v>1199</v>
      </c>
      <c r="H1039" s="197">
        <f t="shared" si="35"/>
        <v>0</v>
      </c>
      <c r="I1039" s="203" t="s">
        <v>662</v>
      </c>
      <c r="J1039" s="389">
        <v>5</v>
      </c>
    </row>
    <row r="1040" spans="1:10" ht="25.5" customHeight="1" outlineLevel="1" x14ac:dyDescent="0.2">
      <c r="A1040" s="160" t="s">
        <v>212</v>
      </c>
      <c r="B1040" s="186" t="s">
        <v>2006</v>
      </c>
      <c r="C1040" s="187" t="s">
        <v>1890</v>
      </c>
      <c r="D1040" s="188" t="s">
        <v>9</v>
      </c>
      <c r="E1040" s="189">
        <v>4.93</v>
      </c>
      <c r="F1040" s="189"/>
      <c r="G1040" s="398" t="s">
        <v>1191</v>
      </c>
      <c r="H1040" s="197">
        <f t="shared" si="35"/>
        <v>0</v>
      </c>
      <c r="I1040" s="203" t="s">
        <v>662</v>
      </c>
      <c r="J1040" s="388">
        <v>3</v>
      </c>
    </row>
    <row r="1041" spans="1:10" ht="25.5" customHeight="1" outlineLevel="1" x14ac:dyDescent="0.2">
      <c r="A1041" s="160" t="s">
        <v>212</v>
      </c>
      <c r="B1041" s="190" t="s">
        <v>2007</v>
      </c>
      <c r="C1041" s="191" t="s">
        <v>1837</v>
      </c>
      <c r="D1041" s="192" t="s">
        <v>9</v>
      </c>
      <c r="E1041" s="193">
        <v>4.53</v>
      </c>
      <c r="F1041" s="193"/>
      <c r="G1041" s="397" t="s">
        <v>1214</v>
      </c>
      <c r="H1041" s="197">
        <f t="shared" si="35"/>
        <v>0</v>
      </c>
      <c r="I1041" s="203" t="s">
        <v>662</v>
      </c>
      <c r="J1041" s="388">
        <v>3</v>
      </c>
    </row>
    <row r="1042" spans="1:10" ht="25.5" customHeight="1" outlineLevel="1" x14ac:dyDescent="0.2">
      <c r="A1042" s="160" t="s">
        <v>212</v>
      </c>
      <c r="B1042" s="186" t="s">
        <v>2008</v>
      </c>
      <c r="C1042" s="187" t="s">
        <v>1839</v>
      </c>
      <c r="D1042" s="188" t="s">
        <v>9</v>
      </c>
      <c r="E1042" s="189">
        <v>9.36</v>
      </c>
      <c r="F1042" s="189"/>
      <c r="J1042" s="386"/>
    </row>
    <row r="1043" spans="1:10" ht="25.5" customHeight="1" outlineLevel="1" x14ac:dyDescent="0.2">
      <c r="A1043" s="160" t="s">
        <v>212</v>
      </c>
      <c r="B1043" s="190" t="s">
        <v>2009</v>
      </c>
      <c r="C1043" s="191" t="s">
        <v>1841</v>
      </c>
      <c r="D1043" s="192" t="s">
        <v>9</v>
      </c>
      <c r="E1043" s="193">
        <v>4.82</v>
      </c>
      <c r="F1043" s="193"/>
      <c r="J1043" s="386"/>
    </row>
    <row r="1044" spans="1:10" ht="25.5" customHeight="1" outlineLevel="1" x14ac:dyDescent="0.2">
      <c r="A1044" s="160" t="s">
        <v>212</v>
      </c>
      <c r="B1044" s="186" t="s">
        <v>2010</v>
      </c>
      <c r="C1044" s="187" t="s">
        <v>1811</v>
      </c>
      <c r="D1044" s="188" t="s">
        <v>9</v>
      </c>
      <c r="E1044" s="189">
        <v>18.510000000000002</v>
      </c>
      <c r="F1044" s="189"/>
      <c r="J1044" s="386"/>
    </row>
    <row r="1045" spans="1:10" ht="25.5" customHeight="1" outlineLevel="1" x14ac:dyDescent="0.2">
      <c r="A1045" s="160" t="s">
        <v>212</v>
      </c>
      <c r="B1045" s="190" t="s">
        <v>2011</v>
      </c>
      <c r="C1045" s="191" t="s">
        <v>1813</v>
      </c>
      <c r="D1045" s="192" t="s">
        <v>9</v>
      </c>
      <c r="E1045" s="193">
        <v>21.85</v>
      </c>
      <c r="F1045" s="193"/>
      <c r="J1045" s="386"/>
    </row>
    <row r="1046" spans="1:10" ht="25.5" customHeight="1" outlineLevel="1" x14ac:dyDescent="0.2">
      <c r="A1046" s="160" t="s">
        <v>212</v>
      </c>
      <c r="B1046" s="186" t="s">
        <v>2012</v>
      </c>
      <c r="C1046" s="187" t="s">
        <v>1815</v>
      </c>
      <c r="D1046" s="188" t="s">
        <v>9</v>
      </c>
      <c r="E1046" s="189">
        <v>20.58</v>
      </c>
      <c r="F1046" s="189"/>
      <c r="J1046" s="386"/>
    </row>
    <row r="1047" spans="1:10" ht="25.5" customHeight="1" outlineLevel="1" x14ac:dyDescent="0.2">
      <c r="A1047" s="160" t="s">
        <v>212</v>
      </c>
      <c r="B1047" s="190" t="s">
        <v>2013</v>
      </c>
      <c r="C1047" s="191" t="s">
        <v>1850</v>
      </c>
      <c r="D1047" s="192" t="s">
        <v>9</v>
      </c>
      <c r="E1047" s="193">
        <v>10.6</v>
      </c>
      <c r="F1047" s="193"/>
      <c r="J1047" s="386"/>
    </row>
    <row r="1048" spans="1:10" ht="25.5" customHeight="1" outlineLevel="1" x14ac:dyDescent="0.2">
      <c r="A1048" s="160" t="s">
        <v>212</v>
      </c>
      <c r="B1048" s="186" t="s">
        <v>2014</v>
      </c>
      <c r="C1048" s="187" t="s">
        <v>1852</v>
      </c>
      <c r="D1048" s="188" t="s">
        <v>9</v>
      </c>
      <c r="E1048" s="189">
        <v>29.74</v>
      </c>
      <c r="F1048" s="189"/>
      <c r="J1048" s="386"/>
    </row>
    <row r="1049" spans="1:10" ht="25.5" customHeight="1" outlineLevel="1" x14ac:dyDescent="0.2">
      <c r="A1049" s="160" t="s">
        <v>212</v>
      </c>
      <c r="B1049" s="190" t="s">
        <v>2015</v>
      </c>
      <c r="C1049" s="191" t="s">
        <v>1764</v>
      </c>
      <c r="D1049" s="192" t="s">
        <v>9</v>
      </c>
      <c r="E1049" s="193">
        <v>7.56</v>
      </c>
      <c r="F1049" s="193"/>
      <c r="J1049" s="386"/>
    </row>
    <row r="1050" spans="1:10" ht="25.5" customHeight="1" outlineLevel="1" x14ac:dyDescent="0.2">
      <c r="A1050" s="160" t="s">
        <v>212</v>
      </c>
      <c r="B1050" s="186" t="s">
        <v>2016</v>
      </c>
      <c r="C1050" s="187" t="s">
        <v>1901</v>
      </c>
      <c r="D1050" s="188" t="s">
        <v>9</v>
      </c>
      <c r="E1050" s="189">
        <v>1.3</v>
      </c>
      <c r="F1050" s="189"/>
      <c r="J1050" s="386"/>
    </row>
    <row r="1051" spans="1:10" ht="25.5" customHeight="1" outlineLevel="1" x14ac:dyDescent="0.2">
      <c r="A1051" s="160" t="s">
        <v>212</v>
      </c>
      <c r="B1051" s="190" t="s">
        <v>2017</v>
      </c>
      <c r="C1051" s="191" t="s">
        <v>1861</v>
      </c>
      <c r="D1051" s="192" t="s">
        <v>9</v>
      </c>
      <c r="E1051" s="193">
        <v>4.2</v>
      </c>
      <c r="F1051" s="193"/>
      <c r="J1051" s="386"/>
    </row>
    <row r="1052" spans="1:10" ht="25.5" customHeight="1" outlineLevel="1" x14ac:dyDescent="0.2">
      <c r="A1052" s="160" t="s">
        <v>212</v>
      </c>
      <c r="B1052" s="186" t="s">
        <v>2018</v>
      </c>
      <c r="C1052" s="187" t="s">
        <v>1863</v>
      </c>
      <c r="D1052" s="188" t="s">
        <v>9</v>
      </c>
      <c r="E1052" s="189">
        <v>8.9700000000000006</v>
      </c>
      <c r="F1052" s="189"/>
      <c r="J1052" s="386"/>
    </row>
    <row r="1053" spans="1:10" ht="25.5" customHeight="1" outlineLevel="1" x14ac:dyDescent="0.2">
      <c r="A1053" s="160" t="s">
        <v>212</v>
      </c>
      <c r="B1053" s="190" t="s">
        <v>2019</v>
      </c>
      <c r="C1053" s="191" t="s">
        <v>1865</v>
      </c>
      <c r="D1053" s="192" t="s">
        <v>9</v>
      </c>
      <c r="E1053" s="193">
        <v>3.72</v>
      </c>
      <c r="F1053" s="193"/>
      <c r="J1053" s="386"/>
    </row>
    <row r="1054" spans="1:10" ht="25.5" customHeight="1" outlineLevel="1" x14ac:dyDescent="0.2">
      <c r="A1054" s="160" t="s">
        <v>212</v>
      </c>
      <c r="B1054" s="186" t="s">
        <v>2020</v>
      </c>
      <c r="C1054" s="187" t="s">
        <v>1867</v>
      </c>
      <c r="D1054" s="188" t="s">
        <v>9</v>
      </c>
      <c r="E1054" s="189">
        <v>7.42</v>
      </c>
      <c r="F1054" s="189"/>
      <c r="J1054" s="386"/>
    </row>
    <row r="1055" spans="1:10" ht="18" customHeight="1" outlineLevel="1" x14ac:dyDescent="0.2">
      <c r="A1055" s="160" t="s">
        <v>212</v>
      </c>
      <c r="B1055" s="190" t="s">
        <v>2021</v>
      </c>
      <c r="C1055" s="191" t="s">
        <v>1788</v>
      </c>
      <c r="D1055" s="192" t="s">
        <v>9</v>
      </c>
      <c r="E1055" s="193">
        <v>4.97</v>
      </c>
      <c r="F1055" s="193"/>
      <c r="J1055" s="386"/>
    </row>
    <row r="1056" spans="1:10" ht="25.5" customHeight="1" outlineLevel="1" x14ac:dyDescent="0.2">
      <c r="A1056" s="160" t="s">
        <v>212</v>
      </c>
      <c r="B1056" s="186" t="s">
        <v>2022</v>
      </c>
      <c r="C1056" s="187" t="s">
        <v>1901</v>
      </c>
      <c r="D1056" s="188" t="s">
        <v>9</v>
      </c>
      <c r="E1056" s="189">
        <v>1.2</v>
      </c>
      <c r="F1056" s="189"/>
      <c r="J1056" s="386"/>
    </row>
    <row r="1057" spans="1:10" ht="25.5" customHeight="1" outlineLevel="1" x14ac:dyDescent="0.2">
      <c r="A1057" s="160" t="s">
        <v>212</v>
      </c>
      <c r="B1057" s="190" t="s">
        <v>2023</v>
      </c>
      <c r="C1057" s="191" t="s">
        <v>1965</v>
      </c>
      <c r="D1057" s="192" t="s">
        <v>9</v>
      </c>
      <c r="E1057" s="193">
        <v>4.58</v>
      </c>
      <c r="F1057" s="193"/>
      <c r="J1057" s="386"/>
    </row>
    <row r="1058" spans="1:10" ht="25.5" customHeight="1" outlineLevel="1" x14ac:dyDescent="0.2">
      <c r="A1058" s="160" t="s">
        <v>212</v>
      </c>
      <c r="B1058" s="186" t="s">
        <v>2024</v>
      </c>
      <c r="C1058" s="187" t="s">
        <v>1911</v>
      </c>
      <c r="D1058" s="188" t="s">
        <v>9</v>
      </c>
      <c r="E1058" s="189">
        <v>9.33</v>
      </c>
      <c r="F1058" s="189"/>
      <c r="J1058" s="386"/>
    </row>
    <row r="1059" spans="1:10" ht="25.5" customHeight="1" outlineLevel="1" x14ac:dyDescent="0.2">
      <c r="A1059" s="160" t="s">
        <v>212</v>
      </c>
      <c r="B1059" s="190" t="s">
        <v>2025</v>
      </c>
      <c r="C1059" s="191" t="s">
        <v>1861</v>
      </c>
      <c r="D1059" s="192" t="s">
        <v>9</v>
      </c>
      <c r="E1059" s="193">
        <v>2.0499999999999998</v>
      </c>
      <c r="F1059" s="193"/>
      <c r="J1059" s="386"/>
    </row>
    <row r="1060" spans="1:10" ht="25.5" customHeight="1" outlineLevel="1" x14ac:dyDescent="0.2">
      <c r="A1060" s="160" t="s">
        <v>212</v>
      </c>
      <c r="B1060" s="186" t="s">
        <v>2026</v>
      </c>
      <c r="C1060" s="187" t="s">
        <v>1863</v>
      </c>
      <c r="D1060" s="188" t="s">
        <v>9</v>
      </c>
      <c r="E1060" s="189">
        <v>4.99</v>
      </c>
      <c r="F1060" s="189"/>
      <c r="J1060" s="386"/>
    </row>
    <row r="1061" spans="1:10" ht="25.5" customHeight="1" outlineLevel="1" x14ac:dyDescent="0.2">
      <c r="A1061" s="160" t="s">
        <v>212</v>
      </c>
      <c r="B1061" s="190" t="s">
        <v>2027</v>
      </c>
      <c r="C1061" s="191" t="s">
        <v>1865</v>
      </c>
      <c r="D1061" s="192" t="s">
        <v>9</v>
      </c>
      <c r="E1061" s="193">
        <v>1.92</v>
      </c>
      <c r="F1061" s="193"/>
      <c r="J1061" s="386"/>
    </row>
    <row r="1062" spans="1:10" ht="25.5" customHeight="1" outlineLevel="1" x14ac:dyDescent="0.2">
      <c r="A1062" s="160" t="s">
        <v>212</v>
      </c>
      <c r="B1062" s="186" t="s">
        <v>2028</v>
      </c>
      <c r="C1062" s="187" t="s">
        <v>1867</v>
      </c>
      <c r="D1062" s="188" t="s">
        <v>9</v>
      </c>
      <c r="E1062" s="189">
        <v>3.31</v>
      </c>
      <c r="F1062" s="189"/>
      <c r="J1062" s="386"/>
    </row>
    <row r="1063" spans="1:10" ht="25.5" customHeight="1" outlineLevel="1" x14ac:dyDescent="0.2">
      <c r="A1063" s="160" t="s">
        <v>212</v>
      </c>
      <c r="B1063" s="190" t="s">
        <v>2029</v>
      </c>
      <c r="C1063" s="191" t="s">
        <v>1965</v>
      </c>
      <c r="D1063" s="192" t="s">
        <v>9</v>
      </c>
      <c r="E1063" s="193">
        <v>2.06</v>
      </c>
      <c r="F1063" s="193"/>
      <c r="J1063" s="386"/>
    </row>
    <row r="1064" spans="1:10" ht="25.5" customHeight="1" outlineLevel="1" x14ac:dyDescent="0.2">
      <c r="A1064" s="160" t="s">
        <v>212</v>
      </c>
      <c r="B1064" s="186" t="s">
        <v>2030</v>
      </c>
      <c r="C1064" s="187" t="s">
        <v>1911</v>
      </c>
      <c r="D1064" s="188" t="s">
        <v>9</v>
      </c>
      <c r="E1064" s="189">
        <v>5.41</v>
      </c>
      <c r="F1064" s="189"/>
      <c r="J1064" s="386"/>
    </row>
    <row r="1065" spans="1:10" ht="18" customHeight="1" outlineLevel="1" x14ac:dyDescent="0.2">
      <c r="A1065" s="160" t="s">
        <v>212</v>
      </c>
      <c r="B1065" s="178" t="s">
        <v>1068</v>
      </c>
      <c r="C1065" s="179" t="s">
        <v>1491</v>
      </c>
      <c r="D1065" s="180"/>
      <c r="E1065" s="181"/>
      <c r="F1065" s="181"/>
      <c r="J1065" s="386"/>
    </row>
    <row r="1066" spans="1:10" ht="18" customHeight="1" outlineLevel="1" x14ac:dyDescent="0.2">
      <c r="A1066" s="160" t="s">
        <v>212</v>
      </c>
      <c r="B1066" s="190" t="s">
        <v>2031</v>
      </c>
      <c r="C1066" s="191" t="s">
        <v>81</v>
      </c>
      <c r="D1066" s="192" t="s">
        <v>9</v>
      </c>
      <c r="E1066" s="193">
        <v>2.31</v>
      </c>
      <c r="F1066" s="193"/>
      <c r="J1066" s="386"/>
    </row>
    <row r="1067" spans="1:10" ht="38.25" customHeight="1" outlineLevel="1" x14ac:dyDescent="0.2">
      <c r="A1067" s="160" t="s">
        <v>212</v>
      </c>
      <c r="B1067" s="186" t="s">
        <v>2032</v>
      </c>
      <c r="C1067" s="187" t="s">
        <v>1833</v>
      </c>
      <c r="D1067" s="188" t="s">
        <v>9</v>
      </c>
      <c r="E1067" s="189">
        <v>3.25</v>
      </c>
      <c r="F1067" s="189"/>
      <c r="J1067" s="386"/>
    </row>
    <row r="1068" spans="1:10" ht="38.25" customHeight="1" outlineLevel="1" x14ac:dyDescent="0.2">
      <c r="A1068" s="160" t="s">
        <v>212</v>
      </c>
      <c r="B1068" s="190" t="s">
        <v>2033</v>
      </c>
      <c r="C1068" s="191" t="s">
        <v>1834</v>
      </c>
      <c r="D1068" s="192" t="s">
        <v>9</v>
      </c>
      <c r="E1068" s="193">
        <v>2.71</v>
      </c>
      <c r="F1068" s="193"/>
      <c r="J1068" s="386"/>
    </row>
    <row r="1069" spans="1:10" ht="38.25" customHeight="1" outlineLevel="1" x14ac:dyDescent="0.2">
      <c r="A1069" s="160" t="s">
        <v>212</v>
      </c>
      <c r="B1069" s="186" t="s">
        <v>2034</v>
      </c>
      <c r="C1069" s="187" t="s">
        <v>1835</v>
      </c>
      <c r="D1069" s="188" t="s">
        <v>9</v>
      </c>
      <c r="E1069" s="189">
        <v>2.29</v>
      </c>
      <c r="F1069" s="189"/>
      <c r="J1069" s="386"/>
    </row>
    <row r="1070" spans="1:10" ht="25.5" customHeight="1" outlineLevel="1" x14ac:dyDescent="0.2">
      <c r="A1070" s="160" t="s">
        <v>212</v>
      </c>
      <c r="B1070" s="190" t="s">
        <v>2035</v>
      </c>
      <c r="C1070" s="191" t="s">
        <v>1808</v>
      </c>
      <c r="D1070" s="192" t="s">
        <v>9</v>
      </c>
      <c r="E1070" s="193">
        <v>7.91</v>
      </c>
      <c r="F1070" s="193"/>
      <c r="J1070" s="386"/>
    </row>
    <row r="1071" spans="1:10" ht="25.5" customHeight="1" outlineLevel="1" x14ac:dyDescent="0.2">
      <c r="A1071" s="160" t="s">
        <v>212</v>
      </c>
      <c r="B1071" s="186" t="s">
        <v>2036</v>
      </c>
      <c r="C1071" s="187" t="s">
        <v>1809</v>
      </c>
      <c r="D1071" s="188" t="s">
        <v>9</v>
      </c>
      <c r="E1071" s="189">
        <v>17.86</v>
      </c>
      <c r="F1071" s="189"/>
      <c r="J1071" s="386"/>
    </row>
    <row r="1072" spans="1:10" ht="25.5" customHeight="1" outlineLevel="1" x14ac:dyDescent="0.2">
      <c r="A1072" s="160" t="s">
        <v>212</v>
      </c>
      <c r="B1072" s="190" t="s">
        <v>2037</v>
      </c>
      <c r="C1072" s="191" t="s">
        <v>1890</v>
      </c>
      <c r="D1072" s="192" t="s">
        <v>9</v>
      </c>
      <c r="E1072" s="193">
        <v>4.53</v>
      </c>
      <c r="F1072" s="193"/>
      <c r="J1072" s="386"/>
    </row>
    <row r="1073" spans="1:10" ht="25.5" customHeight="1" outlineLevel="1" x14ac:dyDescent="0.2">
      <c r="A1073" s="160" t="s">
        <v>212</v>
      </c>
      <c r="B1073" s="186" t="s">
        <v>2038</v>
      </c>
      <c r="C1073" s="187" t="s">
        <v>1837</v>
      </c>
      <c r="D1073" s="188" t="s">
        <v>9</v>
      </c>
      <c r="E1073" s="189">
        <v>9.36</v>
      </c>
      <c r="F1073" s="189"/>
      <c r="J1073" s="386"/>
    </row>
    <row r="1074" spans="1:10" ht="25.5" customHeight="1" outlineLevel="1" x14ac:dyDescent="0.2">
      <c r="A1074" s="160" t="s">
        <v>212</v>
      </c>
      <c r="B1074" s="190" t="s">
        <v>2039</v>
      </c>
      <c r="C1074" s="191" t="s">
        <v>1811</v>
      </c>
      <c r="D1074" s="192" t="s">
        <v>9</v>
      </c>
      <c r="E1074" s="193">
        <v>18.52</v>
      </c>
      <c r="F1074" s="193"/>
      <c r="J1074" s="386"/>
    </row>
    <row r="1075" spans="1:10" ht="25.5" customHeight="1" outlineLevel="1" x14ac:dyDescent="0.2">
      <c r="A1075" s="160" t="s">
        <v>212</v>
      </c>
      <c r="B1075" s="186" t="s">
        <v>2040</v>
      </c>
      <c r="C1075" s="187" t="s">
        <v>1813</v>
      </c>
      <c r="D1075" s="188" t="s">
        <v>9</v>
      </c>
      <c r="E1075" s="189">
        <v>21.8</v>
      </c>
      <c r="F1075" s="189"/>
      <c r="J1075" s="386"/>
    </row>
    <row r="1076" spans="1:10" ht="25.5" customHeight="1" outlineLevel="1" x14ac:dyDescent="0.2">
      <c r="A1076" s="160" t="s">
        <v>212</v>
      </c>
      <c r="B1076" s="190" t="s">
        <v>2041</v>
      </c>
      <c r="C1076" s="191" t="s">
        <v>1815</v>
      </c>
      <c r="D1076" s="192" t="s">
        <v>9</v>
      </c>
      <c r="E1076" s="193">
        <v>20.58</v>
      </c>
      <c r="F1076" s="193"/>
      <c r="J1076" s="386"/>
    </row>
    <row r="1077" spans="1:10" ht="25.5" customHeight="1" outlineLevel="1" x14ac:dyDescent="0.2">
      <c r="A1077" s="160" t="s">
        <v>212</v>
      </c>
      <c r="B1077" s="186" t="s">
        <v>2042</v>
      </c>
      <c r="C1077" s="187" t="s">
        <v>1850</v>
      </c>
      <c r="D1077" s="188" t="s">
        <v>9</v>
      </c>
      <c r="E1077" s="189">
        <v>10.6</v>
      </c>
      <c r="F1077" s="189"/>
      <c r="J1077" s="386"/>
    </row>
    <row r="1078" spans="1:10" ht="25.5" customHeight="1" outlineLevel="1" x14ac:dyDescent="0.2">
      <c r="A1078" s="160" t="s">
        <v>212</v>
      </c>
      <c r="B1078" s="190" t="s">
        <v>2043</v>
      </c>
      <c r="C1078" s="191" t="s">
        <v>1852</v>
      </c>
      <c r="D1078" s="192" t="s">
        <v>9</v>
      </c>
      <c r="E1078" s="193">
        <v>19.87</v>
      </c>
      <c r="F1078" s="193"/>
      <c r="J1078" s="386"/>
    </row>
    <row r="1079" spans="1:10" ht="25.5" customHeight="1" outlineLevel="1" x14ac:dyDescent="0.2">
      <c r="A1079" s="160" t="s">
        <v>212</v>
      </c>
      <c r="B1079" s="186" t="s">
        <v>2044</v>
      </c>
      <c r="C1079" s="187" t="s">
        <v>1854</v>
      </c>
      <c r="D1079" s="188" t="s">
        <v>9</v>
      </c>
      <c r="E1079" s="189">
        <v>4.32</v>
      </c>
      <c r="F1079" s="189"/>
      <c r="J1079" s="386"/>
    </row>
    <row r="1080" spans="1:10" ht="25.5" customHeight="1" outlineLevel="1" x14ac:dyDescent="0.2">
      <c r="A1080" s="160" t="s">
        <v>212</v>
      </c>
      <c r="B1080" s="190" t="s">
        <v>2045</v>
      </c>
      <c r="C1080" s="191" t="s">
        <v>1764</v>
      </c>
      <c r="D1080" s="192" t="s">
        <v>9</v>
      </c>
      <c r="E1080" s="193">
        <v>7.52</v>
      </c>
      <c r="F1080" s="193"/>
      <c r="J1080" s="386"/>
    </row>
    <row r="1081" spans="1:10" ht="25.5" customHeight="1" outlineLevel="1" x14ac:dyDescent="0.2">
      <c r="A1081" s="160" t="s">
        <v>212</v>
      </c>
      <c r="B1081" s="186" t="s">
        <v>2046</v>
      </c>
      <c r="C1081" s="187" t="s">
        <v>1861</v>
      </c>
      <c r="D1081" s="188" t="s">
        <v>9</v>
      </c>
      <c r="E1081" s="189">
        <v>4.1900000000000004</v>
      </c>
      <c r="F1081" s="189"/>
      <c r="J1081" s="386"/>
    </row>
    <row r="1082" spans="1:10" ht="25.5" customHeight="1" outlineLevel="1" x14ac:dyDescent="0.2">
      <c r="A1082" s="160" t="s">
        <v>212</v>
      </c>
      <c r="B1082" s="190" t="s">
        <v>2047</v>
      </c>
      <c r="C1082" s="191" t="s">
        <v>1863</v>
      </c>
      <c r="D1082" s="192" t="s">
        <v>9</v>
      </c>
      <c r="E1082" s="193">
        <v>8.91</v>
      </c>
      <c r="F1082" s="193"/>
      <c r="J1082" s="386"/>
    </row>
    <row r="1083" spans="1:10" ht="25.5" customHeight="1" outlineLevel="1" x14ac:dyDescent="0.2">
      <c r="A1083" s="160" t="s">
        <v>212</v>
      </c>
      <c r="B1083" s="186" t="s">
        <v>2048</v>
      </c>
      <c r="C1083" s="187" t="s">
        <v>1865</v>
      </c>
      <c r="D1083" s="188" t="s">
        <v>9</v>
      </c>
      <c r="E1083" s="189">
        <v>3.72</v>
      </c>
      <c r="F1083" s="189"/>
      <c r="J1083" s="386"/>
    </row>
    <row r="1084" spans="1:10" ht="25.5" customHeight="1" outlineLevel="1" x14ac:dyDescent="0.2">
      <c r="A1084" s="160" t="s">
        <v>212</v>
      </c>
      <c r="B1084" s="190" t="s">
        <v>2049</v>
      </c>
      <c r="C1084" s="191" t="s">
        <v>1867</v>
      </c>
      <c r="D1084" s="192" t="s">
        <v>9</v>
      </c>
      <c r="E1084" s="193">
        <v>7.42</v>
      </c>
      <c r="F1084" s="193"/>
      <c r="J1084" s="386"/>
    </row>
    <row r="1085" spans="1:10" ht="25.5" customHeight="1" outlineLevel="1" x14ac:dyDescent="0.2">
      <c r="A1085" s="160" t="s">
        <v>212</v>
      </c>
      <c r="B1085" s="186" t="s">
        <v>2050</v>
      </c>
      <c r="C1085" s="187" t="s">
        <v>1869</v>
      </c>
      <c r="D1085" s="188" t="s">
        <v>9</v>
      </c>
      <c r="E1085" s="189">
        <v>2.8</v>
      </c>
      <c r="F1085" s="189"/>
      <c r="J1085" s="386"/>
    </row>
    <row r="1086" spans="1:10" ht="18" customHeight="1" outlineLevel="1" x14ac:dyDescent="0.2">
      <c r="A1086" s="160" t="s">
        <v>212</v>
      </c>
      <c r="B1086" s="190" t="s">
        <v>2051</v>
      </c>
      <c r="C1086" s="191" t="s">
        <v>1788</v>
      </c>
      <c r="D1086" s="192" t="s">
        <v>9</v>
      </c>
      <c r="E1086" s="193">
        <v>4.3499999999999996</v>
      </c>
      <c r="F1086" s="193"/>
      <c r="J1086" s="386"/>
    </row>
    <row r="1087" spans="1:10" ht="25.5" customHeight="1" outlineLevel="1" x14ac:dyDescent="0.2">
      <c r="A1087" s="160" t="s">
        <v>212</v>
      </c>
      <c r="B1087" s="186" t="s">
        <v>2052</v>
      </c>
      <c r="C1087" s="187" t="s">
        <v>1861</v>
      </c>
      <c r="D1087" s="188" t="s">
        <v>9</v>
      </c>
      <c r="E1087" s="189">
        <v>2.15</v>
      </c>
      <c r="F1087" s="189"/>
      <c r="J1087" s="386"/>
    </row>
    <row r="1088" spans="1:10" ht="25.5" customHeight="1" outlineLevel="1" x14ac:dyDescent="0.2">
      <c r="A1088" s="160" t="s">
        <v>212</v>
      </c>
      <c r="B1088" s="190" t="s">
        <v>2053</v>
      </c>
      <c r="C1088" s="191" t="s">
        <v>1863</v>
      </c>
      <c r="D1088" s="192" t="s">
        <v>9</v>
      </c>
      <c r="E1088" s="193">
        <v>4.53</v>
      </c>
      <c r="F1088" s="193"/>
      <c r="J1088" s="386"/>
    </row>
    <row r="1089" spans="1:10" ht="25.5" customHeight="1" outlineLevel="1" x14ac:dyDescent="0.2">
      <c r="A1089" s="160" t="s">
        <v>212</v>
      </c>
      <c r="B1089" s="186" t="s">
        <v>2054</v>
      </c>
      <c r="C1089" s="187" t="s">
        <v>1865</v>
      </c>
      <c r="D1089" s="188" t="s">
        <v>9</v>
      </c>
      <c r="E1089" s="189">
        <v>1.41</v>
      </c>
      <c r="F1089" s="189"/>
      <c r="J1089" s="386"/>
    </row>
    <row r="1090" spans="1:10" ht="25.5" customHeight="1" outlineLevel="1" x14ac:dyDescent="0.2">
      <c r="A1090" s="160" t="s">
        <v>212</v>
      </c>
      <c r="B1090" s="190" t="s">
        <v>2055</v>
      </c>
      <c r="C1090" s="191" t="s">
        <v>1867</v>
      </c>
      <c r="D1090" s="192" t="s">
        <v>9</v>
      </c>
      <c r="E1090" s="193">
        <v>2.82</v>
      </c>
      <c r="F1090" s="193"/>
      <c r="J1090" s="386"/>
    </row>
    <row r="1091" spans="1:10" ht="25.5" customHeight="1" outlineLevel="1" x14ac:dyDescent="0.2">
      <c r="A1091" s="160" t="s">
        <v>212</v>
      </c>
      <c r="B1091" s="186" t="s">
        <v>2056</v>
      </c>
      <c r="C1091" s="187" t="s">
        <v>1869</v>
      </c>
      <c r="D1091" s="188" t="s">
        <v>9</v>
      </c>
      <c r="E1091" s="189">
        <v>1.17</v>
      </c>
      <c r="F1091" s="189"/>
      <c r="J1091" s="386"/>
    </row>
    <row r="1092" spans="1:10" ht="18" customHeight="1" outlineLevel="1" x14ac:dyDescent="0.2">
      <c r="A1092" s="160" t="s">
        <v>212</v>
      </c>
      <c r="B1092" s="178" t="s">
        <v>1069</v>
      </c>
      <c r="C1092" s="179" t="s">
        <v>1492</v>
      </c>
      <c r="D1092" s="180"/>
      <c r="E1092" s="181"/>
      <c r="F1092" s="181"/>
      <c r="J1092" s="386"/>
    </row>
    <row r="1093" spans="1:10" ht="18" customHeight="1" outlineLevel="1" x14ac:dyDescent="0.2">
      <c r="A1093" s="160" t="s">
        <v>212</v>
      </c>
      <c r="B1093" s="190" t="s">
        <v>2057</v>
      </c>
      <c r="C1093" s="191" t="s">
        <v>81</v>
      </c>
      <c r="D1093" s="192" t="s">
        <v>9</v>
      </c>
      <c r="E1093" s="193">
        <v>2.95</v>
      </c>
      <c r="F1093" s="193"/>
      <c r="J1093" s="386"/>
    </row>
    <row r="1094" spans="1:10" ht="38.25" customHeight="1" outlineLevel="1" x14ac:dyDescent="0.2">
      <c r="A1094" s="160" t="s">
        <v>212</v>
      </c>
      <c r="B1094" s="186" t="s">
        <v>2058</v>
      </c>
      <c r="C1094" s="187" t="s">
        <v>1833</v>
      </c>
      <c r="D1094" s="188" t="s">
        <v>9</v>
      </c>
      <c r="E1094" s="189">
        <v>3.25</v>
      </c>
      <c r="F1094" s="189"/>
      <c r="J1094" s="386"/>
    </row>
    <row r="1095" spans="1:10" ht="38.25" customHeight="1" outlineLevel="1" x14ac:dyDescent="0.2">
      <c r="A1095" s="160" t="s">
        <v>212</v>
      </c>
      <c r="B1095" s="190" t="s">
        <v>2059</v>
      </c>
      <c r="C1095" s="191" t="s">
        <v>1834</v>
      </c>
      <c r="D1095" s="192" t="s">
        <v>9</v>
      </c>
      <c r="E1095" s="193">
        <v>2.71</v>
      </c>
      <c r="F1095" s="193"/>
      <c r="J1095" s="386"/>
    </row>
    <row r="1096" spans="1:10" ht="38.25" customHeight="1" outlineLevel="1" x14ac:dyDescent="0.2">
      <c r="A1096" s="160" t="s">
        <v>212</v>
      </c>
      <c r="B1096" s="186" t="s">
        <v>2060</v>
      </c>
      <c r="C1096" s="187" t="s">
        <v>1835</v>
      </c>
      <c r="D1096" s="188" t="s">
        <v>9</v>
      </c>
      <c r="E1096" s="189">
        <v>1.68</v>
      </c>
      <c r="F1096" s="189"/>
      <c r="J1096" s="386"/>
    </row>
    <row r="1097" spans="1:10" ht="38.25" customHeight="1" outlineLevel="1" x14ac:dyDescent="0.2">
      <c r="A1097" s="160" t="s">
        <v>212</v>
      </c>
      <c r="B1097" s="190" t="s">
        <v>2061</v>
      </c>
      <c r="C1097" s="191" t="s">
        <v>1886</v>
      </c>
      <c r="D1097" s="192" t="s">
        <v>9</v>
      </c>
      <c r="E1097" s="193">
        <v>2.2200000000000002</v>
      </c>
      <c r="F1097" s="193"/>
      <c r="J1097" s="386"/>
    </row>
    <row r="1098" spans="1:10" ht="25.5" customHeight="1" outlineLevel="1" x14ac:dyDescent="0.2">
      <c r="A1098" s="160" t="s">
        <v>212</v>
      </c>
      <c r="B1098" s="186" t="s">
        <v>2062</v>
      </c>
      <c r="C1098" s="187" t="s">
        <v>1808</v>
      </c>
      <c r="D1098" s="188" t="s">
        <v>9</v>
      </c>
      <c r="E1098" s="189">
        <v>7.91</v>
      </c>
      <c r="F1098" s="189"/>
      <c r="J1098" s="386"/>
    </row>
    <row r="1099" spans="1:10" ht="25.5" customHeight="1" outlineLevel="1" x14ac:dyDescent="0.2">
      <c r="A1099" s="160" t="s">
        <v>212</v>
      </c>
      <c r="B1099" s="190" t="s">
        <v>2063</v>
      </c>
      <c r="C1099" s="191" t="s">
        <v>1809</v>
      </c>
      <c r="D1099" s="192" t="s">
        <v>9</v>
      </c>
      <c r="E1099" s="193">
        <v>17.86</v>
      </c>
      <c r="F1099" s="193"/>
      <c r="J1099" s="386"/>
    </row>
    <row r="1100" spans="1:10" ht="25.5" customHeight="1" outlineLevel="1" x14ac:dyDescent="0.2">
      <c r="A1100" s="160" t="s">
        <v>212</v>
      </c>
      <c r="B1100" s="186" t="s">
        <v>2064</v>
      </c>
      <c r="C1100" s="187" t="s">
        <v>1890</v>
      </c>
      <c r="D1100" s="188" t="s">
        <v>9</v>
      </c>
      <c r="E1100" s="189">
        <v>4.93</v>
      </c>
      <c r="F1100" s="189"/>
      <c r="J1100" s="386"/>
    </row>
    <row r="1101" spans="1:10" ht="25.5" customHeight="1" outlineLevel="1" x14ac:dyDescent="0.2">
      <c r="A1101" s="160" t="s">
        <v>212</v>
      </c>
      <c r="B1101" s="190" t="s">
        <v>2065</v>
      </c>
      <c r="C1101" s="191" t="s">
        <v>1837</v>
      </c>
      <c r="D1101" s="192" t="s">
        <v>9</v>
      </c>
      <c r="E1101" s="193">
        <v>4.53</v>
      </c>
      <c r="F1101" s="193"/>
      <c r="J1101" s="386"/>
    </row>
    <row r="1102" spans="1:10" ht="25.5" customHeight="1" outlineLevel="1" x14ac:dyDescent="0.2">
      <c r="A1102" s="160" t="s">
        <v>212</v>
      </c>
      <c r="B1102" s="186" t="s">
        <v>2066</v>
      </c>
      <c r="C1102" s="187" t="s">
        <v>1839</v>
      </c>
      <c r="D1102" s="188" t="s">
        <v>9</v>
      </c>
      <c r="E1102" s="189">
        <v>9.36</v>
      </c>
      <c r="F1102" s="189"/>
      <c r="J1102" s="386"/>
    </row>
    <row r="1103" spans="1:10" ht="25.5" customHeight="1" outlineLevel="1" x14ac:dyDescent="0.2">
      <c r="A1103" s="160" t="s">
        <v>212</v>
      </c>
      <c r="B1103" s="190" t="s">
        <v>2067</v>
      </c>
      <c r="C1103" s="191" t="s">
        <v>1841</v>
      </c>
      <c r="D1103" s="192" t="s">
        <v>9</v>
      </c>
      <c r="E1103" s="193">
        <v>4.82</v>
      </c>
      <c r="F1103" s="193"/>
      <c r="J1103" s="386"/>
    </row>
    <row r="1104" spans="1:10" ht="25.5" customHeight="1" outlineLevel="1" x14ac:dyDescent="0.2">
      <c r="A1104" s="160" t="s">
        <v>212</v>
      </c>
      <c r="B1104" s="186" t="s">
        <v>2068</v>
      </c>
      <c r="C1104" s="187" t="s">
        <v>1811</v>
      </c>
      <c r="D1104" s="188" t="s">
        <v>9</v>
      </c>
      <c r="E1104" s="189">
        <v>18.510000000000002</v>
      </c>
      <c r="F1104" s="189"/>
      <c r="J1104" s="386"/>
    </row>
    <row r="1105" spans="1:10" ht="25.5" customHeight="1" outlineLevel="1" x14ac:dyDescent="0.2">
      <c r="A1105" s="160" t="s">
        <v>212</v>
      </c>
      <c r="B1105" s="190" t="s">
        <v>2069</v>
      </c>
      <c r="C1105" s="191" t="s">
        <v>1813</v>
      </c>
      <c r="D1105" s="192" t="s">
        <v>9</v>
      </c>
      <c r="E1105" s="193">
        <v>21.85</v>
      </c>
      <c r="F1105" s="193"/>
      <c r="J1105" s="386"/>
    </row>
    <row r="1106" spans="1:10" ht="25.5" customHeight="1" outlineLevel="1" x14ac:dyDescent="0.2">
      <c r="A1106" s="160" t="s">
        <v>212</v>
      </c>
      <c r="B1106" s="186" t="s">
        <v>2070</v>
      </c>
      <c r="C1106" s="187" t="s">
        <v>1815</v>
      </c>
      <c r="D1106" s="188" t="s">
        <v>9</v>
      </c>
      <c r="E1106" s="189">
        <v>20.58</v>
      </c>
      <c r="F1106" s="189"/>
      <c r="J1106" s="386"/>
    </row>
    <row r="1107" spans="1:10" ht="25.5" customHeight="1" outlineLevel="1" x14ac:dyDescent="0.2">
      <c r="A1107" s="160" t="s">
        <v>212</v>
      </c>
      <c r="B1107" s="190" t="s">
        <v>2071</v>
      </c>
      <c r="C1107" s="191" t="s">
        <v>1850</v>
      </c>
      <c r="D1107" s="192" t="s">
        <v>9</v>
      </c>
      <c r="E1107" s="193">
        <v>10.6</v>
      </c>
      <c r="F1107" s="193"/>
      <c r="J1107" s="386"/>
    </row>
    <row r="1108" spans="1:10" ht="25.5" customHeight="1" outlineLevel="1" x14ac:dyDescent="0.2">
      <c r="A1108" s="160" t="s">
        <v>212</v>
      </c>
      <c r="B1108" s="186" t="s">
        <v>2072</v>
      </c>
      <c r="C1108" s="187" t="s">
        <v>1852</v>
      </c>
      <c r="D1108" s="188" t="s">
        <v>9</v>
      </c>
      <c r="E1108" s="189">
        <v>29.74</v>
      </c>
      <c r="F1108" s="189"/>
      <c r="J1108" s="386"/>
    </row>
    <row r="1109" spans="1:10" ht="25.5" customHeight="1" outlineLevel="1" x14ac:dyDescent="0.2">
      <c r="A1109" s="160" t="s">
        <v>212</v>
      </c>
      <c r="B1109" s="190" t="s">
        <v>2073</v>
      </c>
      <c r="C1109" s="191" t="s">
        <v>1764</v>
      </c>
      <c r="D1109" s="192" t="s">
        <v>9</v>
      </c>
      <c r="E1109" s="193">
        <v>7.56</v>
      </c>
      <c r="F1109" s="193"/>
      <c r="J1109" s="386"/>
    </row>
    <row r="1110" spans="1:10" ht="25.5" customHeight="1" outlineLevel="1" x14ac:dyDescent="0.2">
      <c r="A1110" s="160" t="s">
        <v>212</v>
      </c>
      <c r="B1110" s="186" t="s">
        <v>2074</v>
      </c>
      <c r="C1110" s="187" t="s">
        <v>1901</v>
      </c>
      <c r="D1110" s="188" t="s">
        <v>9</v>
      </c>
      <c r="E1110" s="189">
        <v>1.3</v>
      </c>
      <c r="F1110" s="189"/>
      <c r="J1110" s="386"/>
    </row>
    <row r="1111" spans="1:10" ht="25.5" customHeight="1" outlineLevel="1" x14ac:dyDescent="0.2">
      <c r="A1111" s="160" t="s">
        <v>212</v>
      </c>
      <c r="B1111" s="190" t="s">
        <v>2075</v>
      </c>
      <c r="C1111" s="191" t="s">
        <v>1861</v>
      </c>
      <c r="D1111" s="192" t="s">
        <v>9</v>
      </c>
      <c r="E1111" s="193">
        <v>4.2</v>
      </c>
      <c r="F1111" s="193"/>
      <c r="J1111" s="386"/>
    </row>
    <row r="1112" spans="1:10" ht="25.5" customHeight="1" outlineLevel="1" x14ac:dyDescent="0.2">
      <c r="A1112" s="160" t="s">
        <v>212</v>
      </c>
      <c r="B1112" s="186" t="s">
        <v>2076</v>
      </c>
      <c r="C1112" s="187" t="s">
        <v>1863</v>
      </c>
      <c r="D1112" s="188" t="s">
        <v>9</v>
      </c>
      <c r="E1112" s="189">
        <v>8.9700000000000006</v>
      </c>
      <c r="F1112" s="189"/>
      <c r="J1112" s="386"/>
    </row>
    <row r="1113" spans="1:10" ht="25.5" customHeight="1" outlineLevel="1" x14ac:dyDescent="0.2">
      <c r="A1113" s="160" t="s">
        <v>212</v>
      </c>
      <c r="B1113" s="190" t="s">
        <v>2077</v>
      </c>
      <c r="C1113" s="191" t="s">
        <v>1865</v>
      </c>
      <c r="D1113" s="192" t="s">
        <v>9</v>
      </c>
      <c r="E1113" s="193">
        <v>3.72</v>
      </c>
      <c r="F1113" s="193"/>
      <c r="J1113" s="386"/>
    </row>
    <row r="1114" spans="1:10" ht="25.5" customHeight="1" outlineLevel="1" x14ac:dyDescent="0.2">
      <c r="A1114" s="160" t="s">
        <v>212</v>
      </c>
      <c r="B1114" s="186" t="s">
        <v>2078</v>
      </c>
      <c r="C1114" s="187" t="s">
        <v>1867</v>
      </c>
      <c r="D1114" s="188" t="s">
        <v>9</v>
      </c>
      <c r="E1114" s="189">
        <v>7.42</v>
      </c>
      <c r="F1114" s="189"/>
      <c r="J1114" s="386"/>
    </row>
    <row r="1115" spans="1:10" ht="18" customHeight="1" outlineLevel="1" x14ac:dyDescent="0.2">
      <c r="A1115" s="160" t="s">
        <v>212</v>
      </c>
      <c r="B1115" s="190" t="s">
        <v>2079</v>
      </c>
      <c r="C1115" s="191" t="s">
        <v>1788</v>
      </c>
      <c r="D1115" s="192" t="s">
        <v>9</v>
      </c>
      <c r="E1115" s="193">
        <v>4.97</v>
      </c>
      <c r="F1115" s="193"/>
      <c r="J1115" s="386"/>
    </row>
    <row r="1116" spans="1:10" ht="25.5" customHeight="1" outlineLevel="1" x14ac:dyDescent="0.2">
      <c r="A1116" s="160" t="s">
        <v>212</v>
      </c>
      <c r="B1116" s="186" t="s">
        <v>2080</v>
      </c>
      <c r="C1116" s="187" t="s">
        <v>1901</v>
      </c>
      <c r="D1116" s="188" t="s">
        <v>9</v>
      </c>
      <c r="E1116" s="189">
        <v>1.2</v>
      </c>
      <c r="F1116" s="189"/>
      <c r="J1116" s="386"/>
    </row>
    <row r="1117" spans="1:10" ht="25.5" customHeight="1" outlineLevel="1" x14ac:dyDescent="0.2">
      <c r="A1117" s="160" t="s">
        <v>212</v>
      </c>
      <c r="B1117" s="190" t="s">
        <v>2081</v>
      </c>
      <c r="C1117" s="191" t="s">
        <v>1965</v>
      </c>
      <c r="D1117" s="192" t="s">
        <v>9</v>
      </c>
      <c r="E1117" s="193">
        <v>4.58</v>
      </c>
      <c r="F1117" s="193"/>
      <c r="J1117" s="386"/>
    </row>
    <row r="1118" spans="1:10" ht="25.5" customHeight="1" outlineLevel="1" x14ac:dyDescent="0.2">
      <c r="A1118" s="160" t="s">
        <v>212</v>
      </c>
      <c r="B1118" s="186" t="s">
        <v>2082</v>
      </c>
      <c r="C1118" s="187" t="s">
        <v>1911</v>
      </c>
      <c r="D1118" s="188" t="s">
        <v>9</v>
      </c>
      <c r="E1118" s="189">
        <v>9.33</v>
      </c>
      <c r="F1118" s="189"/>
      <c r="J1118" s="386"/>
    </row>
    <row r="1119" spans="1:10" ht="25.5" customHeight="1" outlineLevel="1" x14ac:dyDescent="0.2">
      <c r="A1119" s="160" t="s">
        <v>212</v>
      </c>
      <c r="B1119" s="190" t="s">
        <v>2083</v>
      </c>
      <c r="C1119" s="191" t="s">
        <v>1861</v>
      </c>
      <c r="D1119" s="192" t="s">
        <v>9</v>
      </c>
      <c r="E1119" s="193">
        <v>2.0499999999999998</v>
      </c>
      <c r="F1119" s="193"/>
      <c r="J1119" s="386"/>
    </row>
    <row r="1120" spans="1:10" ht="25.5" customHeight="1" outlineLevel="1" x14ac:dyDescent="0.2">
      <c r="A1120" s="160" t="s">
        <v>212</v>
      </c>
      <c r="B1120" s="186" t="s">
        <v>2084</v>
      </c>
      <c r="C1120" s="187" t="s">
        <v>1863</v>
      </c>
      <c r="D1120" s="188" t="s">
        <v>9</v>
      </c>
      <c r="E1120" s="189">
        <v>4.99</v>
      </c>
      <c r="F1120" s="189"/>
      <c r="J1120" s="386"/>
    </row>
    <row r="1121" spans="1:10" ht="25.5" customHeight="1" outlineLevel="1" x14ac:dyDescent="0.2">
      <c r="A1121" s="160" t="s">
        <v>212</v>
      </c>
      <c r="B1121" s="190" t="s">
        <v>2085</v>
      </c>
      <c r="C1121" s="191" t="s">
        <v>1865</v>
      </c>
      <c r="D1121" s="192" t="s">
        <v>9</v>
      </c>
      <c r="E1121" s="193">
        <v>1.92</v>
      </c>
      <c r="F1121" s="193"/>
      <c r="J1121" s="386"/>
    </row>
    <row r="1122" spans="1:10" ht="25.5" customHeight="1" outlineLevel="1" x14ac:dyDescent="0.2">
      <c r="A1122" s="160" t="s">
        <v>212</v>
      </c>
      <c r="B1122" s="186" t="s">
        <v>2086</v>
      </c>
      <c r="C1122" s="187" t="s">
        <v>1867</v>
      </c>
      <c r="D1122" s="188" t="s">
        <v>9</v>
      </c>
      <c r="E1122" s="189">
        <v>3.31</v>
      </c>
      <c r="F1122" s="189"/>
      <c r="J1122" s="386"/>
    </row>
    <row r="1123" spans="1:10" ht="25.5" customHeight="1" outlineLevel="1" x14ac:dyDescent="0.2">
      <c r="A1123" s="160" t="s">
        <v>212</v>
      </c>
      <c r="B1123" s="190" t="s">
        <v>2087</v>
      </c>
      <c r="C1123" s="191" t="s">
        <v>1965</v>
      </c>
      <c r="D1123" s="192" t="s">
        <v>9</v>
      </c>
      <c r="E1123" s="193">
        <v>2.06</v>
      </c>
      <c r="F1123" s="193"/>
      <c r="J1123" s="386"/>
    </row>
    <row r="1124" spans="1:10" ht="25.5" customHeight="1" outlineLevel="1" x14ac:dyDescent="0.2">
      <c r="A1124" s="160" t="s">
        <v>212</v>
      </c>
      <c r="B1124" s="186" t="s">
        <v>2088</v>
      </c>
      <c r="C1124" s="187" t="s">
        <v>1911</v>
      </c>
      <c r="D1124" s="188" t="s">
        <v>9</v>
      </c>
      <c r="E1124" s="189">
        <v>5.41</v>
      </c>
      <c r="F1124" s="189"/>
      <c r="J1124" s="386"/>
    </row>
    <row r="1125" spans="1:10" ht="18" customHeight="1" outlineLevel="1" x14ac:dyDescent="0.2">
      <c r="A1125" s="160" t="s">
        <v>212</v>
      </c>
      <c r="B1125" s="178" t="s">
        <v>1070</v>
      </c>
      <c r="C1125" s="179" t="s">
        <v>1493</v>
      </c>
      <c r="D1125" s="180"/>
      <c r="E1125" s="181"/>
      <c r="F1125" s="181"/>
      <c r="J1125" s="386"/>
    </row>
    <row r="1126" spans="1:10" ht="18" customHeight="1" outlineLevel="1" x14ac:dyDescent="0.2">
      <c r="A1126" s="160" t="s">
        <v>212</v>
      </c>
      <c r="B1126" s="190" t="s">
        <v>2089</v>
      </c>
      <c r="C1126" s="191" t="s">
        <v>81</v>
      </c>
      <c r="D1126" s="192" t="s">
        <v>9</v>
      </c>
      <c r="E1126" s="193">
        <v>2.31</v>
      </c>
      <c r="F1126" s="193"/>
      <c r="J1126" s="386"/>
    </row>
    <row r="1127" spans="1:10" ht="38.25" customHeight="1" outlineLevel="1" x14ac:dyDescent="0.2">
      <c r="A1127" s="160" t="s">
        <v>212</v>
      </c>
      <c r="B1127" s="186" t="s">
        <v>2090</v>
      </c>
      <c r="C1127" s="187" t="s">
        <v>1833</v>
      </c>
      <c r="D1127" s="188" t="s">
        <v>9</v>
      </c>
      <c r="E1127" s="189">
        <v>3.25</v>
      </c>
      <c r="F1127" s="189"/>
      <c r="J1127" s="386"/>
    </row>
    <row r="1128" spans="1:10" ht="38.25" customHeight="1" outlineLevel="1" x14ac:dyDescent="0.2">
      <c r="A1128" s="160" t="s">
        <v>212</v>
      </c>
      <c r="B1128" s="190" t="s">
        <v>2091</v>
      </c>
      <c r="C1128" s="191" t="s">
        <v>1834</v>
      </c>
      <c r="D1128" s="192" t="s">
        <v>9</v>
      </c>
      <c r="E1128" s="193">
        <v>2.71</v>
      </c>
      <c r="F1128" s="193"/>
      <c r="J1128" s="386"/>
    </row>
    <row r="1129" spans="1:10" ht="38.25" customHeight="1" outlineLevel="1" x14ac:dyDescent="0.2">
      <c r="A1129" s="160" t="s">
        <v>212</v>
      </c>
      <c r="B1129" s="186" t="s">
        <v>2092</v>
      </c>
      <c r="C1129" s="187" t="s">
        <v>1835</v>
      </c>
      <c r="D1129" s="188" t="s">
        <v>9</v>
      </c>
      <c r="E1129" s="189">
        <v>2.29</v>
      </c>
      <c r="F1129" s="189"/>
      <c r="J1129" s="386"/>
    </row>
    <row r="1130" spans="1:10" ht="25.5" customHeight="1" outlineLevel="1" x14ac:dyDescent="0.2">
      <c r="A1130" s="160" t="s">
        <v>212</v>
      </c>
      <c r="B1130" s="190" t="s">
        <v>2093</v>
      </c>
      <c r="C1130" s="191" t="s">
        <v>1808</v>
      </c>
      <c r="D1130" s="192" t="s">
        <v>9</v>
      </c>
      <c r="E1130" s="193">
        <v>7.91</v>
      </c>
      <c r="F1130" s="193"/>
      <c r="J1130" s="386"/>
    </row>
    <row r="1131" spans="1:10" ht="25.5" customHeight="1" outlineLevel="1" x14ac:dyDescent="0.2">
      <c r="A1131" s="160" t="s">
        <v>212</v>
      </c>
      <c r="B1131" s="186" t="s">
        <v>2094</v>
      </c>
      <c r="C1131" s="187" t="s">
        <v>1809</v>
      </c>
      <c r="D1131" s="188" t="s">
        <v>9</v>
      </c>
      <c r="E1131" s="189">
        <v>17.86</v>
      </c>
      <c r="F1131" s="189"/>
      <c r="J1131" s="386"/>
    </row>
    <row r="1132" spans="1:10" ht="25.5" customHeight="1" outlineLevel="1" x14ac:dyDescent="0.2">
      <c r="A1132" s="160" t="s">
        <v>212</v>
      </c>
      <c r="B1132" s="190" t="s">
        <v>2095</v>
      </c>
      <c r="C1132" s="191" t="s">
        <v>1890</v>
      </c>
      <c r="D1132" s="192" t="s">
        <v>9</v>
      </c>
      <c r="E1132" s="193">
        <v>4.53</v>
      </c>
      <c r="F1132" s="193"/>
      <c r="J1132" s="386"/>
    </row>
    <row r="1133" spans="1:10" ht="25.5" customHeight="1" outlineLevel="1" x14ac:dyDescent="0.2">
      <c r="A1133" s="160" t="s">
        <v>212</v>
      </c>
      <c r="B1133" s="186" t="s">
        <v>2096</v>
      </c>
      <c r="C1133" s="187" t="s">
        <v>1837</v>
      </c>
      <c r="D1133" s="188" t="s">
        <v>9</v>
      </c>
      <c r="E1133" s="189">
        <v>9.36</v>
      </c>
      <c r="F1133" s="189"/>
      <c r="J1133" s="386"/>
    </row>
    <row r="1134" spans="1:10" ht="25.5" customHeight="1" outlineLevel="1" x14ac:dyDescent="0.2">
      <c r="A1134" s="160" t="s">
        <v>212</v>
      </c>
      <c r="B1134" s="190" t="s">
        <v>2097</v>
      </c>
      <c r="C1134" s="191" t="s">
        <v>1811</v>
      </c>
      <c r="D1134" s="192" t="s">
        <v>9</v>
      </c>
      <c r="E1134" s="193">
        <v>18.52</v>
      </c>
      <c r="F1134" s="193"/>
      <c r="J1134" s="386"/>
    </row>
    <row r="1135" spans="1:10" ht="25.5" customHeight="1" outlineLevel="1" x14ac:dyDescent="0.2">
      <c r="A1135" s="160" t="s">
        <v>212</v>
      </c>
      <c r="B1135" s="186" t="s">
        <v>2098</v>
      </c>
      <c r="C1135" s="187" t="s">
        <v>1813</v>
      </c>
      <c r="D1135" s="188" t="s">
        <v>9</v>
      </c>
      <c r="E1135" s="189">
        <v>21.8</v>
      </c>
      <c r="F1135" s="189"/>
      <c r="J1135" s="386"/>
    </row>
    <row r="1136" spans="1:10" ht="25.5" customHeight="1" outlineLevel="1" x14ac:dyDescent="0.2">
      <c r="A1136" s="160" t="s">
        <v>212</v>
      </c>
      <c r="B1136" s="190" t="s">
        <v>2099</v>
      </c>
      <c r="C1136" s="191" t="s">
        <v>1815</v>
      </c>
      <c r="D1136" s="192" t="s">
        <v>9</v>
      </c>
      <c r="E1136" s="193">
        <v>20.58</v>
      </c>
      <c r="F1136" s="193"/>
      <c r="J1136" s="386"/>
    </row>
    <row r="1137" spans="1:10" ht="25.5" customHeight="1" outlineLevel="1" x14ac:dyDescent="0.2">
      <c r="A1137" s="160" t="s">
        <v>212</v>
      </c>
      <c r="B1137" s="186" t="s">
        <v>2100</v>
      </c>
      <c r="C1137" s="187" t="s">
        <v>1850</v>
      </c>
      <c r="D1137" s="188" t="s">
        <v>9</v>
      </c>
      <c r="E1137" s="189">
        <v>10.6</v>
      </c>
      <c r="F1137" s="189"/>
      <c r="J1137" s="386"/>
    </row>
    <row r="1138" spans="1:10" ht="25.5" customHeight="1" outlineLevel="1" x14ac:dyDescent="0.2">
      <c r="A1138" s="160" t="s">
        <v>212</v>
      </c>
      <c r="B1138" s="190" t="s">
        <v>2101</v>
      </c>
      <c r="C1138" s="191" t="s">
        <v>1852</v>
      </c>
      <c r="D1138" s="192" t="s">
        <v>9</v>
      </c>
      <c r="E1138" s="193">
        <v>19.87</v>
      </c>
      <c r="F1138" s="193"/>
      <c r="J1138" s="386"/>
    </row>
    <row r="1139" spans="1:10" ht="25.5" customHeight="1" outlineLevel="1" x14ac:dyDescent="0.2">
      <c r="A1139" s="160" t="s">
        <v>212</v>
      </c>
      <c r="B1139" s="186" t="s">
        <v>2102</v>
      </c>
      <c r="C1139" s="187" t="s">
        <v>1854</v>
      </c>
      <c r="D1139" s="188" t="s">
        <v>9</v>
      </c>
      <c r="E1139" s="189">
        <v>4.32</v>
      </c>
      <c r="F1139" s="189"/>
      <c r="J1139" s="386"/>
    </row>
    <row r="1140" spans="1:10" ht="25.5" customHeight="1" outlineLevel="1" x14ac:dyDescent="0.2">
      <c r="A1140" s="160" t="s">
        <v>212</v>
      </c>
      <c r="B1140" s="190" t="s">
        <v>2103</v>
      </c>
      <c r="C1140" s="191" t="s">
        <v>1764</v>
      </c>
      <c r="D1140" s="192" t="s">
        <v>9</v>
      </c>
      <c r="E1140" s="193">
        <v>7.52</v>
      </c>
      <c r="F1140" s="193"/>
      <c r="J1140" s="386"/>
    </row>
    <row r="1141" spans="1:10" ht="25.5" customHeight="1" outlineLevel="1" x14ac:dyDescent="0.2">
      <c r="A1141" s="160" t="s">
        <v>212</v>
      </c>
      <c r="B1141" s="186" t="s">
        <v>2104</v>
      </c>
      <c r="C1141" s="187" t="s">
        <v>1861</v>
      </c>
      <c r="D1141" s="188" t="s">
        <v>9</v>
      </c>
      <c r="E1141" s="189">
        <v>4.1900000000000004</v>
      </c>
      <c r="F1141" s="189"/>
      <c r="J1141" s="386"/>
    </row>
    <row r="1142" spans="1:10" ht="25.5" customHeight="1" outlineLevel="1" x14ac:dyDescent="0.2">
      <c r="A1142" s="160" t="s">
        <v>212</v>
      </c>
      <c r="B1142" s="190" t="s">
        <v>2105</v>
      </c>
      <c r="C1142" s="191" t="s">
        <v>1863</v>
      </c>
      <c r="D1142" s="192" t="s">
        <v>9</v>
      </c>
      <c r="E1142" s="193">
        <v>8.91</v>
      </c>
      <c r="F1142" s="193"/>
      <c r="J1142" s="386"/>
    </row>
    <row r="1143" spans="1:10" ht="25.5" customHeight="1" outlineLevel="1" x14ac:dyDescent="0.2">
      <c r="A1143" s="160" t="s">
        <v>212</v>
      </c>
      <c r="B1143" s="186" t="s">
        <v>2106</v>
      </c>
      <c r="C1143" s="187" t="s">
        <v>1865</v>
      </c>
      <c r="D1143" s="188" t="s">
        <v>9</v>
      </c>
      <c r="E1143" s="189">
        <v>3.72</v>
      </c>
      <c r="F1143" s="189"/>
      <c r="J1143" s="386"/>
    </row>
    <row r="1144" spans="1:10" ht="25.5" customHeight="1" outlineLevel="1" x14ac:dyDescent="0.2">
      <c r="A1144" s="160" t="s">
        <v>212</v>
      </c>
      <c r="B1144" s="190" t="s">
        <v>2107</v>
      </c>
      <c r="C1144" s="191" t="s">
        <v>1867</v>
      </c>
      <c r="D1144" s="192" t="s">
        <v>9</v>
      </c>
      <c r="E1144" s="193">
        <v>7.42</v>
      </c>
      <c r="F1144" s="193"/>
      <c r="J1144" s="386"/>
    </row>
    <row r="1145" spans="1:10" ht="25.5" customHeight="1" outlineLevel="1" x14ac:dyDescent="0.2">
      <c r="A1145" s="160" t="s">
        <v>212</v>
      </c>
      <c r="B1145" s="186" t="s">
        <v>2108</v>
      </c>
      <c r="C1145" s="187" t="s">
        <v>1869</v>
      </c>
      <c r="D1145" s="188" t="s">
        <v>9</v>
      </c>
      <c r="E1145" s="189">
        <v>2.8</v>
      </c>
      <c r="F1145" s="189"/>
      <c r="J1145" s="386"/>
    </row>
    <row r="1146" spans="1:10" ht="18" customHeight="1" outlineLevel="1" x14ac:dyDescent="0.2">
      <c r="A1146" s="160" t="s">
        <v>212</v>
      </c>
      <c r="B1146" s="190" t="s">
        <v>2109</v>
      </c>
      <c r="C1146" s="191" t="s">
        <v>1788</v>
      </c>
      <c r="D1146" s="192" t="s">
        <v>9</v>
      </c>
      <c r="E1146" s="193">
        <v>4.3499999999999996</v>
      </c>
      <c r="F1146" s="193"/>
      <c r="J1146" s="386"/>
    </row>
    <row r="1147" spans="1:10" ht="25.5" customHeight="1" outlineLevel="1" x14ac:dyDescent="0.2">
      <c r="A1147" s="160" t="s">
        <v>212</v>
      </c>
      <c r="B1147" s="186" t="s">
        <v>2110</v>
      </c>
      <c r="C1147" s="187" t="s">
        <v>1861</v>
      </c>
      <c r="D1147" s="188" t="s">
        <v>9</v>
      </c>
      <c r="E1147" s="189">
        <v>2.15</v>
      </c>
      <c r="F1147" s="189"/>
      <c r="J1147" s="386"/>
    </row>
    <row r="1148" spans="1:10" ht="25.5" customHeight="1" outlineLevel="1" x14ac:dyDescent="0.2">
      <c r="A1148" s="160" t="s">
        <v>212</v>
      </c>
      <c r="B1148" s="190" t="s">
        <v>2111</v>
      </c>
      <c r="C1148" s="191" t="s">
        <v>1863</v>
      </c>
      <c r="D1148" s="192" t="s">
        <v>9</v>
      </c>
      <c r="E1148" s="193">
        <v>4.53</v>
      </c>
      <c r="F1148" s="193"/>
      <c r="J1148" s="386"/>
    </row>
    <row r="1149" spans="1:10" ht="25.5" customHeight="1" outlineLevel="1" x14ac:dyDescent="0.2">
      <c r="A1149" s="160" t="s">
        <v>212</v>
      </c>
      <c r="B1149" s="186" t="s">
        <v>2112</v>
      </c>
      <c r="C1149" s="187" t="s">
        <v>1865</v>
      </c>
      <c r="D1149" s="188" t="s">
        <v>9</v>
      </c>
      <c r="E1149" s="189">
        <v>1.41</v>
      </c>
      <c r="F1149" s="189"/>
      <c r="J1149" s="386"/>
    </row>
    <row r="1150" spans="1:10" ht="25.5" customHeight="1" outlineLevel="1" x14ac:dyDescent="0.2">
      <c r="A1150" s="160" t="s">
        <v>212</v>
      </c>
      <c r="B1150" s="190" t="s">
        <v>2113</v>
      </c>
      <c r="C1150" s="191" t="s">
        <v>1867</v>
      </c>
      <c r="D1150" s="192" t="s">
        <v>9</v>
      </c>
      <c r="E1150" s="193">
        <v>2.82</v>
      </c>
      <c r="F1150" s="193"/>
      <c r="J1150" s="386"/>
    </row>
    <row r="1151" spans="1:10" ht="25.5" customHeight="1" outlineLevel="1" x14ac:dyDescent="0.2">
      <c r="A1151" s="160" t="s">
        <v>212</v>
      </c>
      <c r="B1151" s="186" t="s">
        <v>2114</v>
      </c>
      <c r="C1151" s="187" t="s">
        <v>1869</v>
      </c>
      <c r="D1151" s="188" t="s">
        <v>9</v>
      </c>
      <c r="E1151" s="189">
        <v>1.17</v>
      </c>
      <c r="F1151" s="189"/>
      <c r="J1151" s="386"/>
    </row>
    <row r="1152" spans="1:10" ht="18" customHeight="1" outlineLevel="1" x14ac:dyDescent="0.2">
      <c r="A1152" s="160" t="s">
        <v>212</v>
      </c>
      <c r="B1152" s="178" t="s">
        <v>1071</v>
      </c>
      <c r="C1152" s="179" t="s">
        <v>1494</v>
      </c>
      <c r="D1152" s="180"/>
      <c r="E1152" s="181"/>
      <c r="F1152" s="181"/>
      <c r="J1152" s="386"/>
    </row>
    <row r="1153" spans="1:10" ht="18" customHeight="1" outlineLevel="1" x14ac:dyDescent="0.2">
      <c r="A1153" s="160" t="s">
        <v>212</v>
      </c>
      <c r="B1153" s="190" t="s">
        <v>2115</v>
      </c>
      <c r="C1153" s="191" t="s">
        <v>81</v>
      </c>
      <c r="D1153" s="192" t="s">
        <v>9</v>
      </c>
      <c r="E1153" s="193">
        <v>2.95</v>
      </c>
      <c r="F1153" s="193"/>
      <c r="J1153" s="386"/>
    </row>
    <row r="1154" spans="1:10" ht="38.25" customHeight="1" outlineLevel="1" x14ac:dyDescent="0.2">
      <c r="A1154" s="160" t="s">
        <v>212</v>
      </c>
      <c r="B1154" s="186" t="s">
        <v>2116</v>
      </c>
      <c r="C1154" s="187" t="s">
        <v>1833</v>
      </c>
      <c r="D1154" s="188" t="s">
        <v>9</v>
      </c>
      <c r="E1154" s="189">
        <v>3.25</v>
      </c>
      <c r="F1154" s="189"/>
      <c r="J1154" s="386"/>
    </row>
    <row r="1155" spans="1:10" ht="38.25" customHeight="1" outlineLevel="1" x14ac:dyDescent="0.2">
      <c r="A1155" s="160" t="s">
        <v>212</v>
      </c>
      <c r="B1155" s="190" t="s">
        <v>2117</v>
      </c>
      <c r="C1155" s="191" t="s">
        <v>1834</v>
      </c>
      <c r="D1155" s="192" t="s">
        <v>9</v>
      </c>
      <c r="E1155" s="193">
        <v>2.71</v>
      </c>
      <c r="F1155" s="193"/>
      <c r="J1155" s="386"/>
    </row>
    <row r="1156" spans="1:10" ht="38.25" customHeight="1" outlineLevel="1" x14ac:dyDescent="0.2">
      <c r="A1156" s="160" t="s">
        <v>212</v>
      </c>
      <c r="B1156" s="186" t="s">
        <v>2118</v>
      </c>
      <c r="C1156" s="187" t="s">
        <v>1835</v>
      </c>
      <c r="D1156" s="188" t="s">
        <v>9</v>
      </c>
      <c r="E1156" s="189">
        <v>1.68</v>
      </c>
      <c r="F1156" s="189"/>
      <c r="J1156" s="386"/>
    </row>
    <row r="1157" spans="1:10" ht="38.25" customHeight="1" outlineLevel="1" x14ac:dyDescent="0.2">
      <c r="A1157" s="160" t="s">
        <v>212</v>
      </c>
      <c r="B1157" s="190" t="s">
        <v>2119</v>
      </c>
      <c r="C1157" s="191" t="s">
        <v>1886</v>
      </c>
      <c r="D1157" s="192" t="s">
        <v>9</v>
      </c>
      <c r="E1157" s="193">
        <v>2.2200000000000002</v>
      </c>
      <c r="F1157" s="193"/>
      <c r="J1157" s="386"/>
    </row>
    <row r="1158" spans="1:10" ht="25.5" customHeight="1" outlineLevel="1" x14ac:dyDescent="0.2">
      <c r="A1158" s="160" t="s">
        <v>212</v>
      </c>
      <c r="B1158" s="186" t="s">
        <v>2120</v>
      </c>
      <c r="C1158" s="187" t="s">
        <v>1808</v>
      </c>
      <c r="D1158" s="188" t="s">
        <v>9</v>
      </c>
      <c r="E1158" s="189">
        <v>7.91</v>
      </c>
      <c r="F1158" s="189"/>
      <c r="J1158" s="386"/>
    </row>
    <row r="1159" spans="1:10" ht="25.5" customHeight="1" outlineLevel="1" x14ac:dyDescent="0.2">
      <c r="A1159" s="160" t="s">
        <v>212</v>
      </c>
      <c r="B1159" s="190" t="s">
        <v>2121</v>
      </c>
      <c r="C1159" s="191" t="s">
        <v>1809</v>
      </c>
      <c r="D1159" s="192" t="s">
        <v>9</v>
      </c>
      <c r="E1159" s="193">
        <v>17.86</v>
      </c>
      <c r="F1159" s="193"/>
      <c r="J1159" s="386"/>
    </row>
    <row r="1160" spans="1:10" ht="25.5" customHeight="1" outlineLevel="1" x14ac:dyDescent="0.2">
      <c r="A1160" s="160" t="s">
        <v>212</v>
      </c>
      <c r="B1160" s="186" t="s">
        <v>2122</v>
      </c>
      <c r="C1160" s="187" t="s">
        <v>1890</v>
      </c>
      <c r="D1160" s="188" t="s">
        <v>9</v>
      </c>
      <c r="E1160" s="189">
        <v>4.93</v>
      </c>
      <c r="F1160" s="189"/>
      <c r="J1160" s="386"/>
    </row>
    <row r="1161" spans="1:10" ht="25.5" customHeight="1" outlineLevel="1" x14ac:dyDescent="0.2">
      <c r="A1161" s="160" t="s">
        <v>212</v>
      </c>
      <c r="B1161" s="190" t="s">
        <v>2123</v>
      </c>
      <c r="C1161" s="191" t="s">
        <v>1837</v>
      </c>
      <c r="D1161" s="192" t="s">
        <v>9</v>
      </c>
      <c r="E1161" s="193">
        <v>4.53</v>
      </c>
      <c r="F1161" s="193"/>
      <c r="J1161" s="386"/>
    </row>
    <row r="1162" spans="1:10" ht="25.5" customHeight="1" outlineLevel="1" x14ac:dyDescent="0.2">
      <c r="A1162" s="160" t="s">
        <v>212</v>
      </c>
      <c r="B1162" s="186" t="s">
        <v>2124</v>
      </c>
      <c r="C1162" s="187" t="s">
        <v>1839</v>
      </c>
      <c r="D1162" s="188" t="s">
        <v>9</v>
      </c>
      <c r="E1162" s="189">
        <v>9.36</v>
      </c>
      <c r="F1162" s="189"/>
      <c r="J1162" s="386"/>
    </row>
    <row r="1163" spans="1:10" ht="25.5" customHeight="1" outlineLevel="1" x14ac:dyDescent="0.2">
      <c r="A1163" s="160" t="s">
        <v>212</v>
      </c>
      <c r="B1163" s="190" t="s">
        <v>2125</v>
      </c>
      <c r="C1163" s="191" t="s">
        <v>1841</v>
      </c>
      <c r="D1163" s="192" t="s">
        <v>9</v>
      </c>
      <c r="E1163" s="193">
        <v>4.82</v>
      </c>
      <c r="F1163" s="193"/>
      <c r="J1163" s="386"/>
    </row>
    <row r="1164" spans="1:10" ht="25.5" customHeight="1" outlineLevel="1" x14ac:dyDescent="0.2">
      <c r="A1164" s="160" t="s">
        <v>212</v>
      </c>
      <c r="B1164" s="186" t="s">
        <v>2126</v>
      </c>
      <c r="C1164" s="187" t="s">
        <v>1811</v>
      </c>
      <c r="D1164" s="188" t="s">
        <v>9</v>
      </c>
      <c r="E1164" s="189">
        <v>18.510000000000002</v>
      </c>
      <c r="F1164" s="189"/>
      <c r="J1164" s="386"/>
    </row>
    <row r="1165" spans="1:10" ht="25.5" customHeight="1" outlineLevel="1" x14ac:dyDescent="0.2">
      <c r="A1165" s="160" t="s">
        <v>212</v>
      </c>
      <c r="B1165" s="190" t="s">
        <v>2127</v>
      </c>
      <c r="C1165" s="191" t="s">
        <v>1813</v>
      </c>
      <c r="D1165" s="192" t="s">
        <v>9</v>
      </c>
      <c r="E1165" s="193">
        <v>21.85</v>
      </c>
      <c r="F1165" s="193"/>
      <c r="J1165" s="386"/>
    </row>
    <row r="1166" spans="1:10" ht="25.5" customHeight="1" outlineLevel="1" x14ac:dyDescent="0.2">
      <c r="A1166" s="160" t="s">
        <v>212</v>
      </c>
      <c r="B1166" s="186" t="s">
        <v>2128</v>
      </c>
      <c r="C1166" s="187" t="s">
        <v>1815</v>
      </c>
      <c r="D1166" s="188" t="s">
        <v>9</v>
      </c>
      <c r="E1166" s="189">
        <v>20.58</v>
      </c>
      <c r="F1166" s="189"/>
      <c r="J1166" s="386"/>
    </row>
    <row r="1167" spans="1:10" ht="25.5" customHeight="1" outlineLevel="1" x14ac:dyDescent="0.2">
      <c r="A1167" s="160" t="s">
        <v>212</v>
      </c>
      <c r="B1167" s="190" t="s">
        <v>2129</v>
      </c>
      <c r="C1167" s="191" t="s">
        <v>1850</v>
      </c>
      <c r="D1167" s="192" t="s">
        <v>9</v>
      </c>
      <c r="E1167" s="193">
        <v>10.6</v>
      </c>
      <c r="F1167" s="193"/>
      <c r="J1167" s="386"/>
    </row>
    <row r="1168" spans="1:10" ht="25.5" customHeight="1" outlineLevel="1" x14ac:dyDescent="0.2">
      <c r="A1168" s="160" t="s">
        <v>212</v>
      </c>
      <c r="B1168" s="186" t="s">
        <v>2130</v>
      </c>
      <c r="C1168" s="187" t="s">
        <v>1852</v>
      </c>
      <c r="D1168" s="188" t="s">
        <v>9</v>
      </c>
      <c r="E1168" s="189">
        <v>29.74</v>
      </c>
      <c r="F1168" s="189"/>
      <c r="J1168" s="386"/>
    </row>
    <row r="1169" spans="1:10" ht="25.5" customHeight="1" outlineLevel="1" x14ac:dyDescent="0.2">
      <c r="A1169" s="160" t="s">
        <v>212</v>
      </c>
      <c r="B1169" s="190" t="s">
        <v>2131</v>
      </c>
      <c r="C1169" s="191" t="s">
        <v>1764</v>
      </c>
      <c r="D1169" s="192" t="s">
        <v>9</v>
      </c>
      <c r="E1169" s="193">
        <v>7.56</v>
      </c>
      <c r="F1169" s="193"/>
      <c r="J1169" s="386"/>
    </row>
    <row r="1170" spans="1:10" ht="25.5" customHeight="1" outlineLevel="1" x14ac:dyDescent="0.2">
      <c r="A1170" s="160" t="s">
        <v>212</v>
      </c>
      <c r="B1170" s="186" t="s">
        <v>2132</v>
      </c>
      <c r="C1170" s="187" t="s">
        <v>1901</v>
      </c>
      <c r="D1170" s="188" t="s">
        <v>9</v>
      </c>
      <c r="E1170" s="189">
        <v>1.3</v>
      </c>
      <c r="F1170" s="189"/>
      <c r="J1170" s="386"/>
    </row>
    <row r="1171" spans="1:10" ht="25.5" customHeight="1" outlineLevel="1" x14ac:dyDescent="0.2">
      <c r="A1171" s="160" t="s">
        <v>212</v>
      </c>
      <c r="B1171" s="190" t="s">
        <v>2133</v>
      </c>
      <c r="C1171" s="191" t="s">
        <v>1861</v>
      </c>
      <c r="D1171" s="192" t="s">
        <v>9</v>
      </c>
      <c r="E1171" s="193">
        <v>4.2</v>
      </c>
      <c r="F1171" s="193"/>
      <c r="J1171" s="386"/>
    </row>
    <row r="1172" spans="1:10" ht="25.5" customHeight="1" outlineLevel="1" x14ac:dyDescent="0.2">
      <c r="A1172" s="160" t="s">
        <v>212</v>
      </c>
      <c r="B1172" s="186" t="s">
        <v>2134</v>
      </c>
      <c r="C1172" s="187" t="s">
        <v>1863</v>
      </c>
      <c r="D1172" s="188" t="s">
        <v>9</v>
      </c>
      <c r="E1172" s="189">
        <v>8.9700000000000006</v>
      </c>
      <c r="F1172" s="189"/>
      <c r="J1172" s="386"/>
    </row>
    <row r="1173" spans="1:10" ht="25.5" customHeight="1" outlineLevel="1" x14ac:dyDescent="0.2">
      <c r="A1173" s="160" t="s">
        <v>212</v>
      </c>
      <c r="B1173" s="190" t="s">
        <v>2135</v>
      </c>
      <c r="C1173" s="191" t="s">
        <v>1865</v>
      </c>
      <c r="D1173" s="192" t="s">
        <v>9</v>
      </c>
      <c r="E1173" s="193">
        <v>3.72</v>
      </c>
      <c r="F1173" s="193"/>
      <c r="J1173" s="386"/>
    </row>
    <row r="1174" spans="1:10" ht="25.5" customHeight="1" outlineLevel="1" x14ac:dyDescent="0.2">
      <c r="A1174" s="160" t="s">
        <v>212</v>
      </c>
      <c r="B1174" s="186" t="s">
        <v>2136</v>
      </c>
      <c r="C1174" s="187" t="s">
        <v>1867</v>
      </c>
      <c r="D1174" s="188" t="s">
        <v>9</v>
      </c>
      <c r="E1174" s="189">
        <v>7.42</v>
      </c>
      <c r="F1174" s="189"/>
      <c r="J1174" s="386"/>
    </row>
    <row r="1175" spans="1:10" ht="18" customHeight="1" outlineLevel="1" x14ac:dyDescent="0.2">
      <c r="A1175" s="160" t="s">
        <v>212</v>
      </c>
      <c r="B1175" s="190" t="s">
        <v>2137</v>
      </c>
      <c r="C1175" s="191" t="s">
        <v>1788</v>
      </c>
      <c r="D1175" s="192" t="s">
        <v>9</v>
      </c>
      <c r="E1175" s="193">
        <v>4.97</v>
      </c>
      <c r="F1175" s="193"/>
      <c r="J1175" s="386"/>
    </row>
    <row r="1176" spans="1:10" ht="25.5" customHeight="1" outlineLevel="1" x14ac:dyDescent="0.2">
      <c r="A1176" s="160" t="s">
        <v>212</v>
      </c>
      <c r="B1176" s="186" t="s">
        <v>2138</v>
      </c>
      <c r="C1176" s="187" t="s">
        <v>1901</v>
      </c>
      <c r="D1176" s="188" t="s">
        <v>9</v>
      </c>
      <c r="E1176" s="189">
        <v>1.2</v>
      </c>
      <c r="F1176" s="189"/>
      <c r="J1176" s="386"/>
    </row>
    <row r="1177" spans="1:10" ht="25.5" customHeight="1" outlineLevel="1" x14ac:dyDescent="0.2">
      <c r="A1177" s="160" t="s">
        <v>212</v>
      </c>
      <c r="B1177" s="190" t="s">
        <v>2139</v>
      </c>
      <c r="C1177" s="191" t="s">
        <v>1965</v>
      </c>
      <c r="D1177" s="192" t="s">
        <v>9</v>
      </c>
      <c r="E1177" s="193">
        <v>4.58</v>
      </c>
      <c r="F1177" s="193"/>
      <c r="J1177" s="386"/>
    </row>
    <row r="1178" spans="1:10" ht="25.5" customHeight="1" outlineLevel="1" x14ac:dyDescent="0.2">
      <c r="A1178" s="160" t="s">
        <v>212</v>
      </c>
      <c r="B1178" s="186" t="s">
        <v>2140</v>
      </c>
      <c r="C1178" s="187" t="s">
        <v>1911</v>
      </c>
      <c r="D1178" s="188" t="s">
        <v>9</v>
      </c>
      <c r="E1178" s="189">
        <v>9.33</v>
      </c>
      <c r="F1178" s="189"/>
      <c r="J1178" s="386"/>
    </row>
    <row r="1179" spans="1:10" ht="25.5" customHeight="1" outlineLevel="1" x14ac:dyDescent="0.2">
      <c r="A1179" s="160" t="s">
        <v>212</v>
      </c>
      <c r="B1179" s="190" t="s">
        <v>2141</v>
      </c>
      <c r="C1179" s="191" t="s">
        <v>1861</v>
      </c>
      <c r="D1179" s="192" t="s">
        <v>9</v>
      </c>
      <c r="E1179" s="193">
        <v>2.0499999999999998</v>
      </c>
      <c r="F1179" s="193"/>
      <c r="J1179" s="386"/>
    </row>
    <row r="1180" spans="1:10" ht="25.5" customHeight="1" outlineLevel="1" x14ac:dyDescent="0.2">
      <c r="A1180" s="160" t="s">
        <v>212</v>
      </c>
      <c r="B1180" s="186" t="s">
        <v>2142</v>
      </c>
      <c r="C1180" s="187" t="s">
        <v>1863</v>
      </c>
      <c r="D1180" s="188" t="s">
        <v>9</v>
      </c>
      <c r="E1180" s="189">
        <v>4.99</v>
      </c>
      <c r="F1180" s="189"/>
      <c r="J1180" s="386"/>
    </row>
    <row r="1181" spans="1:10" ht="25.5" customHeight="1" outlineLevel="1" x14ac:dyDescent="0.2">
      <c r="A1181" s="160" t="s">
        <v>212</v>
      </c>
      <c r="B1181" s="190" t="s">
        <v>2143</v>
      </c>
      <c r="C1181" s="191" t="s">
        <v>1865</v>
      </c>
      <c r="D1181" s="192" t="s">
        <v>9</v>
      </c>
      <c r="E1181" s="193">
        <v>1.92</v>
      </c>
      <c r="F1181" s="193"/>
      <c r="J1181" s="386"/>
    </row>
    <row r="1182" spans="1:10" ht="25.5" customHeight="1" outlineLevel="1" x14ac:dyDescent="0.2">
      <c r="A1182" s="160" t="s">
        <v>212</v>
      </c>
      <c r="B1182" s="186" t="s">
        <v>2144</v>
      </c>
      <c r="C1182" s="187" t="s">
        <v>1867</v>
      </c>
      <c r="D1182" s="188" t="s">
        <v>9</v>
      </c>
      <c r="E1182" s="189">
        <v>3.31</v>
      </c>
      <c r="F1182" s="189"/>
      <c r="J1182" s="386"/>
    </row>
    <row r="1183" spans="1:10" ht="25.5" customHeight="1" outlineLevel="1" x14ac:dyDescent="0.2">
      <c r="A1183" s="160" t="s">
        <v>212</v>
      </c>
      <c r="B1183" s="190" t="s">
        <v>2145</v>
      </c>
      <c r="C1183" s="191" t="s">
        <v>1965</v>
      </c>
      <c r="D1183" s="192" t="s">
        <v>9</v>
      </c>
      <c r="E1183" s="193">
        <v>2.06</v>
      </c>
      <c r="F1183" s="193"/>
      <c r="J1183" s="386"/>
    </row>
    <row r="1184" spans="1:10" ht="25.5" customHeight="1" outlineLevel="1" x14ac:dyDescent="0.2">
      <c r="A1184" s="160" t="s">
        <v>212</v>
      </c>
      <c r="B1184" s="186" t="s">
        <v>2146</v>
      </c>
      <c r="C1184" s="187" t="s">
        <v>1911</v>
      </c>
      <c r="D1184" s="188" t="s">
        <v>9</v>
      </c>
      <c r="E1184" s="189">
        <v>5.41</v>
      </c>
      <c r="F1184" s="189"/>
      <c r="J1184" s="386"/>
    </row>
    <row r="1185" spans="1:10" ht="18" customHeight="1" outlineLevel="1" x14ac:dyDescent="0.2">
      <c r="A1185" s="160" t="s">
        <v>212</v>
      </c>
      <c r="B1185" s="178" t="s">
        <v>1072</v>
      </c>
      <c r="C1185" s="179" t="s">
        <v>1495</v>
      </c>
      <c r="D1185" s="180"/>
      <c r="E1185" s="181"/>
      <c r="F1185" s="181"/>
      <c r="J1185" s="386"/>
    </row>
    <row r="1186" spans="1:10" ht="18" customHeight="1" outlineLevel="1" x14ac:dyDescent="0.2">
      <c r="A1186" s="160" t="s">
        <v>212</v>
      </c>
      <c r="B1186" s="190" t="s">
        <v>2147</v>
      </c>
      <c r="C1186" s="191" t="s">
        <v>81</v>
      </c>
      <c r="D1186" s="192" t="s">
        <v>9</v>
      </c>
      <c r="E1186" s="193">
        <v>2.31</v>
      </c>
      <c r="F1186" s="193"/>
      <c r="J1186" s="386"/>
    </row>
    <row r="1187" spans="1:10" ht="38.25" customHeight="1" outlineLevel="1" x14ac:dyDescent="0.2">
      <c r="A1187" s="160" t="s">
        <v>212</v>
      </c>
      <c r="B1187" s="186" t="s">
        <v>2148</v>
      </c>
      <c r="C1187" s="187" t="s">
        <v>1833</v>
      </c>
      <c r="D1187" s="188" t="s">
        <v>9</v>
      </c>
      <c r="E1187" s="189">
        <v>3.24</v>
      </c>
      <c r="F1187" s="189"/>
      <c r="J1187" s="386"/>
    </row>
    <row r="1188" spans="1:10" ht="38.25" customHeight="1" outlineLevel="1" x14ac:dyDescent="0.2">
      <c r="A1188" s="160" t="s">
        <v>212</v>
      </c>
      <c r="B1188" s="190" t="s">
        <v>2149</v>
      </c>
      <c r="C1188" s="191" t="s">
        <v>1834</v>
      </c>
      <c r="D1188" s="192" t="s">
        <v>9</v>
      </c>
      <c r="E1188" s="193">
        <v>2.71</v>
      </c>
      <c r="F1188" s="193"/>
      <c r="J1188" s="386"/>
    </row>
    <row r="1189" spans="1:10" ht="38.25" customHeight="1" outlineLevel="1" x14ac:dyDescent="0.2">
      <c r="A1189" s="160" t="s">
        <v>212</v>
      </c>
      <c r="B1189" s="186" t="s">
        <v>2150</v>
      </c>
      <c r="C1189" s="187" t="s">
        <v>1835</v>
      </c>
      <c r="D1189" s="188" t="s">
        <v>9</v>
      </c>
      <c r="E1189" s="189">
        <v>2.29</v>
      </c>
      <c r="F1189" s="189"/>
      <c r="J1189" s="386"/>
    </row>
    <row r="1190" spans="1:10" ht="25.5" customHeight="1" outlineLevel="1" x14ac:dyDescent="0.2">
      <c r="A1190" s="160" t="s">
        <v>212</v>
      </c>
      <c r="B1190" s="190" t="s">
        <v>2151</v>
      </c>
      <c r="C1190" s="191" t="s">
        <v>1808</v>
      </c>
      <c r="D1190" s="192" t="s">
        <v>9</v>
      </c>
      <c r="E1190" s="193">
        <v>7.91</v>
      </c>
      <c r="F1190" s="193"/>
      <c r="J1190" s="386"/>
    </row>
    <row r="1191" spans="1:10" ht="25.5" customHeight="1" outlineLevel="1" x14ac:dyDescent="0.2">
      <c r="A1191" s="160" t="s">
        <v>212</v>
      </c>
      <c r="B1191" s="186" t="s">
        <v>2152</v>
      </c>
      <c r="C1191" s="187" t="s">
        <v>1809</v>
      </c>
      <c r="D1191" s="188" t="s">
        <v>9</v>
      </c>
      <c r="E1191" s="189">
        <v>17.86</v>
      </c>
      <c r="F1191" s="189"/>
      <c r="J1191" s="386"/>
    </row>
    <row r="1192" spans="1:10" ht="25.5" customHeight="1" outlineLevel="1" x14ac:dyDescent="0.2">
      <c r="A1192" s="160" t="s">
        <v>212</v>
      </c>
      <c r="B1192" s="190" t="s">
        <v>2153</v>
      </c>
      <c r="C1192" s="191" t="s">
        <v>1890</v>
      </c>
      <c r="D1192" s="192" t="s">
        <v>9</v>
      </c>
      <c r="E1192" s="193">
        <v>4.53</v>
      </c>
      <c r="F1192" s="193"/>
      <c r="J1192" s="386"/>
    </row>
    <row r="1193" spans="1:10" ht="25.5" customHeight="1" outlineLevel="1" x14ac:dyDescent="0.2">
      <c r="A1193" s="160" t="s">
        <v>212</v>
      </c>
      <c r="B1193" s="186" t="s">
        <v>2154</v>
      </c>
      <c r="C1193" s="187" t="s">
        <v>1837</v>
      </c>
      <c r="D1193" s="188" t="s">
        <v>9</v>
      </c>
      <c r="E1193" s="189">
        <v>9.36</v>
      </c>
      <c r="F1193" s="189"/>
      <c r="J1193" s="386"/>
    </row>
    <row r="1194" spans="1:10" ht="25.5" customHeight="1" outlineLevel="1" x14ac:dyDescent="0.2">
      <c r="A1194" s="160" t="s">
        <v>212</v>
      </c>
      <c r="B1194" s="190" t="s">
        <v>2155</v>
      </c>
      <c r="C1194" s="191" t="s">
        <v>1811</v>
      </c>
      <c r="D1194" s="192" t="s">
        <v>9</v>
      </c>
      <c r="E1194" s="193">
        <v>18.52</v>
      </c>
      <c r="F1194" s="193"/>
      <c r="J1194" s="386"/>
    </row>
    <row r="1195" spans="1:10" ht="25.5" customHeight="1" outlineLevel="1" x14ac:dyDescent="0.2">
      <c r="A1195" s="160" t="s">
        <v>212</v>
      </c>
      <c r="B1195" s="186" t="s">
        <v>2156</v>
      </c>
      <c r="C1195" s="187" t="s">
        <v>1813</v>
      </c>
      <c r="D1195" s="188" t="s">
        <v>9</v>
      </c>
      <c r="E1195" s="189">
        <v>21.8</v>
      </c>
      <c r="F1195" s="189"/>
      <c r="J1195" s="386"/>
    </row>
    <row r="1196" spans="1:10" ht="25.5" customHeight="1" outlineLevel="1" x14ac:dyDescent="0.2">
      <c r="A1196" s="160" t="s">
        <v>212</v>
      </c>
      <c r="B1196" s="190" t="s">
        <v>2157</v>
      </c>
      <c r="C1196" s="191" t="s">
        <v>1815</v>
      </c>
      <c r="D1196" s="192" t="s">
        <v>9</v>
      </c>
      <c r="E1196" s="193">
        <v>20.58</v>
      </c>
      <c r="F1196" s="193"/>
      <c r="J1196" s="386"/>
    </row>
    <row r="1197" spans="1:10" ht="25.5" customHeight="1" outlineLevel="1" x14ac:dyDescent="0.2">
      <c r="A1197" s="160" t="s">
        <v>212</v>
      </c>
      <c r="B1197" s="186" t="s">
        <v>2158</v>
      </c>
      <c r="C1197" s="187" t="s">
        <v>1850</v>
      </c>
      <c r="D1197" s="188" t="s">
        <v>9</v>
      </c>
      <c r="E1197" s="189">
        <v>10.6</v>
      </c>
      <c r="F1197" s="189"/>
      <c r="J1197" s="386"/>
    </row>
    <row r="1198" spans="1:10" ht="25.5" customHeight="1" outlineLevel="1" x14ac:dyDescent="0.2">
      <c r="A1198" s="160" t="s">
        <v>212</v>
      </c>
      <c r="B1198" s="190" t="s">
        <v>2159</v>
      </c>
      <c r="C1198" s="191" t="s">
        <v>1852</v>
      </c>
      <c r="D1198" s="192" t="s">
        <v>9</v>
      </c>
      <c r="E1198" s="193">
        <v>19.87</v>
      </c>
      <c r="F1198" s="193"/>
      <c r="J1198" s="386"/>
    </row>
    <row r="1199" spans="1:10" ht="25.5" customHeight="1" outlineLevel="1" x14ac:dyDescent="0.2">
      <c r="A1199" s="160" t="s">
        <v>212</v>
      </c>
      <c r="B1199" s="186" t="s">
        <v>2160</v>
      </c>
      <c r="C1199" s="187" t="s">
        <v>1854</v>
      </c>
      <c r="D1199" s="188" t="s">
        <v>9</v>
      </c>
      <c r="E1199" s="189">
        <v>4.32</v>
      </c>
      <c r="F1199" s="189"/>
      <c r="J1199" s="386"/>
    </row>
    <row r="1200" spans="1:10" ht="25.5" customHeight="1" outlineLevel="1" x14ac:dyDescent="0.2">
      <c r="A1200" s="160" t="s">
        <v>212</v>
      </c>
      <c r="B1200" s="190" t="s">
        <v>2161</v>
      </c>
      <c r="C1200" s="191" t="s">
        <v>1764</v>
      </c>
      <c r="D1200" s="192" t="s">
        <v>9</v>
      </c>
      <c r="E1200" s="193">
        <v>7.52</v>
      </c>
      <c r="F1200" s="193"/>
      <c r="J1200" s="386"/>
    </row>
    <row r="1201" spans="1:10" ht="25.5" customHeight="1" outlineLevel="1" x14ac:dyDescent="0.2">
      <c r="A1201" s="160" t="s">
        <v>212</v>
      </c>
      <c r="B1201" s="186" t="s">
        <v>2162</v>
      </c>
      <c r="C1201" s="187" t="s">
        <v>1861</v>
      </c>
      <c r="D1201" s="188" t="s">
        <v>9</v>
      </c>
      <c r="E1201" s="189">
        <v>4.1900000000000004</v>
      </c>
      <c r="F1201" s="189"/>
      <c r="J1201" s="386"/>
    </row>
    <row r="1202" spans="1:10" ht="25.5" customHeight="1" outlineLevel="1" x14ac:dyDescent="0.2">
      <c r="A1202" s="160" t="s">
        <v>212</v>
      </c>
      <c r="B1202" s="190" t="s">
        <v>2163</v>
      </c>
      <c r="C1202" s="191" t="s">
        <v>1863</v>
      </c>
      <c r="D1202" s="192" t="s">
        <v>9</v>
      </c>
      <c r="E1202" s="193">
        <v>8.91</v>
      </c>
      <c r="F1202" s="193"/>
      <c r="J1202" s="386"/>
    </row>
    <row r="1203" spans="1:10" ht="25.5" customHeight="1" outlineLevel="1" x14ac:dyDescent="0.2">
      <c r="A1203" s="160" t="s">
        <v>212</v>
      </c>
      <c r="B1203" s="186" t="s">
        <v>2164</v>
      </c>
      <c r="C1203" s="187" t="s">
        <v>1865</v>
      </c>
      <c r="D1203" s="188" t="s">
        <v>9</v>
      </c>
      <c r="E1203" s="189">
        <v>3.72</v>
      </c>
      <c r="F1203" s="189"/>
      <c r="J1203" s="386"/>
    </row>
    <row r="1204" spans="1:10" ht="25.5" customHeight="1" outlineLevel="1" x14ac:dyDescent="0.2">
      <c r="A1204" s="160" t="s">
        <v>212</v>
      </c>
      <c r="B1204" s="190" t="s">
        <v>2165</v>
      </c>
      <c r="C1204" s="191" t="s">
        <v>1867</v>
      </c>
      <c r="D1204" s="192" t="s">
        <v>9</v>
      </c>
      <c r="E1204" s="193">
        <v>7.42</v>
      </c>
      <c r="F1204" s="193"/>
      <c r="J1204" s="386"/>
    </row>
    <row r="1205" spans="1:10" ht="25.5" customHeight="1" outlineLevel="1" x14ac:dyDescent="0.2">
      <c r="A1205" s="160" t="s">
        <v>212</v>
      </c>
      <c r="B1205" s="186" t="s">
        <v>2166</v>
      </c>
      <c r="C1205" s="187" t="s">
        <v>1869</v>
      </c>
      <c r="D1205" s="188" t="s">
        <v>9</v>
      </c>
      <c r="E1205" s="189">
        <v>2.8</v>
      </c>
      <c r="F1205" s="189"/>
      <c r="J1205" s="386"/>
    </row>
    <row r="1206" spans="1:10" ht="18" customHeight="1" outlineLevel="1" x14ac:dyDescent="0.2">
      <c r="A1206" s="160" t="s">
        <v>212</v>
      </c>
      <c r="B1206" s="190" t="s">
        <v>2167</v>
      </c>
      <c r="C1206" s="191" t="s">
        <v>1788</v>
      </c>
      <c r="D1206" s="192" t="s">
        <v>9</v>
      </c>
      <c r="E1206" s="193">
        <v>4.3499999999999996</v>
      </c>
      <c r="F1206" s="193"/>
      <c r="J1206" s="386"/>
    </row>
    <row r="1207" spans="1:10" ht="25.5" customHeight="1" outlineLevel="1" x14ac:dyDescent="0.2">
      <c r="A1207" s="160" t="s">
        <v>212</v>
      </c>
      <c r="B1207" s="186" t="s">
        <v>2168</v>
      </c>
      <c r="C1207" s="187" t="s">
        <v>1861</v>
      </c>
      <c r="D1207" s="188" t="s">
        <v>9</v>
      </c>
      <c r="E1207" s="189">
        <v>2.15</v>
      </c>
      <c r="F1207" s="189"/>
      <c r="J1207" s="386"/>
    </row>
    <row r="1208" spans="1:10" ht="25.5" customHeight="1" outlineLevel="1" x14ac:dyDescent="0.2">
      <c r="A1208" s="160" t="s">
        <v>212</v>
      </c>
      <c r="B1208" s="190" t="s">
        <v>2169</v>
      </c>
      <c r="C1208" s="191" t="s">
        <v>1863</v>
      </c>
      <c r="D1208" s="192" t="s">
        <v>9</v>
      </c>
      <c r="E1208" s="193">
        <v>4.53</v>
      </c>
      <c r="F1208" s="193"/>
      <c r="J1208" s="386"/>
    </row>
    <row r="1209" spans="1:10" ht="25.5" customHeight="1" outlineLevel="1" x14ac:dyDescent="0.2">
      <c r="A1209" s="160" t="s">
        <v>212</v>
      </c>
      <c r="B1209" s="186" t="s">
        <v>2170</v>
      </c>
      <c r="C1209" s="187" t="s">
        <v>1865</v>
      </c>
      <c r="D1209" s="188" t="s">
        <v>9</v>
      </c>
      <c r="E1209" s="189">
        <v>1.41</v>
      </c>
      <c r="F1209" s="189"/>
      <c r="J1209" s="386"/>
    </row>
    <row r="1210" spans="1:10" ht="25.5" customHeight="1" outlineLevel="1" x14ac:dyDescent="0.2">
      <c r="A1210" s="160" t="s">
        <v>212</v>
      </c>
      <c r="B1210" s="190" t="s">
        <v>2171</v>
      </c>
      <c r="C1210" s="191" t="s">
        <v>1867</v>
      </c>
      <c r="D1210" s="192" t="s">
        <v>9</v>
      </c>
      <c r="E1210" s="193">
        <v>2.82</v>
      </c>
      <c r="F1210" s="193"/>
      <c r="J1210" s="386"/>
    </row>
    <row r="1211" spans="1:10" ht="25.5" customHeight="1" outlineLevel="1" x14ac:dyDescent="0.2">
      <c r="A1211" s="160" t="s">
        <v>212</v>
      </c>
      <c r="B1211" s="186" t="s">
        <v>2172</v>
      </c>
      <c r="C1211" s="187" t="s">
        <v>1869</v>
      </c>
      <c r="D1211" s="188" t="s">
        <v>9</v>
      </c>
      <c r="E1211" s="189">
        <v>1.17</v>
      </c>
      <c r="F1211" s="189"/>
      <c r="J1211" s="386"/>
    </row>
    <row r="1212" spans="1:10" ht="18" customHeight="1" outlineLevel="1" x14ac:dyDescent="0.2">
      <c r="A1212" s="160" t="s">
        <v>212</v>
      </c>
      <c r="B1212" s="178" t="s">
        <v>1073</v>
      </c>
      <c r="C1212" s="179" t="s">
        <v>1496</v>
      </c>
      <c r="D1212" s="180"/>
      <c r="E1212" s="181"/>
      <c r="F1212" s="181"/>
      <c r="J1212" s="386"/>
    </row>
    <row r="1213" spans="1:10" ht="38.25" customHeight="1" outlineLevel="1" x14ac:dyDescent="0.2">
      <c r="A1213" s="160" t="s">
        <v>212</v>
      </c>
      <c r="B1213" s="190" t="s">
        <v>2173</v>
      </c>
      <c r="C1213" s="191" t="s">
        <v>1833</v>
      </c>
      <c r="D1213" s="192" t="s">
        <v>9</v>
      </c>
      <c r="E1213" s="193">
        <v>3.19</v>
      </c>
      <c r="F1213" s="193"/>
      <c r="J1213" s="386"/>
    </row>
    <row r="1214" spans="1:10" ht="38.25" customHeight="1" outlineLevel="1" x14ac:dyDescent="0.2">
      <c r="A1214" s="160" t="s">
        <v>212</v>
      </c>
      <c r="B1214" s="186" t="s">
        <v>2174</v>
      </c>
      <c r="C1214" s="187" t="s">
        <v>1835</v>
      </c>
      <c r="D1214" s="188" t="s">
        <v>9</v>
      </c>
      <c r="E1214" s="189">
        <v>1.7</v>
      </c>
      <c r="F1214" s="189"/>
      <c r="J1214" s="386"/>
    </row>
    <row r="1215" spans="1:10" ht="38.25" customHeight="1" outlineLevel="1" x14ac:dyDescent="0.2">
      <c r="A1215" s="160" t="s">
        <v>212</v>
      </c>
      <c r="B1215" s="190" t="s">
        <v>2175</v>
      </c>
      <c r="C1215" s="191" t="s">
        <v>1886</v>
      </c>
      <c r="D1215" s="192" t="s">
        <v>9</v>
      </c>
      <c r="E1215" s="193">
        <v>4.6399999999999997</v>
      </c>
      <c r="F1215" s="193"/>
      <c r="J1215" s="386"/>
    </row>
    <row r="1216" spans="1:10" ht="25.5" customHeight="1" outlineLevel="1" x14ac:dyDescent="0.2">
      <c r="A1216" s="160" t="s">
        <v>212</v>
      </c>
      <c r="B1216" s="186" t="s">
        <v>2176</v>
      </c>
      <c r="C1216" s="187" t="s">
        <v>1764</v>
      </c>
      <c r="D1216" s="188" t="s">
        <v>9</v>
      </c>
      <c r="E1216" s="189">
        <v>4.84</v>
      </c>
      <c r="F1216" s="189"/>
      <c r="J1216" s="386"/>
    </row>
    <row r="1217" spans="1:10" ht="25.5" customHeight="1" outlineLevel="1" x14ac:dyDescent="0.2">
      <c r="A1217" s="160" t="s">
        <v>212</v>
      </c>
      <c r="B1217" s="190" t="s">
        <v>2177</v>
      </c>
      <c r="C1217" s="191" t="s">
        <v>2178</v>
      </c>
      <c r="D1217" s="192" t="s">
        <v>9</v>
      </c>
      <c r="E1217" s="193">
        <v>5</v>
      </c>
      <c r="F1217" s="193"/>
      <c r="J1217" s="386"/>
    </row>
    <row r="1218" spans="1:10" ht="25.5" customHeight="1" outlineLevel="1" x14ac:dyDescent="0.2">
      <c r="A1218" s="160" t="s">
        <v>212</v>
      </c>
      <c r="B1218" s="186" t="s">
        <v>2179</v>
      </c>
      <c r="C1218" s="187" t="s">
        <v>2180</v>
      </c>
      <c r="D1218" s="188" t="s">
        <v>9</v>
      </c>
      <c r="E1218" s="189">
        <v>2.4300000000000002</v>
      </c>
      <c r="F1218" s="189"/>
      <c r="J1218" s="386"/>
    </row>
    <row r="1219" spans="1:10" ht="25.5" customHeight="1" outlineLevel="1" x14ac:dyDescent="0.2">
      <c r="A1219" s="160" t="s">
        <v>212</v>
      </c>
      <c r="B1219" s="190" t="s">
        <v>2181</v>
      </c>
      <c r="C1219" s="191" t="s">
        <v>2182</v>
      </c>
      <c r="D1219" s="192" t="s">
        <v>9</v>
      </c>
      <c r="E1219" s="193">
        <v>3.03</v>
      </c>
      <c r="F1219" s="193"/>
      <c r="J1219" s="386"/>
    </row>
    <row r="1220" spans="1:10" ht="25.5" customHeight="1" outlineLevel="1" x14ac:dyDescent="0.2">
      <c r="A1220" s="160" t="s">
        <v>212</v>
      </c>
      <c r="B1220" s="186" t="s">
        <v>2183</v>
      </c>
      <c r="C1220" s="187" t="s">
        <v>2184</v>
      </c>
      <c r="D1220" s="188" t="s">
        <v>9</v>
      </c>
      <c r="E1220" s="189">
        <v>3.05</v>
      </c>
      <c r="F1220" s="189"/>
      <c r="J1220" s="386"/>
    </row>
    <row r="1221" spans="1:10" ht="25.5" customHeight="1" outlineLevel="1" x14ac:dyDescent="0.2">
      <c r="A1221" s="160" t="s">
        <v>212</v>
      </c>
      <c r="B1221" s="190" t="s">
        <v>2185</v>
      </c>
      <c r="C1221" s="191" t="s">
        <v>1861</v>
      </c>
      <c r="D1221" s="192" t="s">
        <v>9</v>
      </c>
      <c r="E1221" s="193">
        <v>5.2</v>
      </c>
      <c r="F1221" s="193"/>
      <c r="J1221" s="386"/>
    </row>
    <row r="1222" spans="1:10" ht="25.5" customHeight="1" outlineLevel="1" x14ac:dyDescent="0.2">
      <c r="A1222" s="160" t="s">
        <v>212</v>
      </c>
      <c r="B1222" s="186" t="s">
        <v>2186</v>
      </c>
      <c r="C1222" s="187" t="s">
        <v>1863</v>
      </c>
      <c r="D1222" s="188" t="s">
        <v>9</v>
      </c>
      <c r="E1222" s="189">
        <v>4.0999999999999996</v>
      </c>
      <c r="F1222" s="189"/>
      <c r="J1222" s="386"/>
    </row>
    <row r="1223" spans="1:10" ht="25.5" customHeight="1" outlineLevel="1" x14ac:dyDescent="0.2">
      <c r="A1223" s="160" t="s">
        <v>212</v>
      </c>
      <c r="B1223" s="190" t="s">
        <v>2187</v>
      </c>
      <c r="C1223" s="191" t="s">
        <v>1865</v>
      </c>
      <c r="D1223" s="192" t="s">
        <v>9</v>
      </c>
      <c r="E1223" s="193">
        <v>1.92</v>
      </c>
      <c r="F1223" s="193"/>
      <c r="J1223" s="386"/>
    </row>
    <row r="1224" spans="1:10" ht="25.5" customHeight="1" outlineLevel="1" x14ac:dyDescent="0.2">
      <c r="A1224" s="160" t="s">
        <v>212</v>
      </c>
      <c r="B1224" s="186" t="s">
        <v>2188</v>
      </c>
      <c r="C1224" s="187" t="s">
        <v>1867</v>
      </c>
      <c r="D1224" s="188" t="s">
        <v>9</v>
      </c>
      <c r="E1224" s="189">
        <v>9.3699999999999992</v>
      </c>
      <c r="F1224" s="189"/>
      <c r="J1224" s="386"/>
    </row>
    <row r="1225" spans="1:10" ht="18" customHeight="1" outlineLevel="1" x14ac:dyDescent="0.2">
      <c r="A1225" s="160" t="s">
        <v>212</v>
      </c>
      <c r="B1225" s="190" t="s">
        <v>2189</v>
      </c>
      <c r="C1225" s="191" t="s">
        <v>1788</v>
      </c>
      <c r="D1225" s="192" t="s">
        <v>9</v>
      </c>
      <c r="E1225" s="193">
        <v>2.62</v>
      </c>
      <c r="F1225" s="193"/>
      <c r="J1225" s="386"/>
    </row>
    <row r="1226" spans="1:10" ht="25.5" customHeight="1" outlineLevel="1" x14ac:dyDescent="0.2">
      <c r="A1226" s="160" t="s">
        <v>212</v>
      </c>
      <c r="B1226" s="186" t="s">
        <v>2190</v>
      </c>
      <c r="C1226" s="187" t="s">
        <v>2180</v>
      </c>
      <c r="D1226" s="188" t="s">
        <v>9</v>
      </c>
      <c r="E1226" s="189">
        <v>1.72</v>
      </c>
      <c r="F1226" s="189"/>
      <c r="J1226" s="386"/>
    </row>
    <row r="1227" spans="1:10" ht="25.5" customHeight="1" outlineLevel="1" x14ac:dyDescent="0.2">
      <c r="A1227" s="160" t="s">
        <v>212</v>
      </c>
      <c r="B1227" s="190" t="s">
        <v>2191</v>
      </c>
      <c r="C1227" s="191" t="s">
        <v>2182</v>
      </c>
      <c r="D1227" s="192" t="s">
        <v>9</v>
      </c>
      <c r="E1227" s="193">
        <v>2.2200000000000002</v>
      </c>
      <c r="F1227" s="193"/>
      <c r="J1227" s="386"/>
    </row>
    <row r="1228" spans="1:10" ht="25.5" customHeight="1" outlineLevel="1" x14ac:dyDescent="0.2">
      <c r="A1228" s="160" t="s">
        <v>212</v>
      </c>
      <c r="B1228" s="186" t="s">
        <v>2192</v>
      </c>
      <c r="C1228" s="187" t="s">
        <v>2184</v>
      </c>
      <c r="D1228" s="188" t="s">
        <v>9</v>
      </c>
      <c r="E1228" s="189">
        <v>1.84</v>
      </c>
      <c r="F1228" s="189"/>
      <c r="J1228" s="386"/>
    </row>
    <row r="1229" spans="1:10" ht="38.25" customHeight="1" outlineLevel="1" x14ac:dyDescent="0.2">
      <c r="A1229" s="160" t="s">
        <v>212</v>
      </c>
      <c r="B1229" s="190" t="s">
        <v>2193</v>
      </c>
      <c r="C1229" s="191" t="s">
        <v>2194</v>
      </c>
      <c r="D1229" s="192" t="s">
        <v>9</v>
      </c>
      <c r="E1229" s="193">
        <v>114.96</v>
      </c>
      <c r="F1229" s="193"/>
      <c r="J1229" s="386"/>
    </row>
    <row r="1230" spans="1:10" ht="25.5" customHeight="1" outlineLevel="1" x14ac:dyDescent="0.2">
      <c r="A1230" s="160" t="s">
        <v>212</v>
      </c>
      <c r="B1230" s="186" t="s">
        <v>2195</v>
      </c>
      <c r="C1230" s="187" t="s">
        <v>1861</v>
      </c>
      <c r="D1230" s="188" t="s">
        <v>9</v>
      </c>
      <c r="E1230" s="189">
        <v>2.2400000000000002</v>
      </c>
      <c r="F1230" s="189"/>
      <c r="J1230" s="386"/>
    </row>
    <row r="1231" spans="1:10" ht="25.5" customHeight="1" outlineLevel="1" x14ac:dyDescent="0.2">
      <c r="A1231" s="160" t="s">
        <v>212</v>
      </c>
      <c r="B1231" s="190" t="s">
        <v>2196</v>
      </c>
      <c r="C1231" s="191" t="s">
        <v>1863</v>
      </c>
      <c r="D1231" s="192" t="s">
        <v>9</v>
      </c>
      <c r="E1231" s="193">
        <v>0.17</v>
      </c>
      <c r="F1231" s="193"/>
      <c r="J1231" s="386"/>
    </row>
    <row r="1232" spans="1:10" ht="25.5" customHeight="1" outlineLevel="1" x14ac:dyDescent="0.2">
      <c r="A1232" s="160" t="s">
        <v>212</v>
      </c>
      <c r="B1232" s="186" t="s">
        <v>2197</v>
      </c>
      <c r="C1232" s="187" t="s">
        <v>1865</v>
      </c>
      <c r="D1232" s="188" t="s">
        <v>9</v>
      </c>
      <c r="E1232" s="189">
        <v>0.56000000000000005</v>
      </c>
      <c r="F1232" s="189"/>
      <c r="J1232" s="386"/>
    </row>
    <row r="1233" spans="1:10" ht="25.5" customHeight="1" outlineLevel="1" x14ac:dyDescent="0.2">
      <c r="A1233" s="160" t="s">
        <v>212</v>
      </c>
      <c r="B1233" s="190" t="s">
        <v>2198</v>
      </c>
      <c r="C1233" s="191" t="s">
        <v>1867</v>
      </c>
      <c r="D1233" s="192" t="s">
        <v>9</v>
      </c>
      <c r="E1233" s="193">
        <v>4.57</v>
      </c>
      <c r="F1233" s="193"/>
      <c r="J1233" s="386"/>
    </row>
    <row r="1234" spans="1:10" ht="38.25" customHeight="1" outlineLevel="1" x14ac:dyDescent="0.2">
      <c r="A1234" s="160" t="s">
        <v>212</v>
      </c>
      <c r="B1234" s="186" t="s">
        <v>2199</v>
      </c>
      <c r="C1234" s="187" t="s">
        <v>2194</v>
      </c>
      <c r="D1234" s="188" t="s">
        <v>9</v>
      </c>
      <c r="E1234" s="189">
        <v>24.95</v>
      </c>
      <c r="F1234" s="189"/>
      <c r="J1234" s="386"/>
    </row>
    <row r="1235" spans="1:10" ht="18" customHeight="1" outlineLevel="1" x14ac:dyDescent="0.2">
      <c r="A1235" s="160" t="s">
        <v>212</v>
      </c>
      <c r="B1235" s="178" t="s">
        <v>1074</v>
      </c>
      <c r="C1235" s="179" t="s">
        <v>1497</v>
      </c>
      <c r="D1235" s="180"/>
      <c r="E1235" s="181"/>
      <c r="F1235" s="181"/>
      <c r="J1235" s="386"/>
    </row>
    <row r="1236" spans="1:10" ht="18" customHeight="1" outlineLevel="1" x14ac:dyDescent="0.2">
      <c r="A1236" s="160" t="s">
        <v>212</v>
      </c>
      <c r="B1236" s="190" t="s">
        <v>2200</v>
      </c>
      <c r="C1236" s="191" t="s">
        <v>81</v>
      </c>
      <c r="D1236" s="192" t="s">
        <v>9</v>
      </c>
      <c r="E1236" s="193">
        <v>0.09</v>
      </c>
      <c r="F1236" s="193"/>
      <c r="J1236" s="386"/>
    </row>
    <row r="1237" spans="1:10" ht="38.25" customHeight="1" outlineLevel="1" x14ac:dyDescent="0.2">
      <c r="A1237" s="160" t="s">
        <v>212</v>
      </c>
      <c r="B1237" s="186" t="s">
        <v>2201</v>
      </c>
      <c r="C1237" s="187" t="s">
        <v>1833</v>
      </c>
      <c r="D1237" s="188" t="s">
        <v>9</v>
      </c>
      <c r="E1237" s="189">
        <v>2.52</v>
      </c>
      <c r="F1237" s="189"/>
      <c r="J1237" s="386"/>
    </row>
    <row r="1238" spans="1:10" ht="38.25" customHeight="1" outlineLevel="1" x14ac:dyDescent="0.2">
      <c r="A1238" s="160" t="s">
        <v>212</v>
      </c>
      <c r="B1238" s="190" t="s">
        <v>2202</v>
      </c>
      <c r="C1238" s="191" t="s">
        <v>1834</v>
      </c>
      <c r="D1238" s="192" t="s">
        <v>9</v>
      </c>
      <c r="E1238" s="193">
        <v>1.75</v>
      </c>
      <c r="F1238" s="193"/>
      <c r="J1238" s="386"/>
    </row>
    <row r="1239" spans="1:10" ht="25.5" customHeight="1" outlineLevel="1" x14ac:dyDescent="0.2">
      <c r="A1239" s="160" t="s">
        <v>212</v>
      </c>
      <c r="B1239" s="186" t="s">
        <v>2203</v>
      </c>
      <c r="C1239" s="187" t="s">
        <v>1808</v>
      </c>
      <c r="D1239" s="188" t="s">
        <v>9</v>
      </c>
      <c r="E1239" s="189">
        <v>3.65</v>
      </c>
      <c r="F1239" s="189"/>
      <c r="J1239" s="386"/>
    </row>
    <row r="1240" spans="1:10" ht="25.5" customHeight="1" outlineLevel="1" x14ac:dyDescent="0.2">
      <c r="A1240" s="160" t="s">
        <v>212</v>
      </c>
      <c r="B1240" s="190" t="s">
        <v>2204</v>
      </c>
      <c r="C1240" s="191" t="s">
        <v>1809</v>
      </c>
      <c r="D1240" s="192" t="s">
        <v>9</v>
      </c>
      <c r="E1240" s="193">
        <v>9.3699999999999992</v>
      </c>
      <c r="F1240" s="193"/>
      <c r="J1240" s="386"/>
    </row>
    <row r="1241" spans="1:10" ht="25.5" customHeight="1" outlineLevel="1" x14ac:dyDescent="0.2">
      <c r="A1241" s="160" t="s">
        <v>212</v>
      </c>
      <c r="B1241" s="186" t="s">
        <v>2205</v>
      </c>
      <c r="C1241" s="187" t="s">
        <v>1890</v>
      </c>
      <c r="D1241" s="188" t="s">
        <v>9</v>
      </c>
      <c r="E1241" s="189">
        <v>4.59</v>
      </c>
      <c r="F1241" s="189"/>
      <c r="J1241" s="386"/>
    </row>
    <row r="1242" spans="1:10" ht="25.5" customHeight="1" outlineLevel="1" x14ac:dyDescent="0.2">
      <c r="A1242" s="160" t="s">
        <v>212</v>
      </c>
      <c r="B1242" s="190" t="s">
        <v>2206</v>
      </c>
      <c r="C1242" s="191" t="s">
        <v>1837</v>
      </c>
      <c r="D1242" s="192" t="s">
        <v>9</v>
      </c>
      <c r="E1242" s="193">
        <v>4.93</v>
      </c>
      <c r="F1242" s="193"/>
      <c r="J1242" s="386"/>
    </row>
    <row r="1243" spans="1:10" ht="25.5" customHeight="1" outlineLevel="1" x14ac:dyDescent="0.2">
      <c r="A1243" s="160" t="s">
        <v>212</v>
      </c>
      <c r="B1243" s="186" t="s">
        <v>2207</v>
      </c>
      <c r="C1243" s="187" t="s">
        <v>1811</v>
      </c>
      <c r="D1243" s="188" t="s">
        <v>9</v>
      </c>
      <c r="E1243" s="189">
        <v>10.57</v>
      </c>
      <c r="F1243" s="189"/>
      <c r="J1243" s="386"/>
    </row>
    <row r="1244" spans="1:10" ht="25.5" customHeight="1" outlineLevel="1" x14ac:dyDescent="0.2">
      <c r="A1244" s="160" t="s">
        <v>212</v>
      </c>
      <c r="B1244" s="190" t="s">
        <v>2208</v>
      </c>
      <c r="C1244" s="191" t="s">
        <v>1813</v>
      </c>
      <c r="D1244" s="192" t="s">
        <v>9</v>
      </c>
      <c r="E1244" s="193">
        <v>21.68</v>
      </c>
      <c r="F1244" s="193"/>
      <c r="J1244" s="386"/>
    </row>
    <row r="1245" spans="1:10" ht="25.5" customHeight="1" outlineLevel="1" x14ac:dyDescent="0.2">
      <c r="A1245" s="160" t="s">
        <v>212</v>
      </c>
      <c r="B1245" s="186" t="s">
        <v>2209</v>
      </c>
      <c r="C1245" s="187" t="s">
        <v>1764</v>
      </c>
      <c r="D1245" s="188" t="s">
        <v>9</v>
      </c>
      <c r="E1245" s="189">
        <v>5.36</v>
      </c>
      <c r="F1245" s="189"/>
      <c r="J1245" s="386"/>
    </row>
    <row r="1246" spans="1:10" ht="25.5" customHeight="1" outlineLevel="1" x14ac:dyDescent="0.2">
      <c r="A1246" s="160" t="s">
        <v>212</v>
      </c>
      <c r="B1246" s="190" t="s">
        <v>2210</v>
      </c>
      <c r="C1246" s="191" t="s">
        <v>2180</v>
      </c>
      <c r="D1246" s="192" t="s">
        <v>9</v>
      </c>
      <c r="E1246" s="193">
        <v>1.75</v>
      </c>
      <c r="F1246" s="193"/>
      <c r="J1246" s="386"/>
    </row>
    <row r="1247" spans="1:10" ht="25.5" customHeight="1" outlineLevel="1" x14ac:dyDescent="0.2">
      <c r="A1247" s="160" t="s">
        <v>212</v>
      </c>
      <c r="B1247" s="186" t="s">
        <v>2211</v>
      </c>
      <c r="C1247" s="187" t="s">
        <v>1861</v>
      </c>
      <c r="D1247" s="188" t="s">
        <v>9</v>
      </c>
      <c r="E1247" s="189">
        <v>7.43</v>
      </c>
      <c r="F1247" s="189"/>
      <c r="J1247" s="386"/>
    </row>
    <row r="1248" spans="1:10" ht="25.5" customHeight="1" outlineLevel="1" x14ac:dyDescent="0.2">
      <c r="A1248" s="160" t="s">
        <v>212</v>
      </c>
      <c r="B1248" s="190" t="s">
        <v>2212</v>
      </c>
      <c r="C1248" s="191" t="s">
        <v>1863</v>
      </c>
      <c r="D1248" s="192" t="s">
        <v>9</v>
      </c>
      <c r="E1248" s="193">
        <v>3.67</v>
      </c>
      <c r="F1248" s="193"/>
      <c r="J1248" s="386"/>
    </row>
    <row r="1249" spans="1:10" ht="18" customHeight="1" outlineLevel="1" x14ac:dyDescent="0.2">
      <c r="A1249" s="160" t="s">
        <v>212</v>
      </c>
      <c r="B1249" s="186" t="s">
        <v>2213</v>
      </c>
      <c r="C1249" s="187" t="s">
        <v>1788</v>
      </c>
      <c r="D1249" s="188" t="s">
        <v>9</v>
      </c>
      <c r="E1249" s="189">
        <v>2.98</v>
      </c>
      <c r="F1249" s="189"/>
      <c r="J1249" s="386"/>
    </row>
    <row r="1250" spans="1:10" ht="25.5" customHeight="1" outlineLevel="1" x14ac:dyDescent="0.2">
      <c r="A1250" s="160" t="s">
        <v>212</v>
      </c>
      <c r="B1250" s="190" t="s">
        <v>2214</v>
      </c>
      <c r="C1250" s="191" t="s">
        <v>2180</v>
      </c>
      <c r="D1250" s="192" t="s">
        <v>9</v>
      </c>
      <c r="E1250" s="193">
        <v>1.37</v>
      </c>
      <c r="F1250" s="193"/>
      <c r="J1250" s="386"/>
    </row>
    <row r="1251" spans="1:10" ht="25.5" customHeight="1" outlineLevel="1" x14ac:dyDescent="0.2">
      <c r="A1251" s="160" t="s">
        <v>212</v>
      </c>
      <c r="B1251" s="186" t="s">
        <v>2215</v>
      </c>
      <c r="C1251" s="187" t="s">
        <v>1909</v>
      </c>
      <c r="D1251" s="188" t="s">
        <v>9</v>
      </c>
      <c r="E1251" s="189">
        <v>71.39</v>
      </c>
      <c r="F1251" s="189"/>
      <c r="J1251" s="386"/>
    </row>
    <row r="1252" spans="1:10" ht="25.5" customHeight="1" outlineLevel="1" x14ac:dyDescent="0.2">
      <c r="A1252" s="160" t="s">
        <v>212</v>
      </c>
      <c r="B1252" s="190" t="s">
        <v>2216</v>
      </c>
      <c r="C1252" s="191" t="s">
        <v>1825</v>
      </c>
      <c r="D1252" s="192" t="s">
        <v>9</v>
      </c>
      <c r="E1252" s="193">
        <v>9.3699999999999992</v>
      </c>
      <c r="F1252" s="193"/>
      <c r="J1252" s="386"/>
    </row>
    <row r="1253" spans="1:10" ht="25.5" customHeight="1" outlineLevel="1" x14ac:dyDescent="0.2">
      <c r="A1253" s="160" t="s">
        <v>212</v>
      </c>
      <c r="B1253" s="186" t="s">
        <v>2217</v>
      </c>
      <c r="C1253" s="187" t="s">
        <v>1909</v>
      </c>
      <c r="D1253" s="188" t="s">
        <v>9</v>
      </c>
      <c r="E1253" s="189">
        <v>10.6</v>
      </c>
      <c r="F1253" s="189"/>
      <c r="J1253" s="386"/>
    </row>
    <row r="1254" spans="1:10" ht="25.5" customHeight="1" outlineLevel="1" x14ac:dyDescent="0.2">
      <c r="A1254" s="160" t="s">
        <v>212</v>
      </c>
      <c r="B1254" s="190" t="s">
        <v>2218</v>
      </c>
      <c r="C1254" s="191" t="s">
        <v>1861</v>
      </c>
      <c r="D1254" s="192" t="s">
        <v>9</v>
      </c>
      <c r="E1254" s="193">
        <v>3.31</v>
      </c>
      <c r="F1254" s="193"/>
      <c r="J1254" s="386"/>
    </row>
    <row r="1255" spans="1:10" ht="25.5" customHeight="1" outlineLevel="1" x14ac:dyDescent="0.2">
      <c r="A1255" s="160" t="s">
        <v>212</v>
      </c>
      <c r="B1255" s="186" t="s">
        <v>2219</v>
      </c>
      <c r="C1255" s="187" t="s">
        <v>1863</v>
      </c>
      <c r="D1255" s="188" t="s">
        <v>9</v>
      </c>
      <c r="E1255" s="189">
        <v>1.4</v>
      </c>
      <c r="F1255" s="189"/>
      <c r="J1255" s="386"/>
    </row>
    <row r="1256" spans="1:10" ht="25.5" customHeight="1" outlineLevel="1" x14ac:dyDescent="0.2">
      <c r="A1256" s="160" t="s">
        <v>212</v>
      </c>
      <c r="B1256" s="190" t="s">
        <v>2220</v>
      </c>
      <c r="C1256" s="191" t="s">
        <v>1825</v>
      </c>
      <c r="D1256" s="192" t="s">
        <v>9</v>
      </c>
      <c r="E1256" s="193">
        <v>4.57</v>
      </c>
      <c r="F1256" s="193"/>
      <c r="J1256" s="386"/>
    </row>
    <row r="1257" spans="1:10" ht="18" customHeight="1" outlineLevel="1" x14ac:dyDescent="0.2">
      <c r="A1257" s="160" t="s">
        <v>212</v>
      </c>
      <c r="B1257" s="178" t="s">
        <v>1075</v>
      </c>
      <c r="C1257" s="179" t="s">
        <v>1498</v>
      </c>
      <c r="D1257" s="180"/>
      <c r="E1257" s="181"/>
      <c r="F1257" s="181"/>
      <c r="J1257" s="386"/>
    </row>
    <row r="1258" spans="1:10" ht="18" customHeight="1" outlineLevel="1" x14ac:dyDescent="0.2">
      <c r="A1258" s="160" t="s">
        <v>212</v>
      </c>
      <c r="B1258" s="186" t="s">
        <v>2221</v>
      </c>
      <c r="C1258" s="187" t="s">
        <v>81</v>
      </c>
      <c r="D1258" s="188" t="s">
        <v>9</v>
      </c>
      <c r="E1258" s="189">
        <v>0.32</v>
      </c>
      <c r="F1258" s="189"/>
      <c r="J1258" s="386"/>
    </row>
    <row r="1259" spans="1:10" ht="38.25" customHeight="1" outlineLevel="1" x14ac:dyDescent="0.2">
      <c r="A1259" s="160" t="s">
        <v>212</v>
      </c>
      <c r="B1259" s="190" t="s">
        <v>2222</v>
      </c>
      <c r="C1259" s="191" t="s">
        <v>1833</v>
      </c>
      <c r="D1259" s="192" t="s">
        <v>9</v>
      </c>
      <c r="E1259" s="193">
        <v>2.52</v>
      </c>
      <c r="F1259" s="193"/>
      <c r="J1259" s="386"/>
    </row>
    <row r="1260" spans="1:10" ht="25.5" customHeight="1" outlineLevel="1" x14ac:dyDescent="0.2">
      <c r="A1260" s="160" t="s">
        <v>212</v>
      </c>
      <c r="B1260" s="186" t="s">
        <v>2223</v>
      </c>
      <c r="C1260" s="187" t="s">
        <v>1808</v>
      </c>
      <c r="D1260" s="188" t="s">
        <v>9</v>
      </c>
      <c r="E1260" s="189">
        <v>9.3699999999999992</v>
      </c>
      <c r="F1260" s="189"/>
      <c r="J1260" s="386"/>
    </row>
    <row r="1261" spans="1:10" ht="25.5" customHeight="1" outlineLevel="1" x14ac:dyDescent="0.2">
      <c r="A1261" s="160" t="s">
        <v>212</v>
      </c>
      <c r="B1261" s="190" t="s">
        <v>2224</v>
      </c>
      <c r="C1261" s="191" t="s">
        <v>1809</v>
      </c>
      <c r="D1261" s="192" t="s">
        <v>9</v>
      </c>
      <c r="E1261" s="193">
        <v>4.78</v>
      </c>
      <c r="F1261" s="193"/>
      <c r="J1261" s="386"/>
    </row>
    <row r="1262" spans="1:10" ht="25.5" customHeight="1" outlineLevel="1" x14ac:dyDescent="0.2">
      <c r="A1262" s="160" t="s">
        <v>212</v>
      </c>
      <c r="B1262" s="186" t="s">
        <v>2225</v>
      </c>
      <c r="C1262" s="187" t="s">
        <v>1811</v>
      </c>
      <c r="D1262" s="188" t="s">
        <v>9</v>
      </c>
      <c r="E1262" s="189">
        <v>10.69</v>
      </c>
      <c r="F1262" s="189"/>
      <c r="J1262" s="386"/>
    </row>
    <row r="1263" spans="1:10" ht="25.5" customHeight="1" outlineLevel="1" x14ac:dyDescent="0.2">
      <c r="A1263" s="160" t="s">
        <v>212</v>
      </c>
      <c r="B1263" s="190" t="s">
        <v>2226</v>
      </c>
      <c r="C1263" s="191" t="s">
        <v>1813</v>
      </c>
      <c r="D1263" s="192" t="s">
        <v>9</v>
      </c>
      <c r="E1263" s="193">
        <v>10.58</v>
      </c>
      <c r="F1263" s="193"/>
      <c r="J1263" s="386"/>
    </row>
    <row r="1264" spans="1:10" ht="25.5" customHeight="1" outlineLevel="1" x14ac:dyDescent="0.2">
      <c r="A1264" s="160" t="s">
        <v>212</v>
      </c>
      <c r="B1264" s="186" t="s">
        <v>2227</v>
      </c>
      <c r="C1264" s="187" t="s">
        <v>1815</v>
      </c>
      <c r="D1264" s="188" t="s">
        <v>9</v>
      </c>
      <c r="E1264" s="189">
        <v>21.69</v>
      </c>
      <c r="F1264" s="189"/>
      <c r="J1264" s="386"/>
    </row>
    <row r="1265" spans="1:10" ht="25.5" customHeight="1" outlineLevel="1" x14ac:dyDescent="0.2">
      <c r="A1265" s="160" t="s">
        <v>212</v>
      </c>
      <c r="B1265" s="190" t="s">
        <v>2228</v>
      </c>
      <c r="C1265" s="191" t="s">
        <v>1850</v>
      </c>
      <c r="D1265" s="192" t="s">
        <v>9</v>
      </c>
      <c r="E1265" s="193">
        <v>4.38</v>
      </c>
      <c r="F1265" s="193"/>
      <c r="J1265" s="386"/>
    </row>
    <row r="1266" spans="1:10" ht="25.5" customHeight="1" outlineLevel="1" x14ac:dyDescent="0.2">
      <c r="A1266" s="160" t="s">
        <v>212</v>
      </c>
      <c r="B1266" s="186" t="s">
        <v>2229</v>
      </c>
      <c r="C1266" s="187" t="s">
        <v>1764</v>
      </c>
      <c r="D1266" s="188" t="s">
        <v>9</v>
      </c>
      <c r="E1266" s="189">
        <v>3.58</v>
      </c>
      <c r="F1266" s="189"/>
      <c r="J1266" s="386"/>
    </row>
    <row r="1267" spans="1:10" ht="25.5" customHeight="1" outlineLevel="1" x14ac:dyDescent="0.2">
      <c r="A1267" s="160" t="s">
        <v>212</v>
      </c>
      <c r="B1267" s="190" t="s">
        <v>2230</v>
      </c>
      <c r="C1267" s="191" t="s">
        <v>1861</v>
      </c>
      <c r="D1267" s="192" t="s">
        <v>9</v>
      </c>
      <c r="E1267" s="193">
        <v>8.34</v>
      </c>
      <c r="F1267" s="193"/>
      <c r="J1267" s="386"/>
    </row>
    <row r="1268" spans="1:10" ht="25.5" customHeight="1" outlineLevel="1" x14ac:dyDescent="0.2">
      <c r="A1268" s="160" t="s">
        <v>212</v>
      </c>
      <c r="B1268" s="186" t="s">
        <v>2231</v>
      </c>
      <c r="C1268" s="187" t="s">
        <v>1863</v>
      </c>
      <c r="D1268" s="188" t="s">
        <v>9</v>
      </c>
      <c r="E1268" s="189">
        <v>7.42</v>
      </c>
      <c r="F1268" s="189"/>
      <c r="J1268" s="386"/>
    </row>
    <row r="1269" spans="1:10" ht="25.5" customHeight="1" outlineLevel="1" x14ac:dyDescent="0.2">
      <c r="A1269" s="160" t="s">
        <v>212</v>
      </c>
      <c r="B1269" s="190" t="s">
        <v>2232</v>
      </c>
      <c r="C1269" s="191" t="s">
        <v>1865</v>
      </c>
      <c r="D1269" s="192" t="s">
        <v>9</v>
      </c>
      <c r="E1269" s="193">
        <v>3.67</v>
      </c>
      <c r="F1269" s="193"/>
      <c r="J1269" s="386"/>
    </row>
    <row r="1270" spans="1:10" ht="25.5" customHeight="1" outlineLevel="1" x14ac:dyDescent="0.2">
      <c r="A1270" s="160" t="s">
        <v>212</v>
      </c>
      <c r="B1270" s="186" t="s">
        <v>2233</v>
      </c>
      <c r="C1270" s="187" t="s">
        <v>1867</v>
      </c>
      <c r="D1270" s="188" t="s">
        <v>9</v>
      </c>
      <c r="E1270" s="189">
        <v>2.8</v>
      </c>
      <c r="F1270" s="189"/>
      <c r="J1270" s="386"/>
    </row>
    <row r="1271" spans="1:10" ht="18" customHeight="1" outlineLevel="1" x14ac:dyDescent="0.2">
      <c r="A1271" s="160" t="s">
        <v>212</v>
      </c>
      <c r="B1271" s="190" t="s">
        <v>2234</v>
      </c>
      <c r="C1271" s="191" t="s">
        <v>1788</v>
      </c>
      <c r="D1271" s="192" t="s">
        <v>9</v>
      </c>
      <c r="E1271" s="193">
        <v>3.32</v>
      </c>
      <c r="F1271" s="193"/>
      <c r="J1271" s="386"/>
    </row>
    <row r="1272" spans="1:10" ht="25.5" customHeight="1" outlineLevel="1" x14ac:dyDescent="0.2">
      <c r="A1272" s="160" t="s">
        <v>212</v>
      </c>
      <c r="B1272" s="186" t="s">
        <v>2235</v>
      </c>
      <c r="C1272" s="187" t="s">
        <v>1861</v>
      </c>
      <c r="D1272" s="188" t="s">
        <v>9</v>
      </c>
      <c r="E1272" s="189">
        <v>2.31</v>
      </c>
      <c r="F1272" s="189"/>
      <c r="J1272" s="386"/>
    </row>
    <row r="1273" spans="1:10" ht="25.5" customHeight="1" outlineLevel="1" x14ac:dyDescent="0.2">
      <c r="A1273" s="160" t="s">
        <v>212</v>
      </c>
      <c r="B1273" s="190" t="s">
        <v>2236</v>
      </c>
      <c r="C1273" s="191" t="s">
        <v>1863</v>
      </c>
      <c r="D1273" s="192" t="s">
        <v>9</v>
      </c>
      <c r="E1273" s="193">
        <v>3.23</v>
      </c>
      <c r="F1273" s="193"/>
      <c r="J1273" s="386"/>
    </row>
    <row r="1274" spans="1:10" ht="25.5" customHeight="1" outlineLevel="1" x14ac:dyDescent="0.2">
      <c r="A1274" s="160" t="s">
        <v>212</v>
      </c>
      <c r="B1274" s="186" t="s">
        <v>2237</v>
      </c>
      <c r="C1274" s="187" t="s">
        <v>1865</v>
      </c>
      <c r="D1274" s="188" t="s">
        <v>9</v>
      </c>
      <c r="E1274" s="189">
        <v>1.4</v>
      </c>
      <c r="F1274" s="189"/>
      <c r="J1274" s="386"/>
    </row>
    <row r="1275" spans="1:10" ht="25.5" customHeight="1" outlineLevel="1" x14ac:dyDescent="0.2">
      <c r="A1275" s="160" t="s">
        <v>212</v>
      </c>
      <c r="B1275" s="190" t="s">
        <v>2238</v>
      </c>
      <c r="C1275" s="191" t="s">
        <v>1867</v>
      </c>
      <c r="D1275" s="192" t="s">
        <v>9</v>
      </c>
      <c r="E1275" s="193">
        <v>1.17</v>
      </c>
      <c r="F1275" s="193"/>
      <c r="J1275" s="386"/>
    </row>
    <row r="1276" spans="1:10" ht="18" customHeight="1" outlineLevel="1" x14ac:dyDescent="0.2">
      <c r="A1276" s="160" t="s">
        <v>212</v>
      </c>
      <c r="B1276" s="178" t="s">
        <v>1076</v>
      </c>
      <c r="C1276" s="179" t="s">
        <v>1499</v>
      </c>
      <c r="D1276" s="180"/>
      <c r="E1276" s="181"/>
      <c r="F1276" s="181"/>
      <c r="J1276" s="386"/>
    </row>
    <row r="1277" spans="1:10" ht="18" customHeight="1" outlineLevel="1" x14ac:dyDescent="0.2">
      <c r="A1277" s="160" t="s">
        <v>212</v>
      </c>
      <c r="B1277" s="186" t="s">
        <v>2239</v>
      </c>
      <c r="C1277" s="187" t="s">
        <v>81</v>
      </c>
      <c r="D1277" s="188" t="s">
        <v>9</v>
      </c>
      <c r="E1277" s="189">
        <v>0.32</v>
      </c>
      <c r="F1277" s="189"/>
      <c r="J1277" s="386"/>
    </row>
    <row r="1278" spans="1:10" ht="38.25" customHeight="1" outlineLevel="1" x14ac:dyDescent="0.2">
      <c r="A1278" s="160" t="s">
        <v>212</v>
      </c>
      <c r="B1278" s="190" t="s">
        <v>2240</v>
      </c>
      <c r="C1278" s="191" t="s">
        <v>1833</v>
      </c>
      <c r="D1278" s="192" t="s">
        <v>9</v>
      </c>
      <c r="E1278" s="193">
        <v>2.52</v>
      </c>
      <c r="F1278" s="193"/>
      <c r="J1278" s="386"/>
    </row>
    <row r="1279" spans="1:10" ht="38.25" customHeight="1" outlineLevel="1" x14ac:dyDescent="0.2">
      <c r="A1279" s="160" t="s">
        <v>212</v>
      </c>
      <c r="B1279" s="186" t="s">
        <v>2241</v>
      </c>
      <c r="C1279" s="187" t="s">
        <v>1834</v>
      </c>
      <c r="D1279" s="188" t="s">
        <v>9</v>
      </c>
      <c r="E1279" s="189">
        <v>1.75</v>
      </c>
      <c r="F1279" s="189"/>
      <c r="J1279" s="386"/>
    </row>
    <row r="1280" spans="1:10" ht="25.5" customHeight="1" outlineLevel="1" x14ac:dyDescent="0.2">
      <c r="A1280" s="160" t="s">
        <v>212</v>
      </c>
      <c r="B1280" s="190" t="s">
        <v>2242</v>
      </c>
      <c r="C1280" s="191" t="s">
        <v>1808</v>
      </c>
      <c r="D1280" s="192" t="s">
        <v>9</v>
      </c>
      <c r="E1280" s="193">
        <v>3.65</v>
      </c>
      <c r="F1280" s="193"/>
      <c r="J1280" s="386"/>
    </row>
    <row r="1281" spans="1:10" ht="25.5" customHeight="1" outlineLevel="1" x14ac:dyDescent="0.2">
      <c r="A1281" s="160" t="s">
        <v>212</v>
      </c>
      <c r="B1281" s="186" t="s">
        <v>2243</v>
      </c>
      <c r="C1281" s="187" t="s">
        <v>1809</v>
      </c>
      <c r="D1281" s="188" t="s">
        <v>9</v>
      </c>
      <c r="E1281" s="189">
        <v>9.3699999999999992</v>
      </c>
      <c r="F1281" s="189"/>
      <c r="J1281" s="386"/>
    </row>
    <row r="1282" spans="1:10" ht="25.5" customHeight="1" outlineLevel="1" x14ac:dyDescent="0.2">
      <c r="A1282" s="160" t="s">
        <v>212</v>
      </c>
      <c r="B1282" s="190" t="s">
        <v>2244</v>
      </c>
      <c r="C1282" s="191" t="s">
        <v>1890</v>
      </c>
      <c r="D1282" s="192" t="s">
        <v>9</v>
      </c>
      <c r="E1282" s="193">
        <v>4.59</v>
      </c>
      <c r="F1282" s="193"/>
      <c r="J1282" s="386"/>
    </row>
    <row r="1283" spans="1:10" ht="25.5" customHeight="1" outlineLevel="1" x14ac:dyDescent="0.2">
      <c r="A1283" s="160" t="s">
        <v>212</v>
      </c>
      <c r="B1283" s="186" t="s">
        <v>2245</v>
      </c>
      <c r="C1283" s="187" t="s">
        <v>1811</v>
      </c>
      <c r="D1283" s="188" t="s">
        <v>9</v>
      </c>
      <c r="E1283" s="189">
        <v>10.58</v>
      </c>
      <c r="F1283" s="189"/>
      <c r="J1283" s="386"/>
    </row>
    <row r="1284" spans="1:10" ht="25.5" customHeight="1" outlineLevel="1" x14ac:dyDescent="0.2">
      <c r="A1284" s="160" t="s">
        <v>212</v>
      </c>
      <c r="B1284" s="190" t="s">
        <v>2246</v>
      </c>
      <c r="C1284" s="191" t="s">
        <v>1813</v>
      </c>
      <c r="D1284" s="192" t="s">
        <v>9</v>
      </c>
      <c r="E1284" s="193">
        <v>21.66</v>
      </c>
      <c r="F1284" s="193"/>
      <c r="J1284" s="386"/>
    </row>
    <row r="1285" spans="1:10" ht="25.5" customHeight="1" outlineLevel="1" x14ac:dyDescent="0.2">
      <c r="A1285" s="160" t="s">
        <v>212</v>
      </c>
      <c r="B1285" s="186" t="s">
        <v>2247</v>
      </c>
      <c r="C1285" s="187" t="s">
        <v>1764</v>
      </c>
      <c r="D1285" s="188" t="s">
        <v>9</v>
      </c>
      <c r="E1285" s="189">
        <v>5.65</v>
      </c>
      <c r="F1285" s="189"/>
      <c r="J1285" s="386"/>
    </row>
    <row r="1286" spans="1:10" ht="25.5" customHeight="1" outlineLevel="1" x14ac:dyDescent="0.2">
      <c r="A1286" s="160" t="s">
        <v>212</v>
      </c>
      <c r="B1286" s="190" t="s">
        <v>2248</v>
      </c>
      <c r="C1286" s="191" t="s">
        <v>2182</v>
      </c>
      <c r="D1286" s="192" t="s">
        <v>9</v>
      </c>
      <c r="E1286" s="193">
        <v>2.5499999999999998</v>
      </c>
      <c r="F1286" s="193"/>
      <c r="J1286" s="386"/>
    </row>
    <row r="1287" spans="1:10" ht="25.5" customHeight="1" outlineLevel="1" x14ac:dyDescent="0.2">
      <c r="A1287" s="160" t="s">
        <v>212</v>
      </c>
      <c r="B1287" s="186" t="s">
        <v>2249</v>
      </c>
      <c r="C1287" s="187" t="s">
        <v>1861</v>
      </c>
      <c r="D1287" s="188" t="s">
        <v>9</v>
      </c>
      <c r="E1287" s="189">
        <v>8.34</v>
      </c>
      <c r="F1287" s="189"/>
      <c r="J1287" s="386"/>
    </row>
    <row r="1288" spans="1:10" ht="25.5" customHeight="1" outlineLevel="1" x14ac:dyDescent="0.2">
      <c r="A1288" s="160" t="s">
        <v>212</v>
      </c>
      <c r="B1288" s="190" t="s">
        <v>2250</v>
      </c>
      <c r="C1288" s="191" t="s">
        <v>1865</v>
      </c>
      <c r="D1288" s="192" t="s">
        <v>9</v>
      </c>
      <c r="E1288" s="193">
        <v>3.67</v>
      </c>
      <c r="F1288" s="193"/>
      <c r="J1288" s="386"/>
    </row>
    <row r="1289" spans="1:10" ht="51" customHeight="1" outlineLevel="1" x14ac:dyDescent="0.2">
      <c r="A1289" s="160" t="s">
        <v>212</v>
      </c>
      <c r="B1289" s="186" t="s">
        <v>2251</v>
      </c>
      <c r="C1289" s="187" t="s">
        <v>2252</v>
      </c>
      <c r="D1289" s="188" t="s">
        <v>9</v>
      </c>
      <c r="E1289" s="189">
        <v>7.42</v>
      </c>
      <c r="F1289" s="189"/>
      <c r="J1289" s="386"/>
    </row>
    <row r="1290" spans="1:10" ht="18" customHeight="1" outlineLevel="1" x14ac:dyDescent="0.2">
      <c r="A1290" s="160" t="s">
        <v>212</v>
      </c>
      <c r="B1290" s="190" t="s">
        <v>2253</v>
      </c>
      <c r="C1290" s="191" t="s">
        <v>1788</v>
      </c>
      <c r="D1290" s="192" t="s">
        <v>9</v>
      </c>
      <c r="E1290" s="193">
        <v>3.17</v>
      </c>
      <c r="F1290" s="193"/>
      <c r="J1290" s="386"/>
    </row>
    <row r="1291" spans="1:10" ht="25.5" customHeight="1" outlineLevel="1" x14ac:dyDescent="0.2">
      <c r="A1291" s="160" t="s">
        <v>212</v>
      </c>
      <c r="B1291" s="186" t="s">
        <v>2254</v>
      </c>
      <c r="C1291" s="187" t="s">
        <v>2182</v>
      </c>
      <c r="D1291" s="188" t="s">
        <v>9</v>
      </c>
      <c r="E1291" s="189">
        <v>1.48</v>
      </c>
      <c r="F1291" s="189"/>
      <c r="J1291" s="386"/>
    </row>
    <row r="1292" spans="1:10" ht="25.5" customHeight="1" outlineLevel="1" x14ac:dyDescent="0.2">
      <c r="A1292" s="160" t="s">
        <v>212</v>
      </c>
      <c r="B1292" s="190" t="s">
        <v>2255</v>
      </c>
      <c r="C1292" s="191" t="s">
        <v>2256</v>
      </c>
      <c r="D1292" s="192" t="s">
        <v>9</v>
      </c>
      <c r="E1292" s="193">
        <v>9.3699999999999992</v>
      </c>
      <c r="F1292" s="193"/>
      <c r="J1292" s="386"/>
    </row>
    <row r="1293" spans="1:10" ht="25.5" customHeight="1" outlineLevel="1" x14ac:dyDescent="0.2">
      <c r="A1293" s="160" t="s">
        <v>212</v>
      </c>
      <c r="B1293" s="186" t="s">
        <v>2257</v>
      </c>
      <c r="C1293" s="187" t="s">
        <v>2256</v>
      </c>
      <c r="D1293" s="188" t="s">
        <v>9</v>
      </c>
      <c r="E1293" s="189">
        <v>4.54</v>
      </c>
      <c r="F1293" s="189"/>
      <c r="J1293" s="386"/>
    </row>
    <row r="1294" spans="1:10" ht="25.5" customHeight="1" outlineLevel="1" x14ac:dyDescent="0.2">
      <c r="A1294" s="160" t="s">
        <v>212</v>
      </c>
      <c r="B1294" s="190" t="s">
        <v>2258</v>
      </c>
      <c r="C1294" s="191" t="s">
        <v>1861</v>
      </c>
      <c r="D1294" s="192" t="s">
        <v>9</v>
      </c>
      <c r="E1294" s="193">
        <v>2.31</v>
      </c>
      <c r="F1294" s="193"/>
      <c r="J1294" s="386"/>
    </row>
    <row r="1295" spans="1:10" ht="51" customHeight="1" outlineLevel="1" x14ac:dyDescent="0.2">
      <c r="A1295" s="160" t="s">
        <v>212</v>
      </c>
      <c r="B1295" s="186" t="s">
        <v>2259</v>
      </c>
      <c r="C1295" s="187" t="s">
        <v>2252</v>
      </c>
      <c r="D1295" s="188" t="s">
        <v>9</v>
      </c>
      <c r="E1295" s="189">
        <v>3.23</v>
      </c>
      <c r="F1295" s="189"/>
      <c r="J1295" s="386"/>
    </row>
    <row r="1296" spans="1:10" ht="25.5" customHeight="1" outlineLevel="1" x14ac:dyDescent="0.2">
      <c r="A1296" s="160" t="s">
        <v>212</v>
      </c>
      <c r="B1296" s="190" t="s">
        <v>2260</v>
      </c>
      <c r="C1296" s="191" t="s">
        <v>1865</v>
      </c>
      <c r="D1296" s="192" t="s">
        <v>9</v>
      </c>
      <c r="E1296" s="193">
        <v>1.4</v>
      </c>
      <c r="F1296" s="193"/>
      <c r="J1296" s="386"/>
    </row>
    <row r="1297" spans="1:10" ht="18" customHeight="1" outlineLevel="1" x14ac:dyDescent="0.2">
      <c r="A1297" s="160" t="s">
        <v>212</v>
      </c>
      <c r="B1297" s="178" t="s">
        <v>1077</v>
      </c>
      <c r="C1297" s="179" t="s">
        <v>1500</v>
      </c>
      <c r="D1297" s="180"/>
      <c r="E1297" s="181"/>
      <c r="F1297" s="181"/>
      <c r="J1297" s="386"/>
    </row>
    <row r="1298" spans="1:10" ht="18" customHeight="1" outlineLevel="1" x14ac:dyDescent="0.2">
      <c r="A1298" s="160" t="s">
        <v>212</v>
      </c>
      <c r="B1298" s="186" t="s">
        <v>2261</v>
      </c>
      <c r="C1298" s="187" t="s">
        <v>81</v>
      </c>
      <c r="D1298" s="188" t="s">
        <v>9</v>
      </c>
      <c r="E1298" s="189">
        <v>0.32</v>
      </c>
      <c r="F1298" s="189"/>
      <c r="J1298" s="386"/>
    </row>
    <row r="1299" spans="1:10" ht="38.25" customHeight="1" outlineLevel="1" x14ac:dyDescent="0.2">
      <c r="A1299" s="160" t="s">
        <v>212</v>
      </c>
      <c r="B1299" s="190" t="s">
        <v>2262</v>
      </c>
      <c r="C1299" s="191" t="s">
        <v>1833</v>
      </c>
      <c r="D1299" s="192" t="s">
        <v>9</v>
      </c>
      <c r="E1299" s="193">
        <v>2.52</v>
      </c>
      <c r="F1299" s="193"/>
      <c r="J1299" s="386"/>
    </row>
    <row r="1300" spans="1:10" ht="25.5" customHeight="1" outlineLevel="1" x14ac:dyDescent="0.2">
      <c r="A1300" s="160" t="s">
        <v>212</v>
      </c>
      <c r="B1300" s="186" t="s">
        <v>2263</v>
      </c>
      <c r="C1300" s="187" t="s">
        <v>1808</v>
      </c>
      <c r="D1300" s="188" t="s">
        <v>9</v>
      </c>
      <c r="E1300" s="189">
        <v>9.3699999999999992</v>
      </c>
      <c r="F1300" s="189"/>
      <c r="J1300" s="386"/>
    </row>
    <row r="1301" spans="1:10" ht="25.5" customHeight="1" outlineLevel="1" x14ac:dyDescent="0.2">
      <c r="A1301" s="160" t="s">
        <v>212</v>
      </c>
      <c r="B1301" s="190" t="s">
        <v>2264</v>
      </c>
      <c r="C1301" s="191" t="s">
        <v>1809</v>
      </c>
      <c r="D1301" s="192" t="s">
        <v>9</v>
      </c>
      <c r="E1301" s="193">
        <v>4.78</v>
      </c>
      <c r="F1301" s="193"/>
      <c r="J1301" s="386"/>
    </row>
    <row r="1302" spans="1:10" ht="25.5" customHeight="1" outlineLevel="1" x14ac:dyDescent="0.2">
      <c r="A1302" s="160" t="s">
        <v>212</v>
      </c>
      <c r="B1302" s="186" t="s">
        <v>2265</v>
      </c>
      <c r="C1302" s="187" t="s">
        <v>1811</v>
      </c>
      <c r="D1302" s="188" t="s">
        <v>9</v>
      </c>
      <c r="E1302" s="189">
        <v>10.69</v>
      </c>
      <c r="F1302" s="189"/>
      <c r="J1302" s="386"/>
    </row>
    <row r="1303" spans="1:10" ht="25.5" customHeight="1" outlineLevel="1" x14ac:dyDescent="0.2">
      <c r="A1303" s="160" t="s">
        <v>212</v>
      </c>
      <c r="B1303" s="190" t="s">
        <v>2266</v>
      </c>
      <c r="C1303" s="191" t="s">
        <v>1813</v>
      </c>
      <c r="D1303" s="192" t="s">
        <v>9</v>
      </c>
      <c r="E1303" s="193">
        <v>12.31</v>
      </c>
      <c r="F1303" s="193"/>
      <c r="J1303" s="386"/>
    </row>
    <row r="1304" spans="1:10" ht="25.5" customHeight="1" outlineLevel="1" x14ac:dyDescent="0.2">
      <c r="A1304" s="160" t="s">
        <v>212</v>
      </c>
      <c r="B1304" s="186" t="s">
        <v>2267</v>
      </c>
      <c r="C1304" s="187" t="s">
        <v>1815</v>
      </c>
      <c r="D1304" s="188" t="s">
        <v>9</v>
      </c>
      <c r="E1304" s="189">
        <v>26.12</v>
      </c>
      <c r="F1304" s="189"/>
      <c r="J1304" s="386"/>
    </row>
    <row r="1305" spans="1:10" ht="25.5" customHeight="1" outlineLevel="1" x14ac:dyDescent="0.2">
      <c r="A1305" s="160" t="s">
        <v>212</v>
      </c>
      <c r="B1305" s="190" t="s">
        <v>2268</v>
      </c>
      <c r="C1305" s="191" t="s">
        <v>1850</v>
      </c>
      <c r="D1305" s="192" t="s">
        <v>9</v>
      </c>
      <c r="E1305" s="193">
        <v>4.38</v>
      </c>
      <c r="F1305" s="193"/>
      <c r="J1305" s="386"/>
    </row>
    <row r="1306" spans="1:10" ht="25.5" customHeight="1" outlineLevel="1" x14ac:dyDescent="0.2">
      <c r="A1306" s="160" t="s">
        <v>212</v>
      </c>
      <c r="B1306" s="186" t="s">
        <v>2269</v>
      </c>
      <c r="C1306" s="187" t="s">
        <v>1764</v>
      </c>
      <c r="D1306" s="188" t="s">
        <v>9</v>
      </c>
      <c r="E1306" s="189">
        <v>3.58</v>
      </c>
      <c r="F1306" s="189"/>
      <c r="J1306" s="386"/>
    </row>
    <row r="1307" spans="1:10" ht="25.5" customHeight="1" outlineLevel="1" x14ac:dyDescent="0.2">
      <c r="A1307" s="160" t="s">
        <v>212</v>
      </c>
      <c r="B1307" s="190" t="s">
        <v>2270</v>
      </c>
      <c r="C1307" s="191" t="s">
        <v>1861</v>
      </c>
      <c r="D1307" s="192" t="s">
        <v>9</v>
      </c>
      <c r="E1307" s="193">
        <v>8.34</v>
      </c>
      <c r="F1307" s="193"/>
      <c r="J1307" s="386"/>
    </row>
    <row r="1308" spans="1:10" ht="25.5" customHeight="1" outlineLevel="1" x14ac:dyDescent="0.2">
      <c r="A1308" s="160" t="s">
        <v>212</v>
      </c>
      <c r="B1308" s="186" t="s">
        <v>2271</v>
      </c>
      <c r="C1308" s="187" t="s">
        <v>1863</v>
      </c>
      <c r="D1308" s="188" t="s">
        <v>9</v>
      </c>
      <c r="E1308" s="189">
        <v>7.42</v>
      </c>
      <c r="F1308" s="189"/>
      <c r="J1308" s="386"/>
    </row>
    <row r="1309" spans="1:10" ht="25.5" customHeight="1" outlineLevel="1" x14ac:dyDescent="0.2">
      <c r="A1309" s="160" t="s">
        <v>212</v>
      </c>
      <c r="B1309" s="190" t="s">
        <v>2272</v>
      </c>
      <c r="C1309" s="191" t="s">
        <v>1865</v>
      </c>
      <c r="D1309" s="192" t="s">
        <v>9</v>
      </c>
      <c r="E1309" s="193">
        <v>3.67</v>
      </c>
      <c r="F1309" s="193"/>
      <c r="J1309" s="386"/>
    </row>
    <row r="1310" spans="1:10" ht="25.5" customHeight="1" outlineLevel="1" x14ac:dyDescent="0.2">
      <c r="A1310" s="160" t="s">
        <v>212</v>
      </c>
      <c r="B1310" s="186" t="s">
        <v>2273</v>
      </c>
      <c r="C1310" s="187" t="s">
        <v>1867</v>
      </c>
      <c r="D1310" s="188" t="s">
        <v>9</v>
      </c>
      <c r="E1310" s="189">
        <v>2.8</v>
      </c>
      <c r="F1310" s="189"/>
      <c r="J1310" s="386"/>
    </row>
    <row r="1311" spans="1:10" ht="18" customHeight="1" outlineLevel="1" x14ac:dyDescent="0.2">
      <c r="A1311" s="160" t="s">
        <v>212</v>
      </c>
      <c r="B1311" s="190" t="s">
        <v>2274</v>
      </c>
      <c r="C1311" s="191" t="s">
        <v>1788</v>
      </c>
      <c r="D1311" s="192" t="s">
        <v>9</v>
      </c>
      <c r="E1311" s="193">
        <v>1.96</v>
      </c>
      <c r="F1311" s="193"/>
      <c r="J1311" s="386"/>
    </row>
    <row r="1312" spans="1:10" ht="25.5" customHeight="1" outlineLevel="1" x14ac:dyDescent="0.2">
      <c r="A1312" s="160" t="s">
        <v>212</v>
      </c>
      <c r="B1312" s="186" t="s">
        <v>2275</v>
      </c>
      <c r="C1312" s="187" t="s">
        <v>1861</v>
      </c>
      <c r="D1312" s="188" t="s">
        <v>9</v>
      </c>
      <c r="E1312" s="189">
        <v>2.31</v>
      </c>
      <c r="F1312" s="189"/>
      <c r="J1312" s="386"/>
    </row>
    <row r="1313" spans="1:10" ht="25.5" customHeight="1" outlineLevel="1" x14ac:dyDescent="0.2">
      <c r="A1313" s="160" t="s">
        <v>212</v>
      </c>
      <c r="B1313" s="190" t="s">
        <v>2276</v>
      </c>
      <c r="C1313" s="191" t="s">
        <v>1863</v>
      </c>
      <c r="D1313" s="192" t="s">
        <v>9</v>
      </c>
      <c r="E1313" s="193">
        <v>3.23</v>
      </c>
      <c r="F1313" s="193"/>
      <c r="J1313" s="386"/>
    </row>
    <row r="1314" spans="1:10" ht="25.5" customHeight="1" outlineLevel="1" x14ac:dyDescent="0.2">
      <c r="A1314" s="160" t="s">
        <v>212</v>
      </c>
      <c r="B1314" s="186" t="s">
        <v>2277</v>
      </c>
      <c r="C1314" s="187" t="s">
        <v>1865</v>
      </c>
      <c r="D1314" s="188" t="s">
        <v>9</v>
      </c>
      <c r="E1314" s="189">
        <v>1.4</v>
      </c>
      <c r="F1314" s="189"/>
      <c r="J1314" s="386"/>
    </row>
    <row r="1315" spans="1:10" ht="25.5" customHeight="1" outlineLevel="1" x14ac:dyDescent="0.2">
      <c r="A1315" s="160" t="s">
        <v>212</v>
      </c>
      <c r="B1315" s="190" t="s">
        <v>2278</v>
      </c>
      <c r="C1315" s="191" t="s">
        <v>1867</v>
      </c>
      <c r="D1315" s="192" t="s">
        <v>9</v>
      </c>
      <c r="E1315" s="193">
        <v>1.17</v>
      </c>
      <c r="F1315" s="193"/>
      <c r="J1315" s="386"/>
    </row>
    <row r="1316" spans="1:10" ht="18" customHeight="1" outlineLevel="1" x14ac:dyDescent="0.2">
      <c r="A1316" s="160" t="s">
        <v>212</v>
      </c>
      <c r="B1316" s="178" t="s">
        <v>1078</v>
      </c>
      <c r="C1316" s="179" t="s">
        <v>1502</v>
      </c>
      <c r="D1316" s="180"/>
      <c r="E1316" s="181"/>
      <c r="F1316" s="181"/>
      <c r="J1316" s="386"/>
    </row>
    <row r="1317" spans="1:10" ht="38.25" customHeight="1" outlineLevel="1" x14ac:dyDescent="0.2">
      <c r="A1317" s="160" t="s">
        <v>212</v>
      </c>
      <c r="B1317" s="186" t="s">
        <v>2279</v>
      </c>
      <c r="C1317" s="187" t="s">
        <v>1833</v>
      </c>
      <c r="D1317" s="188" t="s">
        <v>9</v>
      </c>
      <c r="E1317" s="189">
        <v>4.62</v>
      </c>
      <c r="F1317" s="189"/>
      <c r="J1317" s="386"/>
    </row>
    <row r="1318" spans="1:10" ht="38.25" customHeight="1" outlineLevel="1" x14ac:dyDescent="0.2">
      <c r="A1318" s="160" t="s">
        <v>212</v>
      </c>
      <c r="B1318" s="190" t="s">
        <v>2280</v>
      </c>
      <c r="C1318" s="191" t="s">
        <v>1834</v>
      </c>
      <c r="D1318" s="192" t="s">
        <v>9</v>
      </c>
      <c r="E1318" s="193">
        <v>2.72</v>
      </c>
      <c r="F1318" s="193"/>
      <c r="J1318" s="386"/>
    </row>
    <row r="1319" spans="1:10" ht="38.25" customHeight="1" outlineLevel="1" x14ac:dyDescent="0.2">
      <c r="A1319" s="160" t="s">
        <v>212</v>
      </c>
      <c r="B1319" s="186" t="s">
        <v>2281</v>
      </c>
      <c r="C1319" s="187" t="s">
        <v>2282</v>
      </c>
      <c r="D1319" s="188" t="s">
        <v>9</v>
      </c>
      <c r="E1319" s="189">
        <v>12.48</v>
      </c>
      <c r="F1319" s="189"/>
      <c r="J1319" s="386"/>
    </row>
    <row r="1320" spans="1:10" ht="25.5" customHeight="1" outlineLevel="1" x14ac:dyDescent="0.2">
      <c r="A1320" s="160" t="s">
        <v>212</v>
      </c>
      <c r="B1320" s="190" t="s">
        <v>2283</v>
      </c>
      <c r="C1320" s="191" t="s">
        <v>1764</v>
      </c>
      <c r="D1320" s="192" t="s">
        <v>9</v>
      </c>
      <c r="E1320" s="193">
        <v>2.02</v>
      </c>
      <c r="F1320" s="193"/>
      <c r="J1320" s="386"/>
    </row>
    <row r="1321" spans="1:10" ht="25.5" customHeight="1" outlineLevel="1" x14ac:dyDescent="0.2">
      <c r="A1321" s="160" t="s">
        <v>212</v>
      </c>
      <c r="B1321" s="186" t="s">
        <v>2284</v>
      </c>
      <c r="C1321" s="187" t="s">
        <v>2285</v>
      </c>
      <c r="D1321" s="188" t="s">
        <v>9</v>
      </c>
      <c r="E1321" s="189">
        <v>66.95</v>
      </c>
      <c r="F1321" s="189"/>
      <c r="J1321" s="386"/>
    </row>
    <row r="1322" spans="1:10" ht="38.25" customHeight="1" outlineLevel="1" x14ac:dyDescent="0.2">
      <c r="A1322" s="160" t="s">
        <v>212</v>
      </c>
      <c r="B1322" s="190" t="s">
        <v>2286</v>
      </c>
      <c r="C1322" s="191" t="s">
        <v>2287</v>
      </c>
      <c r="D1322" s="192" t="s">
        <v>9</v>
      </c>
      <c r="E1322" s="193">
        <v>59.81</v>
      </c>
      <c r="F1322" s="193"/>
      <c r="J1322" s="386"/>
    </row>
    <row r="1323" spans="1:10" ht="25.5" customHeight="1" outlineLevel="1" x14ac:dyDescent="0.2">
      <c r="A1323" s="160" t="s">
        <v>212</v>
      </c>
      <c r="B1323" s="186" t="s">
        <v>2288</v>
      </c>
      <c r="C1323" s="187" t="s">
        <v>2289</v>
      </c>
      <c r="D1323" s="188" t="s">
        <v>9</v>
      </c>
      <c r="E1323" s="189">
        <v>15.03</v>
      </c>
      <c r="F1323" s="189"/>
      <c r="J1323" s="386"/>
    </row>
    <row r="1324" spans="1:10" ht="25.5" customHeight="1" outlineLevel="1" x14ac:dyDescent="0.2">
      <c r="A1324" s="160" t="s">
        <v>212</v>
      </c>
      <c r="B1324" s="190" t="s">
        <v>2290</v>
      </c>
      <c r="C1324" s="191" t="s">
        <v>1780</v>
      </c>
      <c r="D1324" s="192" t="s">
        <v>9</v>
      </c>
      <c r="E1324" s="193">
        <v>3.26</v>
      </c>
      <c r="F1324" s="193"/>
      <c r="J1324" s="386"/>
    </row>
    <row r="1325" spans="1:10" ht="25.5" customHeight="1" outlineLevel="1" x14ac:dyDescent="0.2">
      <c r="A1325" s="160" t="s">
        <v>212</v>
      </c>
      <c r="B1325" s="186" t="s">
        <v>2291</v>
      </c>
      <c r="C1325" s="187" t="s">
        <v>1782</v>
      </c>
      <c r="D1325" s="188" t="s">
        <v>9</v>
      </c>
      <c r="E1325" s="189">
        <v>3.04</v>
      </c>
      <c r="F1325" s="189"/>
      <c r="J1325" s="386"/>
    </row>
    <row r="1326" spans="1:10" ht="18" customHeight="1" outlineLevel="1" x14ac:dyDescent="0.2">
      <c r="A1326" s="160" t="s">
        <v>212</v>
      </c>
      <c r="B1326" s="190" t="s">
        <v>2292</v>
      </c>
      <c r="C1326" s="191" t="s">
        <v>1788</v>
      </c>
      <c r="D1326" s="192" t="s">
        <v>9</v>
      </c>
      <c r="E1326" s="193">
        <v>1.1299999999999999</v>
      </c>
      <c r="F1326" s="193"/>
      <c r="J1326" s="386"/>
    </row>
    <row r="1327" spans="1:10" ht="51" customHeight="1" outlineLevel="1" x14ac:dyDescent="0.2">
      <c r="A1327" s="160" t="s">
        <v>212</v>
      </c>
      <c r="B1327" s="186" t="s">
        <v>2293</v>
      </c>
      <c r="C1327" s="187" t="s">
        <v>2317</v>
      </c>
      <c r="D1327" s="188" t="s">
        <v>9</v>
      </c>
      <c r="E1327" s="189">
        <v>55.15</v>
      </c>
      <c r="F1327" s="189"/>
      <c r="J1327" s="386"/>
    </row>
    <row r="1328" spans="1:10" ht="51" customHeight="1" outlineLevel="1" x14ac:dyDescent="0.2">
      <c r="A1328" s="160" t="s">
        <v>212</v>
      </c>
      <c r="B1328" s="190" t="s">
        <v>2295</v>
      </c>
      <c r="C1328" s="191" t="s">
        <v>2318</v>
      </c>
      <c r="D1328" s="192" t="s">
        <v>9</v>
      </c>
      <c r="E1328" s="193">
        <v>19.649999999999999</v>
      </c>
      <c r="F1328" s="193"/>
      <c r="J1328" s="386"/>
    </row>
    <row r="1329" spans="1:10" ht="38.25" customHeight="1" outlineLevel="1" x14ac:dyDescent="0.2">
      <c r="A1329" s="160" t="s">
        <v>212</v>
      </c>
      <c r="B1329" s="186" t="s">
        <v>2297</v>
      </c>
      <c r="C1329" s="187" t="s">
        <v>2194</v>
      </c>
      <c r="D1329" s="188" t="s">
        <v>9</v>
      </c>
      <c r="E1329" s="189">
        <v>8.56</v>
      </c>
      <c r="F1329" s="189"/>
      <c r="J1329" s="386"/>
    </row>
    <row r="1330" spans="1:10" ht="51" customHeight="1" outlineLevel="1" x14ac:dyDescent="0.2">
      <c r="A1330" s="160" t="s">
        <v>212</v>
      </c>
      <c r="B1330" s="190" t="s">
        <v>2298</v>
      </c>
      <c r="C1330" s="191" t="s">
        <v>2294</v>
      </c>
      <c r="D1330" s="192" t="s">
        <v>9</v>
      </c>
      <c r="E1330" s="193">
        <v>50.04</v>
      </c>
      <c r="F1330" s="193"/>
      <c r="J1330" s="386"/>
    </row>
    <row r="1331" spans="1:10" ht="51" customHeight="1" outlineLevel="1" x14ac:dyDescent="0.2">
      <c r="A1331" s="160" t="s">
        <v>212</v>
      </c>
      <c r="B1331" s="186" t="s">
        <v>2299</v>
      </c>
      <c r="C1331" s="187" t="s">
        <v>2300</v>
      </c>
      <c r="D1331" s="188" t="s">
        <v>9</v>
      </c>
      <c r="E1331" s="189">
        <v>3.64</v>
      </c>
      <c r="F1331" s="189"/>
      <c r="J1331" s="386"/>
    </row>
    <row r="1332" spans="1:10" ht="25.5" customHeight="1" outlineLevel="1" x14ac:dyDescent="0.2">
      <c r="A1332" s="160" t="s">
        <v>212</v>
      </c>
      <c r="B1332" s="190" t="s">
        <v>2301</v>
      </c>
      <c r="C1332" s="191" t="s">
        <v>2289</v>
      </c>
      <c r="D1332" s="192" t="s">
        <v>9</v>
      </c>
      <c r="E1332" s="193">
        <v>4.4400000000000004</v>
      </c>
      <c r="F1332" s="193"/>
      <c r="J1332" s="386"/>
    </row>
    <row r="1333" spans="1:10" ht="38.25" customHeight="1" outlineLevel="1" x14ac:dyDescent="0.2">
      <c r="A1333" s="160" t="s">
        <v>212</v>
      </c>
      <c r="B1333" s="186" t="s">
        <v>2302</v>
      </c>
      <c r="C1333" s="187" t="s">
        <v>2194</v>
      </c>
      <c r="D1333" s="188" t="s">
        <v>9</v>
      </c>
      <c r="E1333" s="189">
        <v>2.99</v>
      </c>
      <c r="F1333" s="189"/>
      <c r="J1333" s="386"/>
    </row>
    <row r="1334" spans="1:10" ht="25.5" customHeight="1" outlineLevel="1" x14ac:dyDescent="0.2">
      <c r="A1334" s="160" t="s">
        <v>212</v>
      </c>
      <c r="B1334" s="190" t="s">
        <v>2303</v>
      </c>
      <c r="C1334" s="191" t="s">
        <v>1780</v>
      </c>
      <c r="D1334" s="192" t="s">
        <v>9</v>
      </c>
      <c r="E1334" s="193">
        <v>1.93</v>
      </c>
      <c r="F1334" s="193"/>
      <c r="J1334" s="386"/>
    </row>
    <row r="1335" spans="1:10" ht="25.5" customHeight="1" outlineLevel="1" x14ac:dyDescent="0.2">
      <c r="A1335" s="160" t="s">
        <v>212</v>
      </c>
      <c r="B1335" s="186" t="s">
        <v>2304</v>
      </c>
      <c r="C1335" s="187" t="s">
        <v>1782</v>
      </c>
      <c r="D1335" s="188" t="s">
        <v>9</v>
      </c>
      <c r="E1335" s="189">
        <v>1.84</v>
      </c>
      <c r="F1335" s="189"/>
      <c r="J1335" s="386"/>
    </row>
    <row r="1336" spans="1:10" ht="18" customHeight="1" outlineLevel="1" x14ac:dyDescent="0.2">
      <c r="A1336" s="160" t="s">
        <v>212</v>
      </c>
      <c r="B1336" s="178" t="s">
        <v>1079</v>
      </c>
      <c r="C1336" s="179" t="s">
        <v>1504</v>
      </c>
      <c r="D1336" s="180"/>
      <c r="E1336" s="181"/>
      <c r="F1336" s="181"/>
      <c r="J1336" s="386"/>
    </row>
    <row r="1337" spans="1:10" ht="25.5" customHeight="1" outlineLevel="1" x14ac:dyDescent="0.2">
      <c r="A1337" s="160" t="s">
        <v>212</v>
      </c>
      <c r="B1337" s="190" t="s">
        <v>2305</v>
      </c>
      <c r="C1337" s="191" t="s">
        <v>2306</v>
      </c>
      <c r="D1337" s="192" t="s">
        <v>9</v>
      </c>
      <c r="E1337" s="193">
        <v>63.95</v>
      </c>
      <c r="F1337" s="193"/>
      <c r="J1337" s="386"/>
    </row>
    <row r="1338" spans="1:10" ht="25.5" customHeight="1" outlineLevel="1" x14ac:dyDescent="0.2">
      <c r="A1338" s="160" t="s">
        <v>212</v>
      </c>
      <c r="B1338" s="186" t="s">
        <v>2307</v>
      </c>
      <c r="C1338" s="187" t="s">
        <v>1764</v>
      </c>
      <c r="D1338" s="188" t="s">
        <v>9</v>
      </c>
      <c r="E1338" s="189">
        <v>0.23</v>
      </c>
      <c r="F1338" s="189"/>
      <c r="J1338" s="386"/>
    </row>
    <row r="1339" spans="1:10" ht="25.5" customHeight="1" outlineLevel="1" x14ac:dyDescent="0.2">
      <c r="A1339" s="160" t="s">
        <v>212</v>
      </c>
      <c r="B1339" s="190" t="s">
        <v>2308</v>
      </c>
      <c r="C1339" s="191" t="s">
        <v>2309</v>
      </c>
      <c r="D1339" s="192" t="s">
        <v>9</v>
      </c>
      <c r="E1339" s="193">
        <v>5.49</v>
      </c>
      <c r="F1339" s="193"/>
      <c r="J1339" s="386"/>
    </row>
    <row r="1340" spans="1:10" ht="18" customHeight="1" outlineLevel="1" x14ac:dyDescent="0.2">
      <c r="A1340" s="160" t="s">
        <v>212</v>
      </c>
      <c r="B1340" s="186" t="s">
        <v>2310</v>
      </c>
      <c r="C1340" s="187" t="s">
        <v>1788</v>
      </c>
      <c r="D1340" s="188" t="s">
        <v>9</v>
      </c>
      <c r="E1340" s="189">
        <v>0.21</v>
      </c>
      <c r="F1340" s="189"/>
      <c r="J1340" s="386"/>
    </row>
    <row r="1341" spans="1:10" ht="18" customHeight="1" outlineLevel="1" x14ac:dyDescent="0.2">
      <c r="A1341" s="160" t="s">
        <v>212</v>
      </c>
      <c r="B1341" s="178" t="s">
        <v>2311</v>
      </c>
      <c r="C1341" s="179" t="s">
        <v>1507</v>
      </c>
      <c r="D1341" s="180"/>
      <c r="E1341" s="181"/>
      <c r="F1341" s="181"/>
      <c r="J1341" s="386"/>
    </row>
    <row r="1342" spans="1:10" ht="25.5" customHeight="1" outlineLevel="1" x14ac:dyDescent="0.2">
      <c r="A1342" s="160" t="s">
        <v>212</v>
      </c>
      <c r="B1342" s="190" t="s">
        <v>2312</v>
      </c>
      <c r="C1342" s="191" t="s">
        <v>1810</v>
      </c>
      <c r="D1342" s="192" t="s">
        <v>9</v>
      </c>
      <c r="E1342" s="193">
        <v>101.37</v>
      </c>
      <c r="F1342" s="193"/>
      <c r="J1342" s="386"/>
    </row>
    <row r="1343" spans="1:10" ht="18" customHeight="1" outlineLevel="1" x14ac:dyDescent="0.2">
      <c r="A1343" s="160" t="s">
        <v>212</v>
      </c>
      <c r="B1343" s="178" t="s">
        <v>2313</v>
      </c>
      <c r="C1343" s="179" t="s">
        <v>1742</v>
      </c>
      <c r="D1343" s="180"/>
      <c r="E1343" s="181"/>
      <c r="F1343" s="181"/>
      <c r="J1343" s="386"/>
    </row>
    <row r="1344" spans="1:10" ht="38.25" customHeight="1" outlineLevel="1" x14ac:dyDescent="0.2">
      <c r="A1344" s="160" t="s">
        <v>212</v>
      </c>
      <c r="B1344" s="186" t="s">
        <v>2314</v>
      </c>
      <c r="C1344" s="187" t="s">
        <v>2315</v>
      </c>
      <c r="D1344" s="188" t="s">
        <v>9</v>
      </c>
      <c r="E1344" s="189">
        <v>96.3</v>
      </c>
      <c r="F1344" s="189"/>
      <c r="J1344" s="386"/>
    </row>
    <row r="1345" spans="1:10" x14ac:dyDescent="0.2">
      <c r="B1345" s="419" t="s">
        <v>553</v>
      </c>
      <c r="C1345" s="420" t="s">
        <v>512</v>
      </c>
      <c r="D1345" s="451"/>
      <c r="E1345" s="423">
        <f>SUM(E1347:E1351)</f>
        <v>204.2</v>
      </c>
      <c r="F1345" s="423"/>
      <c r="G1345" s="420"/>
      <c r="H1345" s="196">
        <f>SUM(H1346:H1351)</f>
        <v>204.2</v>
      </c>
      <c r="I1345" s="204" t="str">
        <f>IF(H1345=E1345,"OKAY","REVER")</f>
        <v>OKAY</v>
      </c>
      <c r="J1345" s="367"/>
    </row>
    <row r="1346" spans="1:10" ht="12.75" customHeight="1" outlineLevel="1" x14ac:dyDescent="0.2">
      <c r="A1346" s="160" t="s">
        <v>211</v>
      </c>
      <c r="B1346" s="178" t="s">
        <v>554</v>
      </c>
      <c r="C1346" s="179" t="s">
        <v>1479</v>
      </c>
      <c r="D1346" s="180"/>
      <c r="E1346" s="181"/>
      <c r="F1346" s="181"/>
      <c r="G1346" s="191" t="s">
        <v>2368</v>
      </c>
      <c r="H1346" s="197">
        <f t="shared" ref="H1346:H1351" si="36">SUMIF($C:$C,G1346,$E:$E)</f>
        <v>204.2</v>
      </c>
      <c r="J1346" s="177"/>
    </row>
    <row r="1347" spans="1:10" ht="12.75" customHeight="1" outlineLevel="1" x14ac:dyDescent="0.2">
      <c r="A1347" s="160" t="s">
        <v>211</v>
      </c>
      <c r="B1347" s="190" t="s">
        <v>555</v>
      </c>
      <c r="C1347" s="191" t="s">
        <v>2368</v>
      </c>
      <c r="D1347" s="192" t="s">
        <v>9</v>
      </c>
      <c r="E1347" s="193">
        <v>66.23</v>
      </c>
      <c r="F1347" s="193"/>
      <c r="G1347" s="191"/>
      <c r="H1347" s="197">
        <f t="shared" si="36"/>
        <v>0</v>
      </c>
      <c r="J1347" s="177"/>
    </row>
    <row r="1348" spans="1:10" ht="12.75" customHeight="1" outlineLevel="1" x14ac:dyDescent="0.2">
      <c r="A1348" s="160" t="s">
        <v>212</v>
      </c>
      <c r="B1348" s="178" t="s">
        <v>556</v>
      </c>
      <c r="C1348" s="179" t="s">
        <v>1504</v>
      </c>
      <c r="D1348" s="180"/>
      <c r="E1348" s="181"/>
      <c r="F1348" s="181"/>
      <c r="G1348" s="187"/>
      <c r="H1348" s="197">
        <f t="shared" si="36"/>
        <v>0</v>
      </c>
      <c r="J1348" s="177"/>
    </row>
    <row r="1349" spans="1:10" ht="12.75" customHeight="1" outlineLevel="1" x14ac:dyDescent="0.2">
      <c r="A1349" s="160" t="s">
        <v>212</v>
      </c>
      <c r="B1349" s="186" t="s">
        <v>557</v>
      </c>
      <c r="C1349" s="187" t="s">
        <v>2368</v>
      </c>
      <c r="D1349" s="188" t="s">
        <v>9</v>
      </c>
      <c r="E1349" s="189">
        <v>54.24</v>
      </c>
      <c r="F1349" s="189"/>
      <c r="G1349" s="191"/>
      <c r="H1349" s="197">
        <f t="shared" si="36"/>
        <v>0</v>
      </c>
      <c r="J1349" s="177"/>
    </row>
    <row r="1350" spans="1:10" ht="12.75" customHeight="1" outlineLevel="1" x14ac:dyDescent="0.2">
      <c r="A1350" s="160" t="s">
        <v>212</v>
      </c>
      <c r="B1350" s="178" t="s">
        <v>558</v>
      </c>
      <c r="C1350" s="179" t="s">
        <v>1507</v>
      </c>
      <c r="D1350" s="180"/>
      <c r="E1350" s="181"/>
      <c r="F1350" s="181"/>
      <c r="G1350" s="187"/>
      <c r="H1350" s="197">
        <f t="shared" si="36"/>
        <v>0</v>
      </c>
      <c r="J1350" s="177"/>
    </row>
    <row r="1351" spans="1:10" ht="12.75" customHeight="1" outlineLevel="1" x14ac:dyDescent="0.2">
      <c r="A1351" s="160" t="s">
        <v>212</v>
      </c>
      <c r="B1351" s="190" t="s">
        <v>559</v>
      </c>
      <c r="C1351" s="191" t="s">
        <v>2368</v>
      </c>
      <c r="D1351" s="192" t="s">
        <v>9</v>
      </c>
      <c r="E1351" s="193">
        <v>83.73</v>
      </c>
      <c r="F1351" s="193"/>
      <c r="G1351" s="191"/>
      <c r="H1351" s="197">
        <f t="shared" si="36"/>
        <v>0</v>
      </c>
      <c r="J1351" s="177"/>
    </row>
    <row r="1352" spans="1:10" x14ac:dyDescent="0.2">
      <c r="B1352" s="419" t="s">
        <v>560</v>
      </c>
      <c r="C1352" s="420" t="s">
        <v>532</v>
      </c>
      <c r="D1352" s="419"/>
      <c r="E1352" s="423">
        <f>SUM(E1354:E1415)</f>
        <v>5542.8199999999988</v>
      </c>
      <c r="F1352" s="423"/>
      <c r="G1352" s="420"/>
      <c r="H1352" s="196">
        <f>SUM(H1353:H1358)</f>
        <v>5542.82</v>
      </c>
      <c r="I1352" s="204" t="str">
        <f>IF(H1352=E1352,"OKAY","REVER")</f>
        <v>OKAY</v>
      </c>
      <c r="J1352" s="367"/>
    </row>
    <row r="1353" spans="1:10" ht="12.75" customHeight="1" outlineLevel="1" x14ac:dyDescent="0.2">
      <c r="A1353" s="160" t="s">
        <v>211</v>
      </c>
      <c r="B1353" s="178" t="s">
        <v>561</v>
      </c>
      <c r="C1353" s="179" t="s">
        <v>1479</v>
      </c>
      <c r="D1353" s="180"/>
      <c r="E1353" s="181"/>
      <c r="F1353" s="181"/>
      <c r="G1353" s="187" t="s">
        <v>2369</v>
      </c>
      <c r="H1353" s="197">
        <f t="shared" ref="H1353:H1358" si="37">SUMIF($C:$C,G1353,$E:$E)</f>
        <v>172.95000000000002</v>
      </c>
      <c r="I1353" s="203" t="s">
        <v>5401</v>
      </c>
      <c r="J1353" s="177"/>
    </row>
    <row r="1354" spans="1:10" ht="12.75" customHeight="1" outlineLevel="1" x14ac:dyDescent="0.2">
      <c r="A1354" s="160" t="s">
        <v>211</v>
      </c>
      <c r="B1354" s="186" t="s">
        <v>1104</v>
      </c>
      <c r="C1354" s="187" t="s">
        <v>2369</v>
      </c>
      <c r="D1354" s="188" t="s">
        <v>9</v>
      </c>
      <c r="E1354" s="189">
        <v>8.73</v>
      </c>
      <c r="F1354" s="189"/>
      <c r="G1354" s="191" t="s">
        <v>2370</v>
      </c>
      <c r="H1354" s="197">
        <f t="shared" si="37"/>
        <v>92.4</v>
      </c>
      <c r="J1354" s="177"/>
    </row>
    <row r="1355" spans="1:10" ht="12.75" customHeight="1" outlineLevel="1" x14ac:dyDescent="0.2">
      <c r="A1355" s="160" t="s">
        <v>211</v>
      </c>
      <c r="B1355" s="190" t="s">
        <v>562</v>
      </c>
      <c r="C1355" s="191" t="s">
        <v>2370</v>
      </c>
      <c r="D1355" s="192" t="s">
        <v>9</v>
      </c>
      <c r="E1355" s="193">
        <v>92.4</v>
      </c>
      <c r="F1355" s="193"/>
      <c r="G1355" s="187" t="s">
        <v>2371</v>
      </c>
      <c r="H1355" s="197">
        <f t="shared" si="37"/>
        <v>5277.4699999999993</v>
      </c>
      <c r="I1355" s="203" t="s">
        <v>2427</v>
      </c>
      <c r="J1355" s="177"/>
    </row>
    <row r="1356" spans="1:10" ht="12.75" customHeight="1" outlineLevel="1" x14ac:dyDescent="0.2">
      <c r="A1356" s="160" t="s">
        <v>211</v>
      </c>
      <c r="B1356" s="186" t="s">
        <v>1262</v>
      </c>
      <c r="C1356" s="187" t="s">
        <v>2371</v>
      </c>
      <c r="D1356" s="188" t="s">
        <v>9</v>
      </c>
      <c r="E1356" s="189">
        <v>88.92</v>
      </c>
      <c r="F1356" s="189"/>
      <c r="G1356" s="191"/>
      <c r="H1356" s="197">
        <f t="shared" si="37"/>
        <v>0</v>
      </c>
      <c r="J1356" s="177"/>
    </row>
    <row r="1357" spans="1:10" ht="12.75" customHeight="1" outlineLevel="1" x14ac:dyDescent="0.2">
      <c r="A1357" s="160" t="s">
        <v>211</v>
      </c>
      <c r="B1357" s="178" t="s">
        <v>779</v>
      </c>
      <c r="C1357" s="179" t="s">
        <v>1482</v>
      </c>
      <c r="D1357" s="180"/>
      <c r="E1357" s="181"/>
      <c r="F1357" s="181"/>
      <c r="G1357" s="187"/>
      <c r="H1357" s="197">
        <f t="shared" si="37"/>
        <v>0</v>
      </c>
      <c r="J1357" s="177"/>
    </row>
    <row r="1358" spans="1:10" ht="12.75" customHeight="1" outlineLevel="1" x14ac:dyDescent="0.2">
      <c r="A1358" s="160" t="s">
        <v>211</v>
      </c>
      <c r="B1358" s="190" t="s">
        <v>780</v>
      </c>
      <c r="C1358" s="191" t="s">
        <v>2369</v>
      </c>
      <c r="D1358" s="192" t="s">
        <v>9</v>
      </c>
      <c r="E1358" s="193">
        <v>9.19</v>
      </c>
      <c r="F1358" s="193"/>
      <c r="G1358" s="191"/>
      <c r="H1358" s="197">
        <f t="shared" si="37"/>
        <v>0</v>
      </c>
      <c r="J1358" s="177"/>
    </row>
    <row r="1359" spans="1:10" ht="12.75" customHeight="1" outlineLevel="1" x14ac:dyDescent="0.2">
      <c r="A1359" s="160" t="s">
        <v>211</v>
      </c>
      <c r="B1359" s="186" t="s">
        <v>2372</v>
      </c>
      <c r="C1359" s="187" t="s">
        <v>2371</v>
      </c>
      <c r="D1359" s="188" t="s">
        <v>9</v>
      </c>
      <c r="E1359" s="189">
        <v>292.89999999999998</v>
      </c>
      <c r="F1359" s="189"/>
      <c r="I1359" s="160"/>
      <c r="J1359" s="177"/>
    </row>
    <row r="1360" spans="1:10" ht="12.75" customHeight="1" outlineLevel="1" x14ac:dyDescent="0.2">
      <c r="A1360" s="160" t="s">
        <v>212</v>
      </c>
      <c r="B1360" s="178" t="s">
        <v>781</v>
      </c>
      <c r="C1360" s="179" t="s">
        <v>1484</v>
      </c>
      <c r="D1360" s="180"/>
      <c r="E1360" s="181"/>
      <c r="F1360" s="181"/>
      <c r="G1360" s="423" t="s">
        <v>665</v>
      </c>
      <c r="H1360" s="196">
        <f>H1362+H1370</f>
        <v>5542.8199999999988</v>
      </c>
      <c r="I1360" s="204" t="str">
        <f>IF(H1360=H1352,"OKAY","REVER")</f>
        <v>OKAY</v>
      </c>
      <c r="J1360" s="177"/>
    </row>
    <row r="1361" spans="1:10" ht="12.75" customHeight="1" outlineLevel="1" x14ac:dyDescent="0.2">
      <c r="A1361" s="160" t="s">
        <v>212</v>
      </c>
      <c r="B1361" s="190" t="s">
        <v>782</v>
      </c>
      <c r="C1361" s="191" t="s">
        <v>2369</v>
      </c>
      <c r="D1361" s="192" t="s">
        <v>9</v>
      </c>
      <c r="E1361" s="193">
        <v>9.06</v>
      </c>
      <c r="F1361" s="193"/>
      <c r="G1361" s="194"/>
      <c r="H1361" s="194"/>
      <c r="I1361" s="204"/>
      <c r="J1361" s="177"/>
    </row>
    <row r="1362" spans="1:10" ht="12.75" customHeight="1" outlineLevel="1" x14ac:dyDescent="0.2">
      <c r="A1362" s="160" t="s">
        <v>212</v>
      </c>
      <c r="B1362" s="186" t="s">
        <v>2373</v>
      </c>
      <c r="C1362" s="187" t="s">
        <v>2371</v>
      </c>
      <c r="D1362" s="188" t="s">
        <v>9</v>
      </c>
      <c r="E1362" s="189">
        <v>402.6</v>
      </c>
      <c r="F1362" s="189"/>
      <c r="G1362" s="423" t="str">
        <f>$A$1</f>
        <v>EMBASSAMENTO</v>
      </c>
      <c r="H1362" s="196">
        <f>SUM(H1363:H1368)</f>
        <v>492.14</v>
      </c>
      <c r="I1362" s="204"/>
      <c r="J1362" s="177"/>
    </row>
    <row r="1363" spans="1:10" ht="12.75" customHeight="1" outlineLevel="1" x14ac:dyDescent="0.2">
      <c r="A1363" s="160" t="s">
        <v>212</v>
      </c>
      <c r="B1363" s="178" t="s">
        <v>2374</v>
      </c>
      <c r="C1363" s="179" t="s">
        <v>1485</v>
      </c>
      <c r="D1363" s="180"/>
      <c r="E1363" s="181"/>
      <c r="F1363" s="181"/>
      <c r="G1363" s="187" t="s">
        <v>2369</v>
      </c>
      <c r="H1363" s="197">
        <f t="shared" ref="H1363:H1368" si="38">SUMIFS($E:$E,$C:$C,G1363,$A:$A,$G$22)</f>
        <v>17.920000000000002</v>
      </c>
      <c r="I1363" s="204"/>
      <c r="J1363" s="177"/>
    </row>
    <row r="1364" spans="1:10" ht="12.75" customHeight="1" outlineLevel="1" x14ac:dyDescent="0.2">
      <c r="A1364" s="160" t="s">
        <v>212</v>
      </c>
      <c r="B1364" s="190" t="s">
        <v>2375</v>
      </c>
      <c r="C1364" s="191" t="s">
        <v>2369</v>
      </c>
      <c r="D1364" s="192" t="s">
        <v>9</v>
      </c>
      <c r="E1364" s="193">
        <v>9.06</v>
      </c>
      <c r="F1364" s="193"/>
      <c r="G1364" s="191" t="s">
        <v>2370</v>
      </c>
      <c r="H1364" s="197">
        <f t="shared" si="38"/>
        <v>92.4</v>
      </c>
      <c r="J1364" s="177"/>
    </row>
    <row r="1365" spans="1:10" ht="12.75" customHeight="1" outlineLevel="1" x14ac:dyDescent="0.2">
      <c r="A1365" s="160" t="s">
        <v>212</v>
      </c>
      <c r="B1365" s="186" t="s">
        <v>2376</v>
      </c>
      <c r="C1365" s="187" t="s">
        <v>2371</v>
      </c>
      <c r="D1365" s="188" t="s">
        <v>9</v>
      </c>
      <c r="E1365" s="189">
        <v>403.88</v>
      </c>
      <c r="F1365" s="189"/>
      <c r="G1365" s="187" t="s">
        <v>2371</v>
      </c>
      <c r="H1365" s="197">
        <f t="shared" si="38"/>
        <v>381.82</v>
      </c>
      <c r="J1365" s="177"/>
    </row>
    <row r="1366" spans="1:10" ht="12.75" customHeight="1" outlineLevel="1" x14ac:dyDescent="0.2">
      <c r="A1366" s="160" t="s">
        <v>212</v>
      </c>
      <c r="B1366" s="178" t="s">
        <v>2377</v>
      </c>
      <c r="C1366" s="179" t="s">
        <v>1486</v>
      </c>
      <c r="D1366" s="180"/>
      <c r="E1366" s="181"/>
      <c r="F1366" s="181"/>
      <c r="G1366" s="191"/>
      <c r="H1366" s="197">
        <f t="shared" si="38"/>
        <v>0</v>
      </c>
      <c r="J1366" s="177"/>
    </row>
    <row r="1367" spans="1:10" ht="12.75" customHeight="1" outlineLevel="1" x14ac:dyDescent="0.2">
      <c r="A1367" s="160" t="s">
        <v>212</v>
      </c>
      <c r="B1367" s="190" t="s">
        <v>2378</v>
      </c>
      <c r="C1367" s="191" t="s">
        <v>2369</v>
      </c>
      <c r="D1367" s="192" t="s">
        <v>9</v>
      </c>
      <c r="E1367" s="193">
        <v>8.2799999999999994</v>
      </c>
      <c r="F1367" s="193"/>
      <c r="G1367" s="187"/>
      <c r="H1367" s="197">
        <f t="shared" si="38"/>
        <v>0</v>
      </c>
      <c r="J1367" s="177"/>
    </row>
    <row r="1368" spans="1:10" ht="12.75" customHeight="1" outlineLevel="1" x14ac:dyDescent="0.2">
      <c r="A1368" s="160" t="s">
        <v>212</v>
      </c>
      <c r="B1368" s="186" t="s">
        <v>2379</v>
      </c>
      <c r="C1368" s="187" t="s">
        <v>2371</v>
      </c>
      <c r="D1368" s="188" t="s">
        <v>9</v>
      </c>
      <c r="E1368" s="189">
        <v>284.33999999999997</v>
      </c>
      <c r="F1368" s="189"/>
      <c r="G1368" s="191"/>
      <c r="H1368" s="197">
        <f t="shared" si="38"/>
        <v>0</v>
      </c>
      <c r="J1368" s="177"/>
    </row>
    <row r="1369" spans="1:10" ht="12.75" customHeight="1" outlineLevel="1" x14ac:dyDescent="0.2">
      <c r="A1369" s="160" t="s">
        <v>212</v>
      </c>
      <c r="B1369" s="178" t="s">
        <v>2380</v>
      </c>
      <c r="C1369" s="179" t="s">
        <v>1487</v>
      </c>
      <c r="D1369" s="180"/>
      <c r="E1369" s="181"/>
      <c r="F1369" s="181"/>
      <c r="J1369" s="177"/>
    </row>
    <row r="1370" spans="1:10" ht="12.75" customHeight="1" outlineLevel="1" x14ac:dyDescent="0.2">
      <c r="A1370" s="160" t="s">
        <v>212</v>
      </c>
      <c r="B1370" s="190" t="s">
        <v>2381</v>
      </c>
      <c r="C1370" s="191" t="s">
        <v>2369</v>
      </c>
      <c r="D1370" s="192" t="s">
        <v>9</v>
      </c>
      <c r="E1370" s="193">
        <v>8.2799999999999994</v>
      </c>
      <c r="F1370" s="193"/>
      <c r="G1370" s="423" t="str">
        <f>$A$2</f>
        <v>TORRE</v>
      </c>
      <c r="H1370" s="196">
        <f>SUM(H1371:H1376)</f>
        <v>5050.6799999999985</v>
      </c>
      <c r="J1370" s="177"/>
    </row>
    <row r="1371" spans="1:10" ht="12.75" customHeight="1" outlineLevel="1" x14ac:dyDescent="0.2">
      <c r="A1371" s="160" t="s">
        <v>212</v>
      </c>
      <c r="B1371" s="186" t="s">
        <v>2382</v>
      </c>
      <c r="C1371" s="187" t="s">
        <v>2371</v>
      </c>
      <c r="D1371" s="188" t="s">
        <v>9</v>
      </c>
      <c r="E1371" s="189">
        <v>343.18</v>
      </c>
      <c r="F1371" s="189"/>
      <c r="G1371" s="187" t="s">
        <v>2369</v>
      </c>
      <c r="H1371" s="197">
        <f>SUMIFS($E:$E,$C:$C,G1371,$A:$A,$G$30)</f>
        <v>155.03</v>
      </c>
      <c r="J1371" s="177"/>
    </row>
    <row r="1372" spans="1:10" ht="12.75" customHeight="1" outlineLevel="1" x14ac:dyDescent="0.2">
      <c r="A1372" s="160" t="s">
        <v>212</v>
      </c>
      <c r="B1372" s="178" t="s">
        <v>2383</v>
      </c>
      <c r="C1372" s="179" t="s">
        <v>1488</v>
      </c>
      <c r="D1372" s="180"/>
      <c r="E1372" s="181"/>
      <c r="F1372" s="181"/>
      <c r="G1372" s="191" t="s">
        <v>2370</v>
      </c>
      <c r="H1372" s="197">
        <f>SUMIFS($E:$E,$C:$C,G1372,$A:$A,$G$30)</f>
        <v>0</v>
      </c>
      <c r="J1372" s="177"/>
    </row>
    <row r="1373" spans="1:10" ht="12.75" customHeight="1" outlineLevel="1" x14ac:dyDescent="0.2">
      <c r="A1373" s="160" t="s">
        <v>212</v>
      </c>
      <c r="B1373" s="190" t="s">
        <v>2384</v>
      </c>
      <c r="C1373" s="191" t="s">
        <v>2369</v>
      </c>
      <c r="D1373" s="192" t="s">
        <v>9</v>
      </c>
      <c r="E1373" s="193">
        <v>8.2799999999999994</v>
      </c>
      <c r="F1373" s="193"/>
      <c r="G1373" s="187" t="s">
        <v>2371</v>
      </c>
      <c r="H1373" s="197">
        <f>SUMIFS($E:$E,$C:$C,G1373,$A:$A,$G$30)</f>
        <v>4895.6499999999987</v>
      </c>
      <c r="J1373" s="177"/>
    </row>
    <row r="1374" spans="1:10" ht="12.75" customHeight="1" outlineLevel="1" x14ac:dyDescent="0.2">
      <c r="A1374" s="160" t="s">
        <v>212</v>
      </c>
      <c r="B1374" s="186" t="s">
        <v>2385</v>
      </c>
      <c r="C1374" s="187" t="s">
        <v>2371</v>
      </c>
      <c r="D1374" s="188" t="s">
        <v>9</v>
      </c>
      <c r="E1374" s="189">
        <v>285.60000000000002</v>
      </c>
      <c r="F1374" s="189"/>
      <c r="G1374" s="191"/>
      <c r="H1374" s="197">
        <f>SUMIFS($E:$E,$C:$C,G1374,$A:$A,$G$30)</f>
        <v>0</v>
      </c>
      <c r="J1374" s="177"/>
    </row>
    <row r="1375" spans="1:10" ht="12.75" customHeight="1" outlineLevel="1" x14ac:dyDescent="0.2">
      <c r="A1375" s="160" t="s">
        <v>212</v>
      </c>
      <c r="B1375" s="178" t="s">
        <v>2386</v>
      </c>
      <c r="C1375" s="179" t="s">
        <v>1489</v>
      </c>
      <c r="D1375" s="180"/>
      <c r="E1375" s="181"/>
      <c r="F1375" s="181"/>
      <c r="G1375" s="187"/>
      <c r="H1375" s="197">
        <f>SUMIFS($E:$E,$C:$C,G1375,$A:$A,$G$30)</f>
        <v>0</v>
      </c>
      <c r="J1375" s="177"/>
    </row>
    <row r="1376" spans="1:10" ht="12.75" customHeight="1" outlineLevel="1" x14ac:dyDescent="0.2">
      <c r="A1376" s="160" t="s">
        <v>212</v>
      </c>
      <c r="B1376" s="190" t="s">
        <v>2387</v>
      </c>
      <c r="C1376" s="191" t="s">
        <v>2369</v>
      </c>
      <c r="D1376" s="192" t="s">
        <v>9</v>
      </c>
      <c r="E1376" s="193">
        <v>8.2799999999999994</v>
      </c>
      <c r="F1376" s="193"/>
      <c r="J1376" s="177"/>
    </row>
    <row r="1377" spans="1:9" ht="12.75" customHeight="1" outlineLevel="1" x14ac:dyDescent="0.2">
      <c r="A1377" s="160" t="s">
        <v>212</v>
      </c>
      <c r="B1377" s="186" t="s">
        <v>2388</v>
      </c>
      <c r="C1377" s="187" t="s">
        <v>2371</v>
      </c>
      <c r="D1377" s="188" t="s">
        <v>9</v>
      </c>
      <c r="E1377" s="189">
        <v>343.18</v>
      </c>
      <c r="F1377" s="189"/>
    </row>
    <row r="1378" spans="1:9" ht="12.75" customHeight="1" outlineLevel="1" x14ac:dyDescent="0.2">
      <c r="A1378" s="160" t="s">
        <v>212</v>
      </c>
      <c r="B1378" s="178" t="s">
        <v>2389</v>
      </c>
      <c r="C1378" s="179" t="s">
        <v>1490</v>
      </c>
      <c r="D1378" s="180"/>
      <c r="E1378" s="181"/>
      <c r="F1378" s="181"/>
    </row>
    <row r="1379" spans="1:9" ht="12.75" customHeight="1" outlineLevel="1" x14ac:dyDescent="0.2">
      <c r="A1379" s="160" t="s">
        <v>212</v>
      </c>
      <c r="B1379" s="190" t="s">
        <v>2390</v>
      </c>
      <c r="C1379" s="191" t="s">
        <v>2369</v>
      </c>
      <c r="D1379" s="192" t="s">
        <v>9</v>
      </c>
      <c r="E1379" s="193">
        <v>8.2799999999999994</v>
      </c>
      <c r="F1379" s="193"/>
    </row>
    <row r="1380" spans="1:9" ht="12.75" customHeight="1" outlineLevel="1" x14ac:dyDescent="0.2">
      <c r="A1380" s="160" t="s">
        <v>212</v>
      </c>
      <c r="B1380" s="186" t="s">
        <v>2391</v>
      </c>
      <c r="C1380" s="187" t="s">
        <v>2371</v>
      </c>
      <c r="D1380" s="188" t="s">
        <v>9</v>
      </c>
      <c r="E1380" s="189">
        <v>285.60000000000002</v>
      </c>
      <c r="F1380" s="189"/>
    </row>
    <row r="1381" spans="1:9" ht="12.75" customHeight="1" outlineLevel="1" x14ac:dyDescent="0.2">
      <c r="A1381" s="160" t="s">
        <v>212</v>
      </c>
      <c r="B1381" s="178" t="s">
        <v>2392</v>
      </c>
      <c r="C1381" s="179" t="s">
        <v>1491</v>
      </c>
      <c r="D1381" s="180"/>
      <c r="E1381" s="181"/>
      <c r="F1381" s="181"/>
    </row>
    <row r="1382" spans="1:9" ht="12.75" customHeight="1" outlineLevel="1" x14ac:dyDescent="0.2">
      <c r="A1382" s="160" t="s">
        <v>212</v>
      </c>
      <c r="B1382" s="190" t="s">
        <v>2393</v>
      </c>
      <c r="C1382" s="191" t="s">
        <v>2369</v>
      </c>
      <c r="D1382" s="192" t="s">
        <v>9</v>
      </c>
      <c r="E1382" s="193">
        <v>8.2799999999999994</v>
      </c>
      <c r="F1382" s="193"/>
    </row>
    <row r="1383" spans="1:9" ht="12.75" customHeight="1" outlineLevel="1" x14ac:dyDescent="0.2">
      <c r="A1383" s="160" t="s">
        <v>212</v>
      </c>
      <c r="B1383" s="186" t="s">
        <v>2394</v>
      </c>
      <c r="C1383" s="187" t="s">
        <v>2371</v>
      </c>
      <c r="D1383" s="188" t="s">
        <v>9</v>
      </c>
      <c r="E1383" s="189">
        <v>343.18</v>
      </c>
      <c r="F1383" s="189"/>
      <c r="G1383" s="204"/>
      <c r="H1383" s="204"/>
      <c r="I1383" s="204"/>
    </row>
    <row r="1384" spans="1:9" ht="12.75" customHeight="1" outlineLevel="1" x14ac:dyDescent="0.2">
      <c r="A1384" s="160" t="s">
        <v>212</v>
      </c>
      <c r="B1384" s="178" t="s">
        <v>2395</v>
      </c>
      <c r="C1384" s="179" t="s">
        <v>1492</v>
      </c>
      <c r="D1384" s="180"/>
      <c r="E1384" s="181"/>
      <c r="F1384" s="181"/>
    </row>
    <row r="1385" spans="1:9" ht="12.75" customHeight="1" outlineLevel="1" x14ac:dyDescent="0.2">
      <c r="A1385" s="160" t="s">
        <v>212</v>
      </c>
      <c r="B1385" s="190" t="s">
        <v>2396</v>
      </c>
      <c r="C1385" s="191" t="s">
        <v>2369</v>
      </c>
      <c r="D1385" s="192" t="s">
        <v>9</v>
      </c>
      <c r="E1385" s="193">
        <v>8.2799999999999994</v>
      </c>
      <c r="F1385" s="193"/>
    </row>
    <row r="1386" spans="1:9" ht="12.75" customHeight="1" outlineLevel="1" x14ac:dyDescent="0.2">
      <c r="A1386" s="160" t="s">
        <v>212</v>
      </c>
      <c r="B1386" s="186" t="s">
        <v>2397</v>
      </c>
      <c r="C1386" s="187" t="s">
        <v>2371</v>
      </c>
      <c r="D1386" s="188" t="s">
        <v>9</v>
      </c>
      <c r="E1386" s="189">
        <v>285.60000000000002</v>
      </c>
      <c r="F1386" s="189"/>
    </row>
    <row r="1387" spans="1:9" ht="12.75" customHeight="1" outlineLevel="1" x14ac:dyDescent="0.2">
      <c r="A1387" s="160" t="s">
        <v>212</v>
      </c>
      <c r="B1387" s="178" t="s">
        <v>2398</v>
      </c>
      <c r="C1387" s="179" t="s">
        <v>1493</v>
      </c>
      <c r="D1387" s="180"/>
      <c r="E1387" s="181"/>
      <c r="F1387" s="181"/>
    </row>
    <row r="1388" spans="1:9" ht="12.75" customHeight="1" outlineLevel="1" x14ac:dyDescent="0.2">
      <c r="A1388" s="160" t="s">
        <v>212</v>
      </c>
      <c r="B1388" s="190" t="s">
        <v>2399</v>
      </c>
      <c r="C1388" s="191" t="s">
        <v>2369</v>
      </c>
      <c r="D1388" s="192" t="s">
        <v>9</v>
      </c>
      <c r="E1388" s="193">
        <v>8.2799999999999994</v>
      </c>
      <c r="F1388" s="193"/>
    </row>
    <row r="1389" spans="1:9" ht="12.75" customHeight="1" outlineLevel="1" x14ac:dyDescent="0.2">
      <c r="A1389" s="160" t="s">
        <v>212</v>
      </c>
      <c r="B1389" s="186" t="s">
        <v>2400</v>
      </c>
      <c r="C1389" s="187" t="s">
        <v>2371</v>
      </c>
      <c r="D1389" s="188" t="s">
        <v>9</v>
      </c>
      <c r="E1389" s="189">
        <v>343.18</v>
      </c>
      <c r="F1389" s="189"/>
    </row>
    <row r="1390" spans="1:9" ht="12.75" customHeight="1" outlineLevel="1" x14ac:dyDescent="0.2">
      <c r="A1390" s="160" t="s">
        <v>212</v>
      </c>
      <c r="B1390" s="178" t="s">
        <v>2401</v>
      </c>
      <c r="C1390" s="179" t="s">
        <v>1494</v>
      </c>
      <c r="D1390" s="180"/>
      <c r="E1390" s="181"/>
      <c r="F1390" s="181"/>
      <c r="G1390" s="204"/>
      <c r="H1390" s="204"/>
      <c r="I1390" s="204"/>
    </row>
    <row r="1391" spans="1:9" ht="12.75" customHeight="1" outlineLevel="1" x14ac:dyDescent="0.2">
      <c r="A1391" s="160" t="s">
        <v>212</v>
      </c>
      <c r="B1391" s="190" t="s">
        <v>2402</v>
      </c>
      <c r="C1391" s="191" t="s">
        <v>2369</v>
      </c>
      <c r="D1391" s="192" t="s">
        <v>9</v>
      </c>
      <c r="E1391" s="193">
        <v>8.2799999999999994</v>
      </c>
      <c r="F1391" s="193"/>
    </row>
    <row r="1392" spans="1:9" ht="12.75" customHeight="1" outlineLevel="1" x14ac:dyDescent="0.2">
      <c r="A1392" s="160" t="s">
        <v>212</v>
      </c>
      <c r="B1392" s="186" t="s">
        <v>2403</v>
      </c>
      <c r="C1392" s="187" t="s">
        <v>2371</v>
      </c>
      <c r="D1392" s="188" t="s">
        <v>9</v>
      </c>
      <c r="E1392" s="189">
        <v>285.60000000000002</v>
      </c>
      <c r="F1392" s="189"/>
    </row>
    <row r="1393" spans="1:9" ht="12.75" customHeight="1" outlineLevel="1" x14ac:dyDescent="0.2">
      <c r="A1393" s="160" t="s">
        <v>212</v>
      </c>
      <c r="B1393" s="178" t="s">
        <v>2404</v>
      </c>
      <c r="C1393" s="179" t="s">
        <v>1495</v>
      </c>
      <c r="D1393" s="180"/>
      <c r="E1393" s="181"/>
      <c r="F1393" s="181"/>
    </row>
    <row r="1394" spans="1:9" ht="12.75" customHeight="1" outlineLevel="1" x14ac:dyDescent="0.2">
      <c r="A1394" s="160" t="s">
        <v>212</v>
      </c>
      <c r="B1394" s="190" t="s">
        <v>2405</v>
      </c>
      <c r="C1394" s="191" t="s">
        <v>2369</v>
      </c>
      <c r="D1394" s="192" t="s">
        <v>9</v>
      </c>
      <c r="E1394" s="193">
        <v>8.2799999999999994</v>
      </c>
      <c r="F1394" s="193"/>
    </row>
    <row r="1395" spans="1:9" ht="12.75" customHeight="1" outlineLevel="1" x14ac:dyDescent="0.2">
      <c r="A1395" s="160" t="s">
        <v>212</v>
      </c>
      <c r="B1395" s="186" t="s">
        <v>2406</v>
      </c>
      <c r="C1395" s="187" t="s">
        <v>2371</v>
      </c>
      <c r="D1395" s="188" t="s">
        <v>9</v>
      </c>
      <c r="E1395" s="189">
        <v>323.05</v>
      </c>
      <c r="F1395" s="189"/>
    </row>
    <row r="1396" spans="1:9" ht="12.75" customHeight="1" outlineLevel="1" x14ac:dyDescent="0.2">
      <c r="A1396" s="160" t="s">
        <v>212</v>
      </c>
      <c r="B1396" s="178" t="s">
        <v>2407</v>
      </c>
      <c r="C1396" s="179" t="s">
        <v>1496</v>
      </c>
      <c r="D1396" s="180"/>
      <c r="E1396" s="181"/>
      <c r="F1396" s="181"/>
    </row>
    <row r="1397" spans="1:9" ht="12.75" customHeight="1" outlineLevel="1" x14ac:dyDescent="0.2">
      <c r="A1397" s="160" t="s">
        <v>212</v>
      </c>
      <c r="B1397" s="190" t="s">
        <v>2408</v>
      </c>
      <c r="C1397" s="191" t="s">
        <v>2369</v>
      </c>
      <c r="D1397" s="192" t="s">
        <v>9</v>
      </c>
      <c r="E1397" s="193">
        <v>9.08</v>
      </c>
      <c r="F1397" s="193"/>
      <c r="G1397" s="204"/>
      <c r="H1397" s="204"/>
      <c r="I1397" s="204"/>
    </row>
    <row r="1398" spans="1:9" ht="12.75" customHeight="1" outlineLevel="1" x14ac:dyDescent="0.2">
      <c r="A1398" s="160" t="s">
        <v>212</v>
      </c>
      <c r="B1398" s="186" t="s">
        <v>2409</v>
      </c>
      <c r="C1398" s="187" t="s">
        <v>2371</v>
      </c>
      <c r="D1398" s="188" t="s">
        <v>9</v>
      </c>
      <c r="E1398" s="189">
        <v>236.89</v>
      </c>
      <c r="F1398" s="189"/>
    </row>
    <row r="1399" spans="1:9" ht="12.75" customHeight="1" outlineLevel="1" x14ac:dyDescent="0.2">
      <c r="A1399" s="160" t="s">
        <v>212</v>
      </c>
      <c r="B1399" s="178" t="s">
        <v>2410</v>
      </c>
      <c r="C1399" s="179" t="s">
        <v>1497</v>
      </c>
      <c r="D1399" s="180"/>
      <c r="E1399" s="181"/>
      <c r="F1399" s="181"/>
    </row>
    <row r="1400" spans="1:9" ht="12.75" customHeight="1" outlineLevel="1" x14ac:dyDescent="0.2">
      <c r="A1400" s="160" t="s">
        <v>212</v>
      </c>
      <c r="B1400" s="190" t="s">
        <v>2411</v>
      </c>
      <c r="C1400" s="191" t="s">
        <v>2369</v>
      </c>
      <c r="D1400" s="192" t="s">
        <v>9</v>
      </c>
      <c r="E1400" s="193">
        <v>8.2799999999999994</v>
      </c>
      <c r="F1400" s="193"/>
    </row>
    <row r="1401" spans="1:9" ht="12.75" customHeight="1" outlineLevel="1" x14ac:dyDescent="0.2">
      <c r="A1401" s="160" t="s">
        <v>212</v>
      </c>
      <c r="B1401" s="186" t="s">
        <v>2412</v>
      </c>
      <c r="C1401" s="187" t="s">
        <v>2371</v>
      </c>
      <c r="D1401" s="188" t="s">
        <v>9</v>
      </c>
      <c r="E1401" s="189">
        <v>150.99</v>
      </c>
      <c r="F1401" s="189"/>
    </row>
    <row r="1402" spans="1:9" ht="12.75" customHeight="1" outlineLevel="1" x14ac:dyDescent="0.2">
      <c r="A1402" s="160" t="s">
        <v>212</v>
      </c>
      <c r="B1402" s="178" t="s">
        <v>2413</v>
      </c>
      <c r="C1402" s="179" t="s">
        <v>1498</v>
      </c>
      <c r="D1402" s="180"/>
      <c r="E1402" s="181"/>
      <c r="F1402" s="181"/>
    </row>
    <row r="1403" spans="1:9" ht="12.75" customHeight="1" outlineLevel="1" x14ac:dyDescent="0.2">
      <c r="A1403" s="160" t="s">
        <v>212</v>
      </c>
      <c r="B1403" s="190" t="s">
        <v>2414</v>
      </c>
      <c r="C1403" s="191" t="s">
        <v>2369</v>
      </c>
      <c r="D1403" s="192" t="s">
        <v>9</v>
      </c>
      <c r="E1403" s="193">
        <v>8.2799999999999994</v>
      </c>
      <c r="F1403" s="193"/>
    </row>
    <row r="1404" spans="1:9" ht="12.75" customHeight="1" outlineLevel="1" x14ac:dyDescent="0.2">
      <c r="A1404" s="160" t="s">
        <v>212</v>
      </c>
      <c r="B1404" s="186" t="s">
        <v>2415</v>
      </c>
      <c r="C1404" s="187" t="s">
        <v>2371</v>
      </c>
      <c r="D1404" s="188" t="s">
        <v>9</v>
      </c>
      <c r="E1404" s="189">
        <v>175.25</v>
      </c>
      <c r="F1404" s="189"/>
      <c r="G1404" s="204"/>
      <c r="H1404" s="204"/>
      <c r="I1404" s="204"/>
    </row>
    <row r="1405" spans="1:9" ht="12.75" customHeight="1" outlineLevel="1" x14ac:dyDescent="0.2">
      <c r="A1405" s="160" t="s">
        <v>212</v>
      </c>
      <c r="B1405" s="178" t="s">
        <v>2416</v>
      </c>
      <c r="C1405" s="179" t="s">
        <v>1499</v>
      </c>
      <c r="D1405" s="180"/>
      <c r="E1405" s="181"/>
      <c r="F1405" s="181"/>
    </row>
    <row r="1406" spans="1:9" ht="12.75" customHeight="1" outlineLevel="1" x14ac:dyDescent="0.2">
      <c r="A1406" s="160" t="s">
        <v>212</v>
      </c>
      <c r="B1406" s="190" t="s">
        <v>2417</v>
      </c>
      <c r="C1406" s="191" t="s">
        <v>2369</v>
      </c>
      <c r="D1406" s="192" t="s">
        <v>9</v>
      </c>
      <c r="E1406" s="193">
        <v>8.2799999999999994</v>
      </c>
      <c r="F1406" s="193"/>
    </row>
    <row r="1407" spans="1:9" ht="12.75" customHeight="1" outlineLevel="1" x14ac:dyDescent="0.2">
      <c r="A1407" s="160" t="s">
        <v>212</v>
      </c>
      <c r="B1407" s="186" t="s">
        <v>2418</v>
      </c>
      <c r="C1407" s="187" t="s">
        <v>2371</v>
      </c>
      <c r="D1407" s="188" t="s">
        <v>9</v>
      </c>
      <c r="E1407" s="189">
        <v>154.41</v>
      </c>
      <c r="F1407" s="189"/>
    </row>
    <row r="1408" spans="1:9" ht="12.75" customHeight="1" outlineLevel="1" x14ac:dyDescent="0.2">
      <c r="A1408" s="160" t="s">
        <v>212</v>
      </c>
      <c r="B1408" s="178" t="s">
        <v>2419</v>
      </c>
      <c r="C1408" s="179" t="s">
        <v>1500</v>
      </c>
      <c r="D1408" s="180"/>
      <c r="E1408" s="181"/>
      <c r="F1408" s="181"/>
    </row>
    <row r="1409" spans="1:10" ht="12.75" customHeight="1" outlineLevel="1" x14ac:dyDescent="0.2">
      <c r="A1409" s="160" t="s">
        <v>212</v>
      </c>
      <c r="B1409" s="190" t="s">
        <v>2420</v>
      </c>
      <c r="C1409" s="191" t="s">
        <v>2369</v>
      </c>
      <c r="D1409" s="192" t="s">
        <v>9</v>
      </c>
      <c r="E1409" s="193">
        <v>8.7799999999999994</v>
      </c>
      <c r="F1409" s="193"/>
    </row>
    <row r="1410" spans="1:10" ht="12.75" customHeight="1" outlineLevel="1" x14ac:dyDescent="0.2">
      <c r="A1410" s="160" t="s">
        <v>212</v>
      </c>
      <c r="B1410" s="186" t="s">
        <v>2421</v>
      </c>
      <c r="C1410" s="187" t="s">
        <v>2371</v>
      </c>
      <c r="D1410" s="188" t="s">
        <v>9</v>
      </c>
      <c r="E1410" s="189">
        <v>179.66</v>
      </c>
      <c r="F1410" s="189"/>
    </row>
    <row r="1411" spans="1:10" ht="12.75" customHeight="1" outlineLevel="1" x14ac:dyDescent="0.2">
      <c r="A1411" s="160" t="s">
        <v>212</v>
      </c>
      <c r="B1411" s="178" t="s">
        <v>2422</v>
      </c>
      <c r="C1411" s="179" t="s">
        <v>1502</v>
      </c>
      <c r="D1411" s="180"/>
      <c r="E1411" s="181"/>
      <c r="F1411" s="181"/>
      <c r="G1411" s="204"/>
      <c r="H1411" s="204"/>
      <c r="I1411" s="204"/>
    </row>
    <row r="1412" spans="1:10" ht="12.75" customHeight="1" outlineLevel="1" x14ac:dyDescent="0.2">
      <c r="A1412" s="160" t="s">
        <v>212</v>
      </c>
      <c r="B1412" s="190" t="s">
        <v>2423</v>
      </c>
      <c r="C1412" s="191" t="s">
        <v>2369</v>
      </c>
      <c r="D1412" s="192" t="s">
        <v>9</v>
      </c>
      <c r="E1412" s="193">
        <v>11.41</v>
      </c>
      <c r="F1412" s="193"/>
    </row>
    <row r="1413" spans="1:10" ht="12.75" customHeight="1" outlineLevel="1" x14ac:dyDescent="0.2">
      <c r="A1413" s="160" t="s">
        <v>212</v>
      </c>
      <c r="B1413" s="186" t="s">
        <v>2424</v>
      </c>
      <c r="C1413" s="187" t="s">
        <v>2371</v>
      </c>
      <c r="D1413" s="188" t="s">
        <v>9</v>
      </c>
      <c r="E1413" s="189">
        <v>56.88</v>
      </c>
      <c r="F1413" s="189"/>
    </row>
    <row r="1414" spans="1:10" ht="12.75" customHeight="1" outlineLevel="1" x14ac:dyDescent="0.2">
      <c r="A1414" s="160" t="s">
        <v>212</v>
      </c>
      <c r="B1414" s="178" t="s">
        <v>2425</v>
      </c>
      <c r="C1414" s="179" t="s">
        <v>1504</v>
      </c>
      <c r="D1414" s="180"/>
      <c r="E1414" s="181"/>
      <c r="F1414" s="181"/>
    </row>
    <row r="1415" spans="1:10" ht="12.75" customHeight="1" outlineLevel="1" x14ac:dyDescent="0.2">
      <c r="A1415" s="160" t="s">
        <v>212</v>
      </c>
      <c r="B1415" s="190" t="s">
        <v>2426</v>
      </c>
      <c r="C1415" s="191" t="s">
        <v>2371</v>
      </c>
      <c r="D1415" s="192" t="s">
        <v>9</v>
      </c>
      <c r="E1415" s="193">
        <v>12.58</v>
      </c>
      <c r="F1415" s="193"/>
    </row>
    <row r="1416" spans="1:10" x14ac:dyDescent="0.2">
      <c r="B1416" s="419" t="s">
        <v>563</v>
      </c>
      <c r="C1416" s="420" t="s">
        <v>2431</v>
      </c>
      <c r="D1416" s="451"/>
      <c r="E1416" s="423">
        <f>SUM(E1418:E1459)</f>
        <v>8309.6699999999964</v>
      </c>
      <c r="F1416" s="423"/>
      <c r="G1416" s="420"/>
      <c r="H1416" s="196">
        <f>SUM(H1417:H1422)</f>
        <v>8309.6699999999983</v>
      </c>
      <c r="I1416" s="204" t="str">
        <f>IF(H1416=E1416,"OKAY","REVER")</f>
        <v>OKAY</v>
      </c>
      <c r="J1416" s="367"/>
    </row>
    <row r="1417" spans="1:10" ht="12.75" customHeight="1" outlineLevel="1" x14ac:dyDescent="0.2">
      <c r="A1417" s="160" t="s">
        <v>211</v>
      </c>
      <c r="B1417" s="178" t="s">
        <v>1263</v>
      </c>
      <c r="C1417" s="179" t="s">
        <v>1479</v>
      </c>
      <c r="D1417" s="180"/>
      <c r="E1417" s="181"/>
      <c r="F1417" s="181"/>
      <c r="G1417" s="187" t="s">
        <v>2432</v>
      </c>
      <c r="H1417" s="197">
        <f t="shared" ref="H1417:H1422" si="39">SUMIF($C:$C,G1417,$E:$E)</f>
        <v>8226.3299999999981</v>
      </c>
      <c r="J1417" s="177"/>
    </row>
    <row r="1418" spans="1:10" ht="12.75" customHeight="1" outlineLevel="1" x14ac:dyDescent="0.2">
      <c r="A1418" s="160" t="s">
        <v>211</v>
      </c>
      <c r="B1418" s="186" t="s">
        <v>1264</v>
      </c>
      <c r="C1418" s="187" t="s">
        <v>2432</v>
      </c>
      <c r="D1418" s="188" t="s">
        <v>3</v>
      </c>
      <c r="E1418" s="189">
        <v>151.16</v>
      </c>
      <c r="F1418" s="189"/>
      <c r="G1418" s="191" t="s">
        <v>2433</v>
      </c>
      <c r="H1418" s="197">
        <f t="shared" si="39"/>
        <v>83.34</v>
      </c>
      <c r="J1418" s="177"/>
    </row>
    <row r="1419" spans="1:10" ht="12.75" customHeight="1" outlineLevel="1" x14ac:dyDescent="0.2">
      <c r="A1419" s="160" t="s">
        <v>211</v>
      </c>
      <c r="B1419" s="190" t="s">
        <v>1265</v>
      </c>
      <c r="C1419" s="191" t="s">
        <v>2433</v>
      </c>
      <c r="D1419" s="192" t="s">
        <v>3</v>
      </c>
      <c r="E1419" s="193">
        <v>83.34</v>
      </c>
      <c r="F1419" s="193"/>
      <c r="G1419" s="187"/>
      <c r="H1419" s="197">
        <f t="shared" si="39"/>
        <v>0</v>
      </c>
      <c r="J1419" s="177"/>
    </row>
    <row r="1420" spans="1:10" ht="12.75" customHeight="1" outlineLevel="1" x14ac:dyDescent="0.2">
      <c r="A1420" s="160" t="s">
        <v>211</v>
      </c>
      <c r="B1420" s="178" t="s">
        <v>2434</v>
      </c>
      <c r="C1420" s="179" t="s">
        <v>1482</v>
      </c>
      <c r="D1420" s="180"/>
      <c r="E1420" s="181"/>
      <c r="F1420" s="181"/>
      <c r="G1420" s="191"/>
      <c r="H1420" s="197">
        <f t="shared" si="39"/>
        <v>0</v>
      </c>
      <c r="J1420" s="177"/>
    </row>
    <row r="1421" spans="1:10" ht="12.75" customHeight="1" outlineLevel="1" x14ac:dyDescent="0.2">
      <c r="A1421" s="160" t="s">
        <v>211</v>
      </c>
      <c r="B1421" s="186" t="s">
        <v>2435</v>
      </c>
      <c r="C1421" s="187" t="s">
        <v>2432</v>
      </c>
      <c r="D1421" s="188" t="s">
        <v>3</v>
      </c>
      <c r="E1421" s="189">
        <v>335.44</v>
      </c>
      <c r="F1421" s="189"/>
      <c r="G1421" s="187"/>
      <c r="H1421" s="197">
        <f t="shared" si="39"/>
        <v>0</v>
      </c>
      <c r="J1421" s="177"/>
    </row>
    <row r="1422" spans="1:10" ht="12.75" customHeight="1" outlineLevel="1" x14ac:dyDescent="0.2">
      <c r="A1422" s="160" t="s">
        <v>212</v>
      </c>
      <c r="B1422" s="178" t="s">
        <v>2436</v>
      </c>
      <c r="C1422" s="179" t="s">
        <v>1484</v>
      </c>
      <c r="D1422" s="180"/>
      <c r="E1422" s="181"/>
      <c r="F1422" s="181"/>
      <c r="G1422" s="191"/>
      <c r="H1422" s="197">
        <f t="shared" si="39"/>
        <v>0</v>
      </c>
      <c r="J1422" s="177"/>
    </row>
    <row r="1423" spans="1:10" ht="12.75" customHeight="1" outlineLevel="1" x14ac:dyDescent="0.2">
      <c r="A1423" s="160" t="s">
        <v>212</v>
      </c>
      <c r="B1423" s="190" t="s">
        <v>2437</v>
      </c>
      <c r="C1423" s="191" t="s">
        <v>2432</v>
      </c>
      <c r="D1423" s="192" t="s">
        <v>3</v>
      </c>
      <c r="E1423" s="193">
        <v>458.31</v>
      </c>
      <c r="F1423" s="193"/>
      <c r="I1423" s="160"/>
      <c r="J1423" s="177"/>
    </row>
    <row r="1424" spans="1:10" ht="12.75" customHeight="1" outlineLevel="1" x14ac:dyDescent="0.2">
      <c r="A1424" s="160" t="s">
        <v>212</v>
      </c>
      <c r="B1424" s="178" t="s">
        <v>2438</v>
      </c>
      <c r="C1424" s="179" t="s">
        <v>1485</v>
      </c>
      <c r="D1424" s="180"/>
      <c r="E1424" s="181"/>
      <c r="F1424" s="181"/>
      <c r="G1424" s="423" t="s">
        <v>665</v>
      </c>
      <c r="H1424" s="196">
        <f>H1426+H1434</f>
        <v>8309.6699999999983</v>
      </c>
      <c r="I1424" s="204" t="str">
        <f>IF(H1424=H1416,"OKAY","REVER")</f>
        <v>OKAY</v>
      </c>
      <c r="J1424" s="177"/>
    </row>
    <row r="1425" spans="1:10" ht="12.75" customHeight="1" outlineLevel="1" x14ac:dyDescent="0.2">
      <c r="A1425" s="160" t="s">
        <v>212</v>
      </c>
      <c r="B1425" s="186" t="s">
        <v>2439</v>
      </c>
      <c r="C1425" s="187" t="s">
        <v>2432</v>
      </c>
      <c r="D1425" s="188" t="s">
        <v>3</v>
      </c>
      <c r="E1425" s="189">
        <v>655.72</v>
      </c>
      <c r="F1425" s="189"/>
      <c r="G1425" s="194"/>
      <c r="H1425" s="194"/>
      <c r="I1425" s="204"/>
      <c r="J1425" s="177"/>
    </row>
    <row r="1426" spans="1:10" ht="12.75" customHeight="1" outlineLevel="1" x14ac:dyDescent="0.2">
      <c r="A1426" s="160" t="s">
        <v>212</v>
      </c>
      <c r="B1426" s="178" t="s">
        <v>2440</v>
      </c>
      <c r="C1426" s="179" t="s">
        <v>1486</v>
      </c>
      <c r="D1426" s="180"/>
      <c r="E1426" s="181"/>
      <c r="F1426" s="181"/>
      <c r="G1426" s="423" t="str">
        <f>$A$1</f>
        <v>EMBASSAMENTO</v>
      </c>
      <c r="H1426" s="196">
        <f>SUM(H1427:H1432)</f>
        <v>569.94000000000005</v>
      </c>
      <c r="I1426" s="204"/>
      <c r="J1426" s="177"/>
    </row>
    <row r="1427" spans="1:10" ht="12.75" customHeight="1" outlineLevel="1" x14ac:dyDescent="0.2">
      <c r="A1427" s="160" t="s">
        <v>212</v>
      </c>
      <c r="B1427" s="190" t="s">
        <v>2441</v>
      </c>
      <c r="C1427" s="191" t="s">
        <v>2432</v>
      </c>
      <c r="D1427" s="192" t="s">
        <v>3</v>
      </c>
      <c r="E1427" s="193">
        <v>481.43</v>
      </c>
      <c r="F1427" s="193"/>
      <c r="G1427" s="187" t="s">
        <v>2432</v>
      </c>
      <c r="H1427" s="197">
        <f t="shared" ref="H1427:H1432" si="40">SUMIFS($E:$E,$C:$C,G1427,$A:$A,$G$22)</f>
        <v>486.6</v>
      </c>
      <c r="I1427" s="204"/>
      <c r="J1427" s="177"/>
    </row>
    <row r="1428" spans="1:10" ht="12.75" customHeight="1" outlineLevel="1" x14ac:dyDescent="0.2">
      <c r="A1428" s="160" t="s">
        <v>212</v>
      </c>
      <c r="B1428" s="178" t="s">
        <v>2442</v>
      </c>
      <c r="C1428" s="179" t="s">
        <v>1487</v>
      </c>
      <c r="D1428" s="180"/>
      <c r="E1428" s="181"/>
      <c r="F1428" s="181"/>
      <c r="G1428" s="191" t="s">
        <v>2433</v>
      </c>
      <c r="H1428" s="197">
        <f t="shared" si="40"/>
        <v>83.34</v>
      </c>
      <c r="J1428" s="177"/>
    </row>
    <row r="1429" spans="1:10" ht="12.75" customHeight="1" outlineLevel="1" x14ac:dyDescent="0.2">
      <c r="A1429" s="160" t="s">
        <v>212</v>
      </c>
      <c r="B1429" s="186" t="s">
        <v>2443</v>
      </c>
      <c r="C1429" s="187" t="s">
        <v>2432</v>
      </c>
      <c r="D1429" s="188" t="s">
        <v>3</v>
      </c>
      <c r="E1429" s="189">
        <v>560.07000000000005</v>
      </c>
      <c r="F1429" s="189"/>
      <c r="G1429" s="187"/>
      <c r="H1429" s="197">
        <f t="shared" si="40"/>
        <v>0</v>
      </c>
      <c r="J1429" s="177"/>
    </row>
    <row r="1430" spans="1:10" ht="12.75" customHeight="1" outlineLevel="1" x14ac:dyDescent="0.2">
      <c r="A1430" s="160" t="s">
        <v>212</v>
      </c>
      <c r="B1430" s="178" t="s">
        <v>2444</v>
      </c>
      <c r="C1430" s="179" t="s">
        <v>1488</v>
      </c>
      <c r="D1430" s="180"/>
      <c r="E1430" s="181"/>
      <c r="F1430" s="181"/>
      <c r="G1430" s="191"/>
      <c r="H1430" s="197">
        <f t="shared" si="40"/>
        <v>0</v>
      </c>
      <c r="J1430" s="177"/>
    </row>
    <row r="1431" spans="1:10" ht="12.75" customHeight="1" outlineLevel="1" x14ac:dyDescent="0.2">
      <c r="A1431" s="160" t="s">
        <v>212</v>
      </c>
      <c r="B1431" s="190" t="s">
        <v>2445</v>
      </c>
      <c r="C1431" s="191" t="s">
        <v>2432</v>
      </c>
      <c r="D1431" s="192" t="s">
        <v>3</v>
      </c>
      <c r="E1431" s="193">
        <v>486.15</v>
      </c>
      <c r="F1431" s="193"/>
      <c r="G1431" s="187"/>
      <c r="H1431" s="197">
        <f t="shared" si="40"/>
        <v>0</v>
      </c>
      <c r="J1431" s="177"/>
    </row>
    <row r="1432" spans="1:10" ht="12.75" customHeight="1" outlineLevel="1" x14ac:dyDescent="0.2">
      <c r="A1432" s="160" t="s">
        <v>212</v>
      </c>
      <c r="B1432" s="178" t="s">
        <v>2446</v>
      </c>
      <c r="C1432" s="179" t="s">
        <v>1489</v>
      </c>
      <c r="D1432" s="180"/>
      <c r="E1432" s="181"/>
      <c r="F1432" s="181"/>
      <c r="G1432" s="191"/>
      <c r="H1432" s="197">
        <f t="shared" si="40"/>
        <v>0</v>
      </c>
      <c r="J1432" s="177"/>
    </row>
    <row r="1433" spans="1:10" ht="12.75" customHeight="1" outlineLevel="1" x14ac:dyDescent="0.2">
      <c r="A1433" s="160" t="s">
        <v>212</v>
      </c>
      <c r="B1433" s="186" t="s">
        <v>2447</v>
      </c>
      <c r="C1433" s="187" t="s">
        <v>2432</v>
      </c>
      <c r="D1433" s="188" t="s">
        <v>3</v>
      </c>
      <c r="E1433" s="189">
        <v>560.07000000000005</v>
      </c>
      <c r="F1433" s="189"/>
      <c r="J1433" s="177"/>
    </row>
    <row r="1434" spans="1:10" ht="12.75" customHeight="1" outlineLevel="1" x14ac:dyDescent="0.2">
      <c r="A1434" s="160" t="s">
        <v>212</v>
      </c>
      <c r="B1434" s="178" t="s">
        <v>2448</v>
      </c>
      <c r="C1434" s="179" t="s">
        <v>1490</v>
      </c>
      <c r="D1434" s="180"/>
      <c r="E1434" s="181"/>
      <c r="F1434" s="181"/>
      <c r="G1434" s="423" t="str">
        <f>$A$2</f>
        <v>TORRE</v>
      </c>
      <c r="H1434" s="196">
        <f>SUM(H1435:H1440)</f>
        <v>7739.7299999999987</v>
      </c>
      <c r="J1434" s="177"/>
    </row>
    <row r="1435" spans="1:10" ht="12.75" customHeight="1" outlineLevel="1" x14ac:dyDescent="0.2">
      <c r="A1435" s="160" t="s">
        <v>212</v>
      </c>
      <c r="B1435" s="190" t="s">
        <v>2449</v>
      </c>
      <c r="C1435" s="191" t="s">
        <v>2432</v>
      </c>
      <c r="D1435" s="192" t="s">
        <v>3</v>
      </c>
      <c r="E1435" s="193">
        <v>486.15</v>
      </c>
      <c r="F1435" s="193"/>
      <c r="G1435" s="187" t="s">
        <v>2432</v>
      </c>
      <c r="H1435" s="197">
        <f>SUMIFS($E:$E,$C:$C,G1435,$A:$A,$G$30)</f>
        <v>7739.7299999999987</v>
      </c>
      <c r="J1435" s="177"/>
    </row>
    <row r="1436" spans="1:10" ht="12.75" customHeight="1" outlineLevel="1" x14ac:dyDescent="0.2">
      <c r="A1436" s="160" t="s">
        <v>212</v>
      </c>
      <c r="B1436" s="178" t="s">
        <v>2450</v>
      </c>
      <c r="C1436" s="179" t="s">
        <v>1491</v>
      </c>
      <c r="D1436" s="180"/>
      <c r="E1436" s="181"/>
      <c r="F1436" s="181"/>
      <c r="G1436" s="191" t="s">
        <v>2433</v>
      </c>
      <c r="H1436" s="197">
        <f>SUMIFS($E:$E,$C:$C,G1436,$A:$A,$G$30)</f>
        <v>0</v>
      </c>
      <c r="J1436" s="177"/>
    </row>
    <row r="1437" spans="1:10" ht="12.75" customHeight="1" outlineLevel="1" x14ac:dyDescent="0.2">
      <c r="A1437" s="160" t="s">
        <v>212</v>
      </c>
      <c r="B1437" s="186" t="s">
        <v>2451</v>
      </c>
      <c r="C1437" s="187" t="s">
        <v>2432</v>
      </c>
      <c r="D1437" s="188" t="s">
        <v>3</v>
      </c>
      <c r="E1437" s="189">
        <v>560.07000000000005</v>
      </c>
      <c r="F1437" s="189"/>
      <c r="G1437" s="187"/>
      <c r="H1437" s="197">
        <f>SUMIFS($E:$E,$C:$C,G1437,$A:$A,$G$30)</f>
        <v>0</v>
      </c>
      <c r="J1437" s="177"/>
    </row>
    <row r="1438" spans="1:10" ht="12.75" customHeight="1" outlineLevel="1" x14ac:dyDescent="0.2">
      <c r="A1438" s="160" t="s">
        <v>212</v>
      </c>
      <c r="B1438" s="178" t="s">
        <v>2452</v>
      </c>
      <c r="C1438" s="179" t="s">
        <v>1492</v>
      </c>
      <c r="D1438" s="180"/>
      <c r="E1438" s="181"/>
      <c r="F1438" s="181"/>
      <c r="G1438" s="191"/>
      <c r="H1438" s="197">
        <f>SUMIFS($E:$E,$C:$C,G1438,$A:$A,$G$30)</f>
        <v>0</v>
      </c>
      <c r="J1438" s="177"/>
    </row>
    <row r="1439" spans="1:10" ht="12.75" customHeight="1" outlineLevel="1" x14ac:dyDescent="0.2">
      <c r="A1439" s="160" t="s">
        <v>212</v>
      </c>
      <c r="B1439" s="190" t="s">
        <v>2453</v>
      </c>
      <c r="C1439" s="191" t="s">
        <v>2432</v>
      </c>
      <c r="D1439" s="192" t="s">
        <v>3</v>
      </c>
      <c r="E1439" s="193">
        <v>486.15</v>
      </c>
      <c r="F1439" s="193"/>
      <c r="G1439" s="187"/>
      <c r="H1439" s="197">
        <f>SUMIFS($E:$E,$C:$C,G1439,$A:$A,$G$30)</f>
        <v>0</v>
      </c>
      <c r="J1439" s="177"/>
    </row>
    <row r="1440" spans="1:10" ht="12.75" customHeight="1" outlineLevel="1" x14ac:dyDescent="0.2">
      <c r="A1440" s="160" t="s">
        <v>212</v>
      </c>
      <c r="B1440" s="178" t="s">
        <v>2454</v>
      </c>
      <c r="C1440" s="179" t="s">
        <v>1493</v>
      </c>
      <c r="D1440" s="180"/>
      <c r="E1440" s="181"/>
      <c r="F1440" s="181"/>
    </row>
    <row r="1441" spans="1:6" ht="12.75" customHeight="1" outlineLevel="1" x14ac:dyDescent="0.2">
      <c r="A1441" s="160" t="s">
        <v>212</v>
      </c>
      <c r="B1441" s="186" t="s">
        <v>2455</v>
      </c>
      <c r="C1441" s="187" t="s">
        <v>2432</v>
      </c>
      <c r="D1441" s="188" t="s">
        <v>3</v>
      </c>
      <c r="E1441" s="189">
        <v>560.07000000000005</v>
      </c>
      <c r="F1441" s="189"/>
    </row>
    <row r="1442" spans="1:6" ht="12.75" customHeight="1" outlineLevel="1" x14ac:dyDescent="0.2">
      <c r="A1442" s="160" t="s">
        <v>212</v>
      </c>
      <c r="B1442" s="178" t="s">
        <v>2456</v>
      </c>
      <c r="C1442" s="179" t="s">
        <v>1494</v>
      </c>
      <c r="D1442" s="180"/>
      <c r="E1442" s="181"/>
      <c r="F1442" s="181"/>
    </row>
    <row r="1443" spans="1:6" ht="12.75" customHeight="1" outlineLevel="1" x14ac:dyDescent="0.2">
      <c r="A1443" s="160" t="s">
        <v>212</v>
      </c>
      <c r="B1443" s="190" t="s">
        <v>2457</v>
      </c>
      <c r="C1443" s="191" t="s">
        <v>2432</v>
      </c>
      <c r="D1443" s="192" t="s">
        <v>3</v>
      </c>
      <c r="E1443" s="193">
        <v>486.15</v>
      </c>
      <c r="F1443" s="193"/>
    </row>
    <row r="1444" spans="1:6" ht="12.75" customHeight="1" outlineLevel="1" x14ac:dyDescent="0.2">
      <c r="A1444" s="160" t="s">
        <v>212</v>
      </c>
      <c r="B1444" s="178" t="s">
        <v>2458</v>
      </c>
      <c r="C1444" s="179" t="s">
        <v>1495</v>
      </c>
      <c r="D1444" s="180"/>
      <c r="E1444" s="181"/>
      <c r="F1444" s="181"/>
    </row>
    <row r="1445" spans="1:6" ht="12.75" customHeight="1" outlineLevel="1" x14ac:dyDescent="0.2">
      <c r="A1445" s="160" t="s">
        <v>212</v>
      </c>
      <c r="B1445" s="186" t="s">
        <v>2459</v>
      </c>
      <c r="C1445" s="187" t="s">
        <v>2432</v>
      </c>
      <c r="D1445" s="188" t="s">
        <v>3</v>
      </c>
      <c r="E1445" s="189">
        <v>530.95000000000005</v>
      </c>
      <c r="F1445" s="189"/>
    </row>
    <row r="1446" spans="1:6" ht="12.75" customHeight="1" outlineLevel="1" x14ac:dyDescent="0.2">
      <c r="A1446" s="160" t="s">
        <v>212</v>
      </c>
      <c r="B1446" s="178" t="s">
        <v>2460</v>
      </c>
      <c r="C1446" s="179" t="s">
        <v>1496</v>
      </c>
      <c r="D1446" s="180"/>
      <c r="E1446" s="181"/>
      <c r="F1446" s="181"/>
    </row>
    <row r="1447" spans="1:6" ht="12.75" customHeight="1" outlineLevel="1" x14ac:dyDescent="0.2">
      <c r="A1447" s="160" t="s">
        <v>212</v>
      </c>
      <c r="B1447" s="190" t="s">
        <v>2461</v>
      </c>
      <c r="C1447" s="191" t="s">
        <v>2432</v>
      </c>
      <c r="D1447" s="192" t="s">
        <v>3</v>
      </c>
      <c r="E1447" s="193">
        <v>264.69</v>
      </c>
      <c r="F1447" s="193"/>
    </row>
    <row r="1448" spans="1:6" ht="12.75" customHeight="1" outlineLevel="1" x14ac:dyDescent="0.2">
      <c r="A1448" s="160" t="s">
        <v>212</v>
      </c>
      <c r="B1448" s="178" t="s">
        <v>2462</v>
      </c>
      <c r="C1448" s="179" t="s">
        <v>1497</v>
      </c>
      <c r="D1448" s="180"/>
      <c r="E1448" s="181"/>
      <c r="F1448" s="181"/>
    </row>
    <row r="1449" spans="1:6" ht="12.75" customHeight="1" outlineLevel="1" x14ac:dyDescent="0.2">
      <c r="A1449" s="160" t="s">
        <v>212</v>
      </c>
      <c r="B1449" s="186" t="s">
        <v>2463</v>
      </c>
      <c r="C1449" s="187" t="s">
        <v>2432</v>
      </c>
      <c r="D1449" s="188" t="s">
        <v>3</v>
      </c>
      <c r="E1449" s="189">
        <v>250.15</v>
      </c>
      <c r="F1449" s="189"/>
    </row>
    <row r="1450" spans="1:6" ht="12.75" customHeight="1" outlineLevel="1" x14ac:dyDescent="0.2">
      <c r="A1450" s="160" t="s">
        <v>212</v>
      </c>
      <c r="B1450" s="178" t="s">
        <v>2464</v>
      </c>
      <c r="C1450" s="179" t="s">
        <v>1498</v>
      </c>
      <c r="D1450" s="180"/>
      <c r="E1450" s="181"/>
      <c r="F1450" s="181"/>
    </row>
    <row r="1451" spans="1:6" ht="12.75" customHeight="1" outlineLevel="1" x14ac:dyDescent="0.2">
      <c r="A1451" s="160" t="s">
        <v>212</v>
      </c>
      <c r="B1451" s="190" t="s">
        <v>2465</v>
      </c>
      <c r="C1451" s="191" t="s">
        <v>2432</v>
      </c>
      <c r="D1451" s="192" t="s">
        <v>3</v>
      </c>
      <c r="E1451" s="193">
        <v>271.2</v>
      </c>
      <c r="F1451" s="193"/>
    </row>
    <row r="1452" spans="1:6" ht="12.75" customHeight="1" outlineLevel="1" x14ac:dyDescent="0.2">
      <c r="A1452" s="160" t="s">
        <v>212</v>
      </c>
      <c r="B1452" s="178" t="s">
        <v>2466</v>
      </c>
      <c r="C1452" s="179" t="s">
        <v>1499</v>
      </c>
      <c r="D1452" s="180"/>
      <c r="E1452" s="181"/>
      <c r="F1452" s="181"/>
    </row>
    <row r="1453" spans="1:6" ht="12.75" customHeight="1" outlineLevel="1" x14ac:dyDescent="0.2">
      <c r="A1453" s="160" t="s">
        <v>212</v>
      </c>
      <c r="B1453" s="186" t="s">
        <v>2467</v>
      </c>
      <c r="C1453" s="187" t="s">
        <v>2432</v>
      </c>
      <c r="D1453" s="188" t="s">
        <v>3</v>
      </c>
      <c r="E1453" s="189">
        <v>252.97</v>
      </c>
      <c r="F1453" s="189"/>
    </row>
    <row r="1454" spans="1:6" ht="12.75" customHeight="1" outlineLevel="1" x14ac:dyDescent="0.2">
      <c r="A1454" s="160" t="s">
        <v>212</v>
      </c>
      <c r="B1454" s="178" t="s">
        <v>2468</v>
      </c>
      <c r="C1454" s="179" t="s">
        <v>1500</v>
      </c>
      <c r="D1454" s="180"/>
      <c r="E1454" s="181"/>
      <c r="F1454" s="181"/>
    </row>
    <row r="1455" spans="1:6" ht="12.75" customHeight="1" outlineLevel="1" x14ac:dyDescent="0.2">
      <c r="A1455" s="160" t="s">
        <v>212</v>
      </c>
      <c r="B1455" s="190" t="s">
        <v>2469</v>
      </c>
      <c r="C1455" s="191" t="s">
        <v>2432</v>
      </c>
      <c r="D1455" s="192" t="s">
        <v>3</v>
      </c>
      <c r="E1455" s="193">
        <v>280.64</v>
      </c>
      <c r="F1455" s="193"/>
    </row>
    <row r="1456" spans="1:6" ht="12.75" customHeight="1" outlineLevel="1" x14ac:dyDescent="0.2">
      <c r="A1456" s="160" t="s">
        <v>212</v>
      </c>
      <c r="B1456" s="178" t="s">
        <v>2470</v>
      </c>
      <c r="C1456" s="179" t="s">
        <v>1502</v>
      </c>
      <c r="D1456" s="180"/>
      <c r="E1456" s="181"/>
      <c r="F1456" s="181"/>
    </row>
    <row r="1457" spans="1:10" ht="12.75" customHeight="1" outlineLevel="1" x14ac:dyDescent="0.2">
      <c r="A1457" s="160" t="s">
        <v>212</v>
      </c>
      <c r="B1457" s="186" t="s">
        <v>2471</v>
      </c>
      <c r="C1457" s="187" t="s">
        <v>2432</v>
      </c>
      <c r="D1457" s="188" t="s">
        <v>3</v>
      </c>
      <c r="E1457" s="189">
        <v>85.63</v>
      </c>
      <c r="F1457" s="189"/>
    </row>
    <row r="1458" spans="1:10" ht="12.75" customHeight="1" outlineLevel="1" x14ac:dyDescent="0.2">
      <c r="A1458" s="160" t="s">
        <v>212</v>
      </c>
      <c r="B1458" s="178" t="s">
        <v>2472</v>
      </c>
      <c r="C1458" s="179" t="s">
        <v>1504</v>
      </c>
      <c r="D1458" s="180"/>
      <c r="E1458" s="181"/>
      <c r="F1458" s="181"/>
    </row>
    <row r="1459" spans="1:10" ht="12.75" customHeight="1" outlineLevel="1" x14ac:dyDescent="0.2">
      <c r="A1459" s="160" t="s">
        <v>212</v>
      </c>
      <c r="B1459" s="190" t="s">
        <v>2473</v>
      </c>
      <c r="C1459" s="191" t="s">
        <v>2432</v>
      </c>
      <c r="D1459" s="192" t="s">
        <v>3</v>
      </c>
      <c r="E1459" s="193">
        <v>23.16</v>
      </c>
      <c r="F1459" s="193"/>
    </row>
    <row r="1460" spans="1:10" x14ac:dyDescent="0.2">
      <c r="B1460" s="419" t="s">
        <v>565</v>
      </c>
      <c r="C1460" s="420" t="s">
        <v>2475</v>
      </c>
      <c r="D1460" s="424"/>
      <c r="E1460" s="423">
        <f>SUM(E1462:E1463)</f>
        <v>15.36</v>
      </c>
      <c r="F1460" s="423"/>
      <c r="G1460" s="420"/>
      <c r="H1460" s="196">
        <f>SUM(H1461:H1463)</f>
        <v>15.36</v>
      </c>
      <c r="I1460" s="204" t="str">
        <f>IF(H1460=E1460,"OKAY","REVER")</f>
        <v>OKAY</v>
      </c>
      <c r="J1460" s="367"/>
    </row>
    <row r="1461" spans="1:10" ht="12.75" customHeight="1" outlineLevel="1" x14ac:dyDescent="0.2">
      <c r="A1461" s="160" t="s">
        <v>211</v>
      </c>
      <c r="B1461" s="178" t="s">
        <v>567</v>
      </c>
      <c r="C1461" s="179" t="s">
        <v>1502</v>
      </c>
      <c r="D1461" s="180"/>
      <c r="E1461" s="181"/>
      <c r="F1461" s="181"/>
      <c r="G1461" s="187" t="s">
        <v>2476</v>
      </c>
      <c r="H1461" s="197">
        <f>SUMIF($C:$C,G1461,$E:$E)</f>
        <v>5.0599999999999996</v>
      </c>
      <c r="J1461" s="177"/>
    </row>
    <row r="1462" spans="1:10" ht="12.75" customHeight="1" outlineLevel="1" x14ac:dyDescent="0.2">
      <c r="A1462" s="160" t="s">
        <v>211</v>
      </c>
      <c r="B1462" s="186" t="s">
        <v>568</v>
      </c>
      <c r="C1462" s="187" t="s">
        <v>2476</v>
      </c>
      <c r="D1462" s="188" t="s">
        <v>9</v>
      </c>
      <c r="E1462" s="189">
        <v>5.0599999999999996</v>
      </c>
      <c r="F1462" s="189" t="s">
        <v>1136</v>
      </c>
      <c r="G1462" s="191" t="s">
        <v>2477</v>
      </c>
      <c r="H1462" s="197">
        <f>SUMIF($C:$C,G1462,$E:$E)</f>
        <v>10.3</v>
      </c>
      <c r="J1462" s="177"/>
    </row>
    <row r="1463" spans="1:10" ht="12.75" customHeight="1" outlineLevel="1" x14ac:dyDescent="0.2">
      <c r="A1463" s="160" t="s">
        <v>211</v>
      </c>
      <c r="B1463" s="190" t="s">
        <v>1113</v>
      </c>
      <c r="C1463" s="191" t="s">
        <v>2477</v>
      </c>
      <c r="D1463" s="192" t="s">
        <v>9</v>
      </c>
      <c r="E1463" s="193">
        <v>10.3</v>
      </c>
      <c r="F1463" s="193" t="s">
        <v>2478</v>
      </c>
      <c r="J1463" s="177"/>
    </row>
    <row r="1464" spans="1:10" x14ac:dyDescent="0.2">
      <c r="B1464" s="419" t="s">
        <v>1105</v>
      </c>
      <c r="C1464" s="420" t="s">
        <v>34</v>
      </c>
      <c r="D1464" s="424"/>
      <c r="E1464" s="425">
        <f>SUM(E1466:E1595)</f>
        <v>7380.1999999999953</v>
      </c>
      <c r="F1464" s="425"/>
      <c r="G1464" s="420"/>
      <c r="H1464" s="196">
        <f>SUM(H1465:H1472)</f>
        <v>7380.2</v>
      </c>
      <c r="I1464" s="204" t="str">
        <f>IF(H1464=E1464,"OKAY","REVER")</f>
        <v>OKAY</v>
      </c>
      <c r="J1464" s="367"/>
    </row>
    <row r="1465" spans="1:10" ht="12.75" customHeight="1" outlineLevel="1" x14ac:dyDescent="0.2">
      <c r="A1465" s="160" t="s">
        <v>211</v>
      </c>
      <c r="B1465" s="178" t="s">
        <v>569</v>
      </c>
      <c r="C1465" s="179" t="s">
        <v>1479</v>
      </c>
      <c r="D1465" s="180"/>
      <c r="E1465" s="181"/>
      <c r="F1465" s="181"/>
      <c r="G1465" s="191" t="s">
        <v>2490</v>
      </c>
      <c r="H1465" s="197">
        <f t="shared" ref="H1465:H1472" si="41">SUMIF($C:$C,G1465,$E:$E)</f>
        <v>47.63</v>
      </c>
      <c r="I1465" s="203" t="s">
        <v>2586</v>
      </c>
      <c r="J1465" s="177"/>
    </row>
    <row r="1466" spans="1:10" ht="12.75" customHeight="1" outlineLevel="1" x14ac:dyDescent="0.2">
      <c r="A1466" s="160" t="s">
        <v>211</v>
      </c>
      <c r="B1466" s="186" t="s">
        <v>570</v>
      </c>
      <c r="C1466" s="187" t="s">
        <v>2479</v>
      </c>
      <c r="D1466" s="188" t="s">
        <v>9</v>
      </c>
      <c r="E1466" s="189">
        <v>118.39</v>
      </c>
      <c r="F1466" s="189"/>
      <c r="G1466" s="187" t="s">
        <v>2484</v>
      </c>
      <c r="H1466" s="197">
        <f t="shared" si="41"/>
        <v>950.45999999999992</v>
      </c>
      <c r="J1466" s="177"/>
    </row>
    <row r="1467" spans="1:10" ht="12.75" customHeight="1" outlineLevel="1" x14ac:dyDescent="0.2">
      <c r="A1467" s="160" t="s">
        <v>211</v>
      </c>
      <c r="B1467" s="190" t="s">
        <v>1106</v>
      </c>
      <c r="C1467" s="191" t="s">
        <v>2480</v>
      </c>
      <c r="D1467" s="192" t="s">
        <v>9</v>
      </c>
      <c r="E1467" s="193">
        <v>111.83</v>
      </c>
      <c r="F1467" s="193"/>
      <c r="G1467" s="191" t="s">
        <v>2479</v>
      </c>
      <c r="H1467" s="197">
        <f t="shared" si="41"/>
        <v>2803.85</v>
      </c>
      <c r="J1467" s="177"/>
    </row>
    <row r="1468" spans="1:10" ht="12.75" customHeight="1" outlineLevel="1" x14ac:dyDescent="0.2">
      <c r="A1468" s="160" t="s">
        <v>211</v>
      </c>
      <c r="B1468" s="186" t="s">
        <v>1107</v>
      </c>
      <c r="C1468" s="187" t="s">
        <v>2481</v>
      </c>
      <c r="D1468" s="188" t="s">
        <v>9</v>
      </c>
      <c r="E1468" s="189">
        <v>15.1</v>
      </c>
      <c r="F1468" s="189"/>
      <c r="G1468" s="187" t="s">
        <v>2480</v>
      </c>
      <c r="H1468" s="197">
        <f t="shared" si="41"/>
        <v>2009.1299999999997</v>
      </c>
      <c r="J1468" s="177"/>
    </row>
    <row r="1469" spans="1:10" ht="12.75" customHeight="1" outlineLevel="1" x14ac:dyDescent="0.2">
      <c r="A1469" s="160" t="s">
        <v>211</v>
      </c>
      <c r="B1469" s="190" t="s">
        <v>1108</v>
      </c>
      <c r="C1469" s="191" t="s">
        <v>2482</v>
      </c>
      <c r="D1469" s="192" t="s">
        <v>9</v>
      </c>
      <c r="E1469" s="193">
        <v>3.81</v>
      </c>
      <c r="F1469" s="193"/>
      <c r="G1469" s="191" t="s">
        <v>2481</v>
      </c>
      <c r="H1469" s="197">
        <f t="shared" si="41"/>
        <v>1354.7299999999998</v>
      </c>
      <c r="J1469" s="177"/>
    </row>
    <row r="1470" spans="1:10" ht="12.75" customHeight="1" outlineLevel="1" x14ac:dyDescent="0.2">
      <c r="A1470" s="160" t="s">
        <v>211</v>
      </c>
      <c r="B1470" s="186" t="s">
        <v>1109</v>
      </c>
      <c r="C1470" s="187" t="s">
        <v>2483</v>
      </c>
      <c r="D1470" s="188" t="s">
        <v>9</v>
      </c>
      <c r="E1470" s="189">
        <v>2.5099999999999998</v>
      </c>
      <c r="F1470" s="189"/>
      <c r="G1470" s="187" t="s">
        <v>2486</v>
      </c>
      <c r="H1470" s="197">
        <f t="shared" si="41"/>
        <v>7.02</v>
      </c>
      <c r="J1470" s="177"/>
    </row>
    <row r="1471" spans="1:10" ht="12.75" customHeight="1" outlineLevel="1" x14ac:dyDescent="0.2">
      <c r="A1471" s="160" t="s">
        <v>211</v>
      </c>
      <c r="B1471" s="178" t="s">
        <v>571</v>
      </c>
      <c r="C1471" s="179" t="s">
        <v>1482</v>
      </c>
      <c r="D1471" s="180"/>
      <c r="E1471" s="181"/>
      <c r="F1471" s="181"/>
      <c r="G1471" s="191" t="s">
        <v>2482</v>
      </c>
      <c r="H1471" s="197">
        <f t="shared" si="41"/>
        <v>72.78</v>
      </c>
      <c r="I1471" s="160"/>
      <c r="J1471" s="177"/>
    </row>
    <row r="1472" spans="1:10" ht="12.75" customHeight="1" outlineLevel="1" x14ac:dyDescent="0.2">
      <c r="A1472" s="160" t="s">
        <v>211</v>
      </c>
      <c r="B1472" s="190" t="s">
        <v>572</v>
      </c>
      <c r="C1472" s="191" t="s">
        <v>2484</v>
      </c>
      <c r="D1472" s="192" t="s">
        <v>9</v>
      </c>
      <c r="E1472" s="193">
        <v>847.68</v>
      </c>
      <c r="F1472" s="193"/>
      <c r="G1472" s="187" t="s">
        <v>2483</v>
      </c>
      <c r="H1472" s="197">
        <f t="shared" si="41"/>
        <v>134.60000000000002</v>
      </c>
      <c r="J1472" s="177"/>
    </row>
    <row r="1473" spans="1:10" ht="12.75" customHeight="1" outlineLevel="1" x14ac:dyDescent="0.2">
      <c r="A1473" s="160" t="s">
        <v>211</v>
      </c>
      <c r="B1473" s="186" t="s">
        <v>1114</v>
      </c>
      <c r="C1473" s="187" t="s">
        <v>2479</v>
      </c>
      <c r="D1473" s="188" t="s">
        <v>9</v>
      </c>
      <c r="E1473" s="189">
        <v>199.19</v>
      </c>
      <c r="F1473" s="189"/>
      <c r="J1473" s="177"/>
    </row>
    <row r="1474" spans="1:10" ht="12.75" customHeight="1" outlineLevel="1" x14ac:dyDescent="0.2">
      <c r="A1474" s="160" t="s">
        <v>211</v>
      </c>
      <c r="B1474" s="190" t="s">
        <v>1267</v>
      </c>
      <c r="C1474" s="191" t="s">
        <v>2480</v>
      </c>
      <c r="D1474" s="192" t="s">
        <v>9</v>
      </c>
      <c r="E1474" s="193">
        <v>243.42</v>
      </c>
      <c r="F1474" s="193"/>
      <c r="G1474" s="423" t="s">
        <v>665</v>
      </c>
      <c r="H1474" s="196">
        <f>H1476+H1488</f>
        <v>7380.2</v>
      </c>
      <c r="I1474" s="204" t="str">
        <f>IF(H1474=H1464,"OKAY","REVER")</f>
        <v>OKAY</v>
      </c>
      <c r="J1474" s="177"/>
    </row>
    <row r="1475" spans="1:10" ht="12.75" customHeight="1" outlineLevel="1" x14ac:dyDescent="0.2">
      <c r="A1475" s="160" t="s">
        <v>211</v>
      </c>
      <c r="B1475" s="186" t="s">
        <v>1268</v>
      </c>
      <c r="C1475" s="187" t="s">
        <v>2481</v>
      </c>
      <c r="D1475" s="188" t="s">
        <v>9</v>
      </c>
      <c r="E1475" s="189">
        <v>99.88</v>
      </c>
      <c r="F1475" s="189"/>
      <c r="G1475" s="194"/>
      <c r="H1475" s="194"/>
      <c r="I1475" s="204"/>
      <c r="J1475" s="177"/>
    </row>
    <row r="1476" spans="1:10" ht="12.75" customHeight="1" outlineLevel="1" x14ac:dyDescent="0.2">
      <c r="A1476" s="160" t="s">
        <v>211</v>
      </c>
      <c r="B1476" s="190" t="s">
        <v>2485</v>
      </c>
      <c r="C1476" s="191" t="s">
        <v>2486</v>
      </c>
      <c r="D1476" s="192" t="s">
        <v>9</v>
      </c>
      <c r="E1476" s="193">
        <v>7.02</v>
      </c>
      <c r="F1476" s="193"/>
      <c r="G1476" s="423" t="str">
        <f>$A$1</f>
        <v>EMBASSAMENTO</v>
      </c>
      <c r="H1476" s="196">
        <f>SUM(H1477:H1484)</f>
        <v>1661.47</v>
      </c>
      <c r="I1476" s="204"/>
      <c r="J1476" s="177"/>
    </row>
    <row r="1477" spans="1:10" ht="12.75" customHeight="1" outlineLevel="1" x14ac:dyDescent="0.2">
      <c r="A1477" s="160" t="s">
        <v>211</v>
      </c>
      <c r="B1477" s="186" t="s">
        <v>2487</v>
      </c>
      <c r="C1477" s="187" t="s">
        <v>2482</v>
      </c>
      <c r="D1477" s="188" t="s">
        <v>9</v>
      </c>
      <c r="E1477" s="189">
        <v>4.1399999999999997</v>
      </c>
      <c r="F1477" s="189"/>
      <c r="G1477" s="191" t="s">
        <v>2490</v>
      </c>
      <c r="H1477" s="197">
        <f t="shared" ref="H1477:H1484" si="42">SUMIFS($E:$E,$C:$C,G1477,$A:$A,$G$22)</f>
        <v>0</v>
      </c>
      <c r="I1477" s="204"/>
      <c r="J1477" s="177"/>
    </row>
    <row r="1478" spans="1:10" ht="12.75" customHeight="1" outlineLevel="1" x14ac:dyDescent="0.2">
      <c r="A1478" s="160" t="s">
        <v>211</v>
      </c>
      <c r="B1478" s="190" t="s">
        <v>2488</v>
      </c>
      <c r="C1478" s="191" t="s">
        <v>2483</v>
      </c>
      <c r="D1478" s="192" t="s">
        <v>9</v>
      </c>
      <c r="E1478" s="193">
        <v>8.5</v>
      </c>
      <c r="F1478" s="193"/>
      <c r="G1478" s="187" t="s">
        <v>2484</v>
      </c>
      <c r="H1478" s="197">
        <f t="shared" si="42"/>
        <v>847.68</v>
      </c>
      <c r="J1478" s="177"/>
    </row>
    <row r="1479" spans="1:10" ht="12.75" customHeight="1" outlineLevel="1" x14ac:dyDescent="0.2">
      <c r="A1479" s="160" t="s">
        <v>212</v>
      </c>
      <c r="B1479" s="178" t="s">
        <v>783</v>
      </c>
      <c r="C1479" s="179" t="s">
        <v>1484</v>
      </c>
      <c r="D1479" s="180"/>
      <c r="E1479" s="181"/>
      <c r="F1479" s="181"/>
      <c r="G1479" s="191" t="s">
        <v>2479</v>
      </c>
      <c r="H1479" s="197">
        <f t="shared" si="42"/>
        <v>317.58</v>
      </c>
      <c r="J1479" s="177"/>
    </row>
    <row r="1480" spans="1:10" ht="12.75" customHeight="1" outlineLevel="1" x14ac:dyDescent="0.2">
      <c r="A1480" s="160" t="s">
        <v>212</v>
      </c>
      <c r="B1480" s="186" t="s">
        <v>784</v>
      </c>
      <c r="C1480" s="187" t="s">
        <v>2479</v>
      </c>
      <c r="D1480" s="188" t="s">
        <v>9</v>
      </c>
      <c r="E1480" s="189">
        <v>146.97999999999999</v>
      </c>
      <c r="F1480" s="189"/>
      <c r="G1480" s="187" t="s">
        <v>2480</v>
      </c>
      <c r="H1480" s="197">
        <f t="shared" si="42"/>
        <v>355.25</v>
      </c>
      <c r="J1480" s="177"/>
    </row>
    <row r="1481" spans="1:10" ht="12.75" customHeight="1" outlineLevel="1" x14ac:dyDescent="0.2">
      <c r="A1481" s="160" t="s">
        <v>212</v>
      </c>
      <c r="B1481" s="190" t="s">
        <v>1115</v>
      </c>
      <c r="C1481" s="191" t="s">
        <v>2480</v>
      </c>
      <c r="D1481" s="192" t="s">
        <v>9</v>
      </c>
      <c r="E1481" s="193">
        <v>73.81</v>
      </c>
      <c r="F1481" s="193"/>
      <c r="G1481" s="191" t="s">
        <v>2481</v>
      </c>
      <c r="H1481" s="197">
        <f t="shared" si="42"/>
        <v>114.97999999999999</v>
      </c>
      <c r="J1481" s="177"/>
    </row>
    <row r="1482" spans="1:10" ht="12.75" customHeight="1" outlineLevel="1" x14ac:dyDescent="0.2">
      <c r="A1482" s="160" t="s">
        <v>212</v>
      </c>
      <c r="B1482" s="186" t="s">
        <v>1269</v>
      </c>
      <c r="C1482" s="187" t="s">
        <v>2481</v>
      </c>
      <c r="D1482" s="188" t="s">
        <v>9</v>
      </c>
      <c r="E1482" s="189">
        <v>90.99</v>
      </c>
      <c r="F1482" s="189"/>
      <c r="G1482" s="187" t="s">
        <v>2486</v>
      </c>
      <c r="H1482" s="197">
        <f t="shared" si="42"/>
        <v>7.02</v>
      </c>
      <c r="J1482" s="177"/>
    </row>
    <row r="1483" spans="1:10" ht="12.75" customHeight="1" outlineLevel="1" x14ac:dyDescent="0.2">
      <c r="A1483" s="160" t="s">
        <v>212</v>
      </c>
      <c r="B1483" s="190" t="s">
        <v>1270</v>
      </c>
      <c r="C1483" s="191" t="s">
        <v>2482</v>
      </c>
      <c r="D1483" s="192" t="s">
        <v>9</v>
      </c>
      <c r="E1483" s="193">
        <v>3.82</v>
      </c>
      <c r="F1483" s="193"/>
      <c r="G1483" s="191" t="s">
        <v>2482</v>
      </c>
      <c r="H1483" s="197">
        <f t="shared" si="42"/>
        <v>7.9499999999999993</v>
      </c>
      <c r="J1483" s="177"/>
    </row>
    <row r="1484" spans="1:10" ht="12.75" customHeight="1" outlineLevel="1" x14ac:dyDescent="0.2">
      <c r="A1484" s="160" t="s">
        <v>212</v>
      </c>
      <c r="B1484" s="186" t="s">
        <v>2489</v>
      </c>
      <c r="C1484" s="187" t="s">
        <v>2483</v>
      </c>
      <c r="D1484" s="188" t="s">
        <v>9</v>
      </c>
      <c r="E1484" s="189">
        <v>7.57</v>
      </c>
      <c r="F1484" s="189"/>
      <c r="G1484" s="187" t="s">
        <v>2483</v>
      </c>
      <c r="H1484" s="197">
        <f t="shared" si="42"/>
        <v>11.01</v>
      </c>
    </row>
    <row r="1485" spans="1:10" ht="12.75" customHeight="1" outlineLevel="1" x14ac:dyDescent="0.2">
      <c r="A1485" s="160" t="s">
        <v>212</v>
      </c>
      <c r="B1485" s="178" t="s">
        <v>785</v>
      </c>
      <c r="C1485" s="179" t="s">
        <v>1485</v>
      </c>
      <c r="D1485" s="180"/>
      <c r="E1485" s="181"/>
      <c r="F1485" s="181"/>
    </row>
    <row r="1486" spans="1:10" ht="12.75" customHeight="1" outlineLevel="1" x14ac:dyDescent="0.2">
      <c r="A1486" s="160" t="s">
        <v>212</v>
      </c>
      <c r="B1486" s="190" t="s">
        <v>786</v>
      </c>
      <c r="C1486" s="191" t="s">
        <v>2490</v>
      </c>
      <c r="D1486" s="192" t="s">
        <v>9</v>
      </c>
      <c r="E1486" s="193">
        <v>47.63</v>
      </c>
      <c r="F1486" s="193"/>
    </row>
    <row r="1487" spans="1:10" ht="12.75" customHeight="1" outlineLevel="1" x14ac:dyDescent="0.2">
      <c r="A1487" s="160" t="s">
        <v>212</v>
      </c>
      <c r="B1487" s="186" t="s">
        <v>1271</v>
      </c>
      <c r="C1487" s="187" t="s">
        <v>2484</v>
      </c>
      <c r="D1487" s="188" t="s">
        <v>9</v>
      </c>
      <c r="E1487" s="189">
        <v>1.41</v>
      </c>
      <c r="F1487" s="189"/>
    </row>
    <row r="1488" spans="1:10" ht="12.75" customHeight="1" outlineLevel="1" x14ac:dyDescent="0.2">
      <c r="A1488" s="160" t="s">
        <v>212</v>
      </c>
      <c r="B1488" s="190" t="s">
        <v>1272</v>
      </c>
      <c r="C1488" s="191" t="s">
        <v>2479</v>
      </c>
      <c r="D1488" s="192" t="s">
        <v>9</v>
      </c>
      <c r="E1488" s="193">
        <v>200.37</v>
      </c>
      <c r="F1488" s="193"/>
      <c r="G1488" s="423" t="str">
        <f>$A$2</f>
        <v>TORRE</v>
      </c>
      <c r="H1488" s="196">
        <f>SUM(H1489:H1496)</f>
        <v>5718.73</v>
      </c>
      <c r="J1488" s="177"/>
    </row>
    <row r="1489" spans="1:10" ht="12.75" customHeight="1" outlineLevel="1" x14ac:dyDescent="0.2">
      <c r="A1489" s="160" t="s">
        <v>212</v>
      </c>
      <c r="B1489" s="186" t="s">
        <v>1273</v>
      </c>
      <c r="C1489" s="187" t="s">
        <v>2480</v>
      </c>
      <c r="D1489" s="188" t="s">
        <v>9</v>
      </c>
      <c r="E1489" s="189">
        <v>90.29</v>
      </c>
      <c r="F1489" s="189"/>
      <c r="G1489" s="191" t="s">
        <v>2490</v>
      </c>
      <c r="H1489" s="197">
        <f t="shared" ref="H1489:H1496" si="43">SUMIFS($E:$E,$C:$C,G1489,$A:$A,$G$30)</f>
        <v>47.63</v>
      </c>
      <c r="J1489" s="177"/>
    </row>
    <row r="1490" spans="1:10" ht="12.75" customHeight="1" outlineLevel="1" x14ac:dyDescent="0.2">
      <c r="A1490" s="160" t="s">
        <v>212</v>
      </c>
      <c r="B1490" s="190" t="s">
        <v>1274</v>
      </c>
      <c r="C1490" s="191" t="s">
        <v>2481</v>
      </c>
      <c r="D1490" s="192" t="s">
        <v>9</v>
      </c>
      <c r="E1490" s="193">
        <v>89.46</v>
      </c>
      <c r="F1490" s="193"/>
      <c r="G1490" s="187" t="s">
        <v>2484</v>
      </c>
      <c r="H1490" s="197">
        <f t="shared" si="43"/>
        <v>102.78</v>
      </c>
      <c r="J1490" s="177"/>
    </row>
    <row r="1491" spans="1:10" ht="12.75" customHeight="1" outlineLevel="1" x14ac:dyDescent="0.2">
      <c r="A1491" s="160" t="s">
        <v>212</v>
      </c>
      <c r="B1491" s="186" t="s">
        <v>2491</v>
      </c>
      <c r="C1491" s="187" t="s">
        <v>2482</v>
      </c>
      <c r="D1491" s="188" t="s">
        <v>9</v>
      </c>
      <c r="E1491" s="189">
        <v>3.82</v>
      </c>
      <c r="F1491" s="189"/>
      <c r="G1491" s="191" t="s">
        <v>2479</v>
      </c>
      <c r="H1491" s="197">
        <f t="shared" si="43"/>
        <v>2486.27</v>
      </c>
      <c r="J1491" s="177"/>
    </row>
    <row r="1492" spans="1:10" ht="12.75" customHeight="1" outlineLevel="1" x14ac:dyDescent="0.2">
      <c r="A1492" s="160" t="s">
        <v>212</v>
      </c>
      <c r="B1492" s="190" t="s">
        <v>2492</v>
      </c>
      <c r="C1492" s="191" t="s">
        <v>2483</v>
      </c>
      <c r="D1492" s="192" t="s">
        <v>9</v>
      </c>
      <c r="E1492" s="193">
        <v>10.82</v>
      </c>
      <c r="F1492" s="193"/>
      <c r="G1492" s="187" t="s">
        <v>2480</v>
      </c>
      <c r="H1492" s="197">
        <f t="shared" si="43"/>
        <v>1653.88</v>
      </c>
      <c r="J1492" s="177"/>
    </row>
    <row r="1493" spans="1:10" ht="12.75" customHeight="1" outlineLevel="1" x14ac:dyDescent="0.2">
      <c r="A1493" s="160" t="s">
        <v>212</v>
      </c>
      <c r="B1493" s="178" t="s">
        <v>787</v>
      </c>
      <c r="C1493" s="179" t="s">
        <v>1486</v>
      </c>
      <c r="D1493" s="180"/>
      <c r="E1493" s="181"/>
      <c r="F1493" s="181"/>
      <c r="G1493" s="191" t="s">
        <v>2481</v>
      </c>
      <c r="H1493" s="197">
        <f t="shared" si="43"/>
        <v>1239.75</v>
      </c>
      <c r="J1493" s="177"/>
    </row>
    <row r="1494" spans="1:10" ht="12.75" customHeight="1" outlineLevel="1" x14ac:dyDescent="0.2">
      <c r="A1494" s="160" t="s">
        <v>212</v>
      </c>
      <c r="B1494" s="186" t="s">
        <v>788</v>
      </c>
      <c r="C1494" s="187" t="s">
        <v>2484</v>
      </c>
      <c r="D1494" s="188" t="s">
        <v>9</v>
      </c>
      <c r="E1494" s="189">
        <v>5.07</v>
      </c>
      <c r="F1494" s="189"/>
      <c r="G1494" s="187" t="s">
        <v>2486</v>
      </c>
      <c r="H1494" s="197">
        <f t="shared" si="43"/>
        <v>0</v>
      </c>
      <c r="J1494" s="177"/>
    </row>
    <row r="1495" spans="1:10" ht="12.75" customHeight="1" outlineLevel="1" x14ac:dyDescent="0.2">
      <c r="A1495" s="160" t="s">
        <v>212</v>
      </c>
      <c r="B1495" s="190" t="s">
        <v>1275</v>
      </c>
      <c r="C1495" s="191" t="s">
        <v>2479</v>
      </c>
      <c r="D1495" s="192" t="s">
        <v>9</v>
      </c>
      <c r="E1495" s="193">
        <v>196.67</v>
      </c>
      <c r="F1495" s="193">
        <v>19.309999999999999</v>
      </c>
      <c r="G1495" s="191" t="s">
        <v>2482</v>
      </c>
      <c r="H1495" s="197">
        <f t="shared" si="43"/>
        <v>64.829999999999984</v>
      </c>
      <c r="J1495" s="177"/>
    </row>
    <row r="1496" spans="1:10" ht="12.75" customHeight="1" outlineLevel="1" x14ac:dyDescent="0.2">
      <c r="A1496" s="160" t="s">
        <v>212</v>
      </c>
      <c r="B1496" s="186" t="s">
        <v>1276</v>
      </c>
      <c r="C1496" s="187" t="s">
        <v>2480</v>
      </c>
      <c r="D1496" s="188" t="s">
        <v>9</v>
      </c>
      <c r="E1496" s="189">
        <v>81.349999999999994</v>
      </c>
      <c r="F1496" s="189"/>
      <c r="G1496" s="187" t="s">
        <v>2483</v>
      </c>
      <c r="H1496" s="197">
        <f t="shared" si="43"/>
        <v>123.59</v>
      </c>
      <c r="J1496" s="177"/>
    </row>
    <row r="1497" spans="1:10" ht="12.75" customHeight="1" outlineLevel="1" x14ac:dyDescent="0.2">
      <c r="A1497" s="160" t="s">
        <v>212</v>
      </c>
      <c r="B1497" s="190" t="s">
        <v>1277</v>
      </c>
      <c r="C1497" s="191" t="s">
        <v>2481</v>
      </c>
      <c r="D1497" s="192" t="s">
        <v>9</v>
      </c>
      <c r="E1497" s="193">
        <v>126.89</v>
      </c>
      <c r="F1497" s="193">
        <v>76.28</v>
      </c>
      <c r="J1497" s="177"/>
    </row>
    <row r="1498" spans="1:10" ht="12.75" customHeight="1" outlineLevel="1" x14ac:dyDescent="0.2">
      <c r="A1498" s="160" t="s">
        <v>212</v>
      </c>
      <c r="B1498" s="186" t="s">
        <v>2493</v>
      </c>
      <c r="C1498" s="187" t="s">
        <v>2482</v>
      </c>
      <c r="D1498" s="188" t="s">
        <v>9</v>
      </c>
      <c r="E1498" s="189">
        <v>3.4</v>
      </c>
      <c r="F1498" s="189"/>
      <c r="J1498" s="177"/>
    </row>
    <row r="1499" spans="1:10" ht="12.75" customHeight="1" outlineLevel="1" x14ac:dyDescent="0.2">
      <c r="A1499" s="160" t="s">
        <v>212</v>
      </c>
      <c r="B1499" s="190" t="s">
        <v>2494</v>
      </c>
      <c r="C1499" s="191" t="s">
        <v>2483</v>
      </c>
      <c r="D1499" s="192" t="s">
        <v>9</v>
      </c>
      <c r="E1499" s="193">
        <v>8.81</v>
      </c>
      <c r="F1499" s="193"/>
      <c r="J1499" s="177"/>
    </row>
    <row r="1500" spans="1:10" ht="12.75" customHeight="1" outlineLevel="1" x14ac:dyDescent="0.2">
      <c r="A1500" s="160" t="s">
        <v>212</v>
      </c>
      <c r="B1500" s="178" t="s">
        <v>789</v>
      </c>
      <c r="C1500" s="179" t="s">
        <v>1487</v>
      </c>
      <c r="D1500" s="180"/>
      <c r="E1500" s="181"/>
      <c r="F1500" s="181"/>
      <c r="J1500" s="177"/>
    </row>
    <row r="1501" spans="1:10" ht="12.75" customHeight="1" outlineLevel="1" x14ac:dyDescent="0.2">
      <c r="A1501" s="160" t="s">
        <v>212</v>
      </c>
      <c r="B1501" s="186" t="s">
        <v>790</v>
      </c>
      <c r="C1501" s="187" t="s">
        <v>2479</v>
      </c>
      <c r="D1501" s="188" t="s">
        <v>9</v>
      </c>
      <c r="E1501" s="189">
        <v>164.9</v>
      </c>
      <c r="F1501" s="189"/>
      <c r="J1501" s="177"/>
    </row>
    <row r="1502" spans="1:10" ht="12.75" customHeight="1" outlineLevel="1" x14ac:dyDescent="0.2">
      <c r="A1502" s="160" t="s">
        <v>212</v>
      </c>
      <c r="B1502" s="190" t="s">
        <v>1278</v>
      </c>
      <c r="C1502" s="191" t="s">
        <v>2480</v>
      </c>
      <c r="D1502" s="192" t="s">
        <v>9</v>
      </c>
      <c r="E1502" s="193">
        <v>79.8</v>
      </c>
      <c r="F1502" s="193"/>
      <c r="J1502" s="177"/>
    </row>
    <row r="1503" spans="1:10" ht="12.75" customHeight="1" outlineLevel="1" x14ac:dyDescent="0.2">
      <c r="A1503" s="160" t="s">
        <v>212</v>
      </c>
      <c r="B1503" s="186" t="s">
        <v>1279</v>
      </c>
      <c r="C1503" s="187" t="s">
        <v>2481</v>
      </c>
      <c r="D1503" s="188" t="s">
        <v>9</v>
      </c>
      <c r="E1503" s="189">
        <v>45.17</v>
      </c>
      <c r="F1503" s="189"/>
      <c r="J1503" s="177"/>
    </row>
    <row r="1504" spans="1:10" ht="12.75" customHeight="1" outlineLevel="1" x14ac:dyDescent="0.2">
      <c r="A1504" s="160" t="s">
        <v>212</v>
      </c>
      <c r="B1504" s="190" t="s">
        <v>1280</v>
      </c>
      <c r="C1504" s="191" t="s">
        <v>2482</v>
      </c>
      <c r="D1504" s="192" t="s">
        <v>9</v>
      </c>
      <c r="E1504" s="193">
        <v>3.4</v>
      </c>
      <c r="F1504" s="193"/>
      <c r="J1504" s="177"/>
    </row>
    <row r="1505" spans="1:10" ht="12.75" customHeight="1" outlineLevel="1" x14ac:dyDescent="0.2">
      <c r="A1505" s="160" t="s">
        <v>212</v>
      </c>
      <c r="B1505" s="186" t="s">
        <v>2495</v>
      </c>
      <c r="C1505" s="187" t="s">
        <v>2483</v>
      </c>
      <c r="D1505" s="188" t="s">
        <v>9</v>
      </c>
      <c r="E1505" s="189">
        <v>7.73</v>
      </c>
      <c r="F1505" s="189"/>
      <c r="J1505" s="177"/>
    </row>
    <row r="1506" spans="1:10" ht="12.75" customHeight="1" outlineLevel="1" x14ac:dyDescent="0.2">
      <c r="A1506" s="160" t="s">
        <v>212</v>
      </c>
      <c r="B1506" s="178" t="s">
        <v>2496</v>
      </c>
      <c r="C1506" s="179" t="s">
        <v>1488</v>
      </c>
      <c r="D1506" s="180"/>
      <c r="E1506" s="181"/>
      <c r="F1506" s="181"/>
      <c r="J1506" s="177"/>
    </row>
    <row r="1507" spans="1:10" ht="12.75" customHeight="1" outlineLevel="1" x14ac:dyDescent="0.2">
      <c r="A1507" s="160" t="s">
        <v>212</v>
      </c>
      <c r="B1507" s="190" t="s">
        <v>2497</v>
      </c>
      <c r="C1507" s="191" t="s">
        <v>2479</v>
      </c>
      <c r="D1507" s="192" t="s">
        <v>9</v>
      </c>
      <c r="E1507" s="193">
        <v>196.57</v>
      </c>
      <c r="F1507" s="193">
        <v>19.309999999999999</v>
      </c>
      <c r="J1507" s="177"/>
    </row>
    <row r="1508" spans="1:10" ht="12.75" customHeight="1" outlineLevel="1" x14ac:dyDescent="0.2">
      <c r="A1508" s="160" t="s">
        <v>212</v>
      </c>
      <c r="B1508" s="186" t="s">
        <v>2498</v>
      </c>
      <c r="C1508" s="187" t="s">
        <v>2480</v>
      </c>
      <c r="D1508" s="188" t="s">
        <v>9</v>
      </c>
      <c r="E1508" s="189">
        <v>81.349999999999994</v>
      </c>
      <c r="F1508" s="189"/>
      <c r="J1508" s="177"/>
    </row>
    <row r="1509" spans="1:10" ht="12.75" customHeight="1" outlineLevel="1" x14ac:dyDescent="0.2">
      <c r="A1509" s="160" t="s">
        <v>212</v>
      </c>
      <c r="B1509" s="190" t="s">
        <v>2499</v>
      </c>
      <c r="C1509" s="191" t="s">
        <v>2481</v>
      </c>
      <c r="D1509" s="192" t="s">
        <v>9</v>
      </c>
      <c r="E1509" s="193">
        <v>56.52</v>
      </c>
      <c r="F1509" s="193"/>
      <c r="J1509" s="177"/>
    </row>
    <row r="1510" spans="1:10" ht="12.75" customHeight="1" outlineLevel="1" x14ac:dyDescent="0.2">
      <c r="A1510" s="160" t="s">
        <v>212</v>
      </c>
      <c r="B1510" s="186" t="s">
        <v>2500</v>
      </c>
      <c r="C1510" s="187" t="s">
        <v>2482</v>
      </c>
      <c r="D1510" s="188" t="s">
        <v>9</v>
      </c>
      <c r="E1510" s="189">
        <v>3.4</v>
      </c>
      <c r="F1510" s="189"/>
      <c r="J1510" s="177"/>
    </row>
    <row r="1511" spans="1:10" ht="12.75" customHeight="1" outlineLevel="1" x14ac:dyDescent="0.2">
      <c r="A1511" s="160" t="s">
        <v>212</v>
      </c>
      <c r="B1511" s="190" t="s">
        <v>2501</v>
      </c>
      <c r="C1511" s="191" t="s">
        <v>2483</v>
      </c>
      <c r="D1511" s="192" t="s">
        <v>9</v>
      </c>
      <c r="E1511" s="193">
        <v>8.51</v>
      </c>
      <c r="F1511" s="193"/>
      <c r="J1511" s="177"/>
    </row>
    <row r="1512" spans="1:10" ht="12.75" customHeight="1" outlineLevel="1" x14ac:dyDescent="0.2">
      <c r="A1512" s="160" t="s">
        <v>212</v>
      </c>
      <c r="B1512" s="178" t="s">
        <v>2502</v>
      </c>
      <c r="C1512" s="179" t="s">
        <v>1489</v>
      </c>
      <c r="D1512" s="180"/>
      <c r="E1512" s="181"/>
      <c r="F1512" s="181"/>
      <c r="J1512" s="177"/>
    </row>
    <row r="1513" spans="1:10" ht="12.75" customHeight="1" outlineLevel="1" x14ac:dyDescent="0.2">
      <c r="A1513" s="160" t="s">
        <v>212</v>
      </c>
      <c r="B1513" s="186" t="s">
        <v>2503</v>
      </c>
      <c r="C1513" s="187" t="s">
        <v>2479</v>
      </c>
      <c r="D1513" s="188" t="s">
        <v>9</v>
      </c>
      <c r="E1513" s="189">
        <v>164.9</v>
      </c>
      <c r="F1513" s="189"/>
      <c r="J1513" s="177"/>
    </row>
    <row r="1514" spans="1:10" ht="12.75" customHeight="1" outlineLevel="1" x14ac:dyDescent="0.2">
      <c r="A1514" s="160" t="s">
        <v>212</v>
      </c>
      <c r="B1514" s="190" t="s">
        <v>2504</v>
      </c>
      <c r="C1514" s="191" t="s">
        <v>2480</v>
      </c>
      <c r="D1514" s="192" t="s">
        <v>9</v>
      </c>
      <c r="E1514" s="193">
        <v>79.8</v>
      </c>
      <c r="F1514" s="193"/>
      <c r="J1514" s="177"/>
    </row>
    <row r="1515" spans="1:10" ht="12.75" customHeight="1" outlineLevel="1" x14ac:dyDescent="0.2">
      <c r="A1515" s="160" t="s">
        <v>212</v>
      </c>
      <c r="B1515" s="186" t="s">
        <v>2505</v>
      </c>
      <c r="C1515" s="187" t="s">
        <v>2481</v>
      </c>
      <c r="D1515" s="188" t="s">
        <v>9</v>
      </c>
      <c r="E1515" s="189">
        <v>45.17</v>
      </c>
      <c r="F1515" s="189"/>
      <c r="J1515" s="177"/>
    </row>
    <row r="1516" spans="1:10" ht="12.75" customHeight="1" outlineLevel="1" x14ac:dyDescent="0.2">
      <c r="A1516" s="160" t="s">
        <v>212</v>
      </c>
      <c r="B1516" s="190" t="s">
        <v>2506</v>
      </c>
      <c r="C1516" s="191" t="s">
        <v>2482</v>
      </c>
      <c r="D1516" s="192" t="s">
        <v>9</v>
      </c>
      <c r="E1516" s="193">
        <v>3.4</v>
      </c>
      <c r="F1516" s="193"/>
      <c r="J1516" s="177"/>
    </row>
    <row r="1517" spans="1:10" ht="12.75" customHeight="1" outlineLevel="1" x14ac:dyDescent="0.2">
      <c r="A1517" s="160" t="s">
        <v>212</v>
      </c>
      <c r="B1517" s="186" t="s">
        <v>2507</v>
      </c>
      <c r="C1517" s="187" t="s">
        <v>2483</v>
      </c>
      <c r="D1517" s="188" t="s">
        <v>9</v>
      </c>
      <c r="E1517" s="189">
        <v>7.73</v>
      </c>
      <c r="F1517" s="189"/>
      <c r="J1517" s="177"/>
    </row>
    <row r="1518" spans="1:10" ht="12.75" customHeight="1" outlineLevel="1" x14ac:dyDescent="0.2">
      <c r="A1518" s="160" t="s">
        <v>212</v>
      </c>
      <c r="B1518" s="178" t="s">
        <v>2508</v>
      </c>
      <c r="C1518" s="179" t="s">
        <v>1490</v>
      </c>
      <c r="D1518" s="180"/>
      <c r="E1518" s="181"/>
      <c r="F1518" s="181"/>
      <c r="J1518" s="177"/>
    </row>
    <row r="1519" spans="1:10" ht="12.75" customHeight="1" outlineLevel="1" x14ac:dyDescent="0.2">
      <c r="A1519" s="160" t="s">
        <v>212</v>
      </c>
      <c r="B1519" s="190" t="s">
        <v>2509</v>
      </c>
      <c r="C1519" s="191" t="s">
        <v>2479</v>
      </c>
      <c r="D1519" s="192" t="s">
        <v>9</v>
      </c>
      <c r="E1519" s="193">
        <v>196.57</v>
      </c>
      <c r="F1519" s="193">
        <v>19.309999999999999</v>
      </c>
      <c r="J1519" s="177"/>
    </row>
    <row r="1520" spans="1:10" ht="12.75" customHeight="1" outlineLevel="1" x14ac:dyDescent="0.2">
      <c r="A1520" s="160" t="s">
        <v>212</v>
      </c>
      <c r="B1520" s="186" t="s">
        <v>2510</v>
      </c>
      <c r="C1520" s="187" t="s">
        <v>2480</v>
      </c>
      <c r="D1520" s="188" t="s">
        <v>9</v>
      </c>
      <c r="E1520" s="189">
        <v>81.349999999999994</v>
      </c>
      <c r="F1520" s="189"/>
      <c r="J1520" s="177"/>
    </row>
    <row r="1521" spans="1:10" ht="12.75" customHeight="1" outlineLevel="1" x14ac:dyDescent="0.2">
      <c r="A1521" s="160" t="s">
        <v>212</v>
      </c>
      <c r="B1521" s="190" t="s">
        <v>2511</v>
      </c>
      <c r="C1521" s="191" t="s">
        <v>2481</v>
      </c>
      <c r="D1521" s="192" t="s">
        <v>9</v>
      </c>
      <c r="E1521" s="193">
        <v>56.52</v>
      </c>
      <c r="F1521" s="193"/>
      <c r="J1521" s="177"/>
    </row>
    <row r="1522" spans="1:10" ht="12.75" customHeight="1" outlineLevel="1" x14ac:dyDescent="0.2">
      <c r="A1522" s="160" t="s">
        <v>212</v>
      </c>
      <c r="B1522" s="186" t="s">
        <v>2512</v>
      </c>
      <c r="C1522" s="187" t="s">
        <v>2482</v>
      </c>
      <c r="D1522" s="188" t="s">
        <v>9</v>
      </c>
      <c r="E1522" s="189">
        <v>3.41</v>
      </c>
      <c r="F1522" s="189"/>
      <c r="J1522" s="177"/>
    </row>
    <row r="1523" spans="1:10" ht="12.75" customHeight="1" outlineLevel="1" x14ac:dyDescent="0.2">
      <c r="A1523" s="160" t="s">
        <v>212</v>
      </c>
      <c r="B1523" s="190" t="s">
        <v>2513</v>
      </c>
      <c r="C1523" s="191" t="s">
        <v>2483</v>
      </c>
      <c r="D1523" s="192" t="s">
        <v>9</v>
      </c>
      <c r="E1523" s="193">
        <v>8.51</v>
      </c>
      <c r="F1523" s="193"/>
      <c r="J1523" s="177"/>
    </row>
    <row r="1524" spans="1:10" ht="12.75" customHeight="1" outlineLevel="1" x14ac:dyDescent="0.2">
      <c r="A1524" s="160" t="s">
        <v>212</v>
      </c>
      <c r="B1524" s="178" t="s">
        <v>2514</v>
      </c>
      <c r="C1524" s="179" t="s">
        <v>1491</v>
      </c>
      <c r="D1524" s="180"/>
      <c r="E1524" s="181"/>
      <c r="F1524" s="181"/>
      <c r="J1524" s="177"/>
    </row>
    <row r="1525" spans="1:10" ht="12.75" customHeight="1" outlineLevel="1" x14ac:dyDescent="0.2">
      <c r="A1525" s="160" t="s">
        <v>212</v>
      </c>
      <c r="B1525" s="186" t="s">
        <v>2515</v>
      </c>
      <c r="C1525" s="187" t="s">
        <v>2479</v>
      </c>
      <c r="D1525" s="188" t="s">
        <v>9</v>
      </c>
      <c r="E1525" s="189">
        <v>164.9</v>
      </c>
      <c r="F1525" s="189"/>
      <c r="J1525" s="177"/>
    </row>
    <row r="1526" spans="1:10" ht="12.75" customHeight="1" outlineLevel="1" x14ac:dyDescent="0.2">
      <c r="A1526" s="160" t="s">
        <v>212</v>
      </c>
      <c r="B1526" s="190" t="s">
        <v>2516</v>
      </c>
      <c r="C1526" s="191" t="s">
        <v>2480</v>
      </c>
      <c r="D1526" s="192" t="s">
        <v>9</v>
      </c>
      <c r="E1526" s="193">
        <v>79.8</v>
      </c>
      <c r="F1526" s="193"/>
      <c r="J1526" s="177"/>
    </row>
    <row r="1527" spans="1:10" ht="12.75" customHeight="1" outlineLevel="1" x14ac:dyDescent="0.2">
      <c r="A1527" s="160" t="s">
        <v>212</v>
      </c>
      <c r="B1527" s="186" t="s">
        <v>2517</v>
      </c>
      <c r="C1527" s="187" t="s">
        <v>2481</v>
      </c>
      <c r="D1527" s="188" t="s">
        <v>9</v>
      </c>
      <c r="E1527" s="189">
        <v>45.17</v>
      </c>
      <c r="F1527" s="189"/>
      <c r="J1527" s="177"/>
    </row>
    <row r="1528" spans="1:10" ht="12.75" customHeight="1" outlineLevel="1" x14ac:dyDescent="0.2">
      <c r="A1528" s="160" t="s">
        <v>212</v>
      </c>
      <c r="B1528" s="190" t="s">
        <v>2518</v>
      </c>
      <c r="C1528" s="191" t="s">
        <v>2482</v>
      </c>
      <c r="D1528" s="192" t="s">
        <v>9</v>
      </c>
      <c r="E1528" s="193">
        <v>3.4</v>
      </c>
      <c r="F1528" s="193"/>
      <c r="J1528" s="177"/>
    </row>
    <row r="1529" spans="1:10" ht="12.75" customHeight="1" outlineLevel="1" x14ac:dyDescent="0.2">
      <c r="A1529" s="160" t="s">
        <v>212</v>
      </c>
      <c r="B1529" s="186" t="s">
        <v>2519</v>
      </c>
      <c r="C1529" s="187" t="s">
        <v>2483</v>
      </c>
      <c r="D1529" s="188" t="s">
        <v>9</v>
      </c>
      <c r="E1529" s="189">
        <v>7.73</v>
      </c>
      <c r="F1529" s="189"/>
      <c r="J1529" s="177"/>
    </row>
    <row r="1530" spans="1:10" ht="12.75" customHeight="1" outlineLevel="1" x14ac:dyDescent="0.2">
      <c r="A1530" s="160" t="s">
        <v>212</v>
      </c>
      <c r="B1530" s="178" t="s">
        <v>2520</v>
      </c>
      <c r="C1530" s="179" t="s">
        <v>1492</v>
      </c>
      <c r="D1530" s="180"/>
      <c r="E1530" s="181"/>
      <c r="F1530" s="181"/>
      <c r="J1530" s="177"/>
    </row>
    <row r="1531" spans="1:10" ht="12.75" customHeight="1" outlineLevel="1" x14ac:dyDescent="0.2">
      <c r="A1531" s="160" t="s">
        <v>212</v>
      </c>
      <c r="B1531" s="190" t="s">
        <v>2521</v>
      </c>
      <c r="C1531" s="191" t="s">
        <v>2479</v>
      </c>
      <c r="D1531" s="192" t="s">
        <v>9</v>
      </c>
      <c r="E1531" s="193">
        <v>196.57</v>
      </c>
      <c r="F1531" s="193">
        <v>19.309999999999999</v>
      </c>
      <c r="J1531" s="177"/>
    </row>
    <row r="1532" spans="1:10" ht="12.75" customHeight="1" outlineLevel="1" x14ac:dyDescent="0.2">
      <c r="A1532" s="160" t="s">
        <v>212</v>
      </c>
      <c r="B1532" s="186" t="s">
        <v>2522</v>
      </c>
      <c r="C1532" s="187" t="s">
        <v>2480</v>
      </c>
      <c r="D1532" s="188" t="s">
        <v>9</v>
      </c>
      <c r="E1532" s="189">
        <v>81.349999999999994</v>
      </c>
      <c r="F1532" s="189"/>
      <c r="J1532" s="177"/>
    </row>
    <row r="1533" spans="1:10" ht="12.75" customHeight="1" outlineLevel="1" x14ac:dyDescent="0.2">
      <c r="A1533" s="160" t="s">
        <v>212</v>
      </c>
      <c r="B1533" s="190" t="s">
        <v>2523</v>
      </c>
      <c r="C1533" s="191" t="s">
        <v>2481</v>
      </c>
      <c r="D1533" s="192" t="s">
        <v>9</v>
      </c>
      <c r="E1533" s="193">
        <v>56.52</v>
      </c>
      <c r="F1533" s="193"/>
      <c r="J1533" s="177"/>
    </row>
    <row r="1534" spans="1:10" ht="12.75" customHeight="1" outlineLevel="1" x14ac:dyDescent="0.2">
      <c r="A1534" s="160" t="s">
        <v>212</v>
      </c>
      <c r="B1534" s="186" t="s">
        <v>2524</v>
      </c>
      <c r="C1534" s="187" t="s">
        <v>2482</v>
      </c>
      <c r="D1534" s="188" t="s">
        <v>9</v>
      </c>
      <c r="E1534" s="189">
        <v>3.41</v>
      </c>
      <c r="F1534" s="189"/>
      <c r="J1534" s="177"/>
    </row>
    <row r="1535" spans="1:10" ht="12.75" customHeight="1" outlineLevel="1" x14ac:dyDescent="0.2">
      <c r="A1535" s="160" t="s">
        <v>212</v>
      </c>
      <c r="B1535" s="190" t="s">
        <v>2525</v>
      </c>
      <c r="C1535" s="191" t="s">
        <v>2483</v>
      </c>
      <c r="D1535" s="192" t="s">
        <v>9</v>
      </c>
      <c r="E1535" s="193">
        <v>8.51</v>
      </c>
      <c r="F1535" s="193"/>
      <c r="J1535" s="177"/>
    </row>
    <row r="1536" spans="1:10" ht="12.75" customHeight="1" outlineLevel="1" x14ac:dyDescent="0.2">
      <c r="A1536" s="160" t="s">
        <v>212</v>
      </c>
      <c r="B1536" s="178" t="s">
        <v>2526</v>
      </c>
      <c r="C1536" s="179" t="s">
        <v>1493</v>
      </c>
      <c r="D1536" s="180"/>
      <c r="E1536" s="181"/>
      <c r="F1536" s="181"/>
      <c r="J1536" s="177"/>
    </row>
    <row r="1537" spans="1:10" ht="12.75" customHeight="1" outlineLevel="1" x14ac:dyDescent="0.2">
      <c r="A1537" s="160" t="s">
        <v>212</v>
      </c>
      <c r="B1537" s="186" t="s">
        <v>2527</v>
      </c>
      <c r="C1537" s="187" t="s">
        <v>2479</v>
      </c>
      <c r="D1537" s="188" t="s">
        <v>9</v>
      </c>
      <c r="E1537" s="189">
        <v>164.9</v>
      </c>
      <c r="F1537" s="189"/>
      <c r="J1537" s="177"/>
    </row>
    <row r="1538" spans="1:10" ht="12.75" customHeight="1" outlineLevel="1" x14ac:dyDescent="0.2">
      <c r="A1538" s="160" t="s">
        <v>212</v>
      </c>
      <c r="B1538" s="190" t="s">
        <v>2528</v>
      </c>
      <c r="C1538" s="191" t="s">
        <v>2480</v>
      </c>
      <c r="D1538" s="192" t="s">
        <v>9</v>
      </c>
      <c r="E1538" s="193">
        <v>79.8</v>
      </c>
      <c r="F1538" s="193"/>
      <c r="J1538" s="177"/>
    </row>
    <row r="1539" spans="1:10" ht="12.75" customHeight="1" outlineLevel="1" x14ac:dyDescent="0.2">
      <c r="A1539" s="160" t="s">
        <v>212</v>
      </c>
      <c r="B1539" s="186" t="s">
        <v>2529</v>
      </c>
      <c r="C1539" s="187" t="s">
        <v>2481</v>
      </c>
      <c r="D1539" s="188" t="s">
        <v>9</v>
      </c>
      <c r="E1539" s="189">
        <v>45.17</v>
      </c>
      <c r="F1539" s="189"/>
      <c r="J1539" s="177"/>
    </row>
    <row r="1540" spans="1:10" ht="12.75" customHeight="1" outlineLevel="1" x14ac:dyDescent="0.2">
      <c r="A1540" s="160" t="s">
        <v>212</v>
      </c>
      <c r="B1540" s="190" t="s">
        <v>2530</v>
      </c>
      <c r="C1540" s="191" t="s">
        <v>2482</v>
      </c>
      <c r="D1540" s="192" t="s">
        <v>9</v>
      </c>
      <c r="E1540" s="193">
        <v>3.4</v>
      </c>
      <c r="F1540" s="193"/>
      <c r="J1540" s="177"/>
    </row>
    <row r="1541" spans="1:10" ht="12.75" customHeight="1" outlineLevel="1" x14ac:dyDescent="0.2">
      <c r="A1541" s="160" t="s">
        <v>212</v>
      </c>
      <c r="B1541" s="186" t="s">
        <v>2531</v>
      </c>
      <c r="C1541" s="187" t="s">
        <v>2483</v>
      </c>
      <c r="D1541" s="188" t="s">
        <v>9</v>
      </c>
      <c r="E1541" s="189">
        <v>7.73</v>
      </c>
      <c r="F1541" s="189"/>
      <c r="J1541" s="177"/>
    </row>
    <row r="1542" spans="1:10" ht="12.75" customHeight="1" outlineLevel="1" x14ac:dyDescent="0.2">
      <c r="A1542" s="160" t="s">
        <v>212</v>
      </c>
      <c r="B1542" s="178" t="s">
        <v>2532</v>
      </c>
      <c r="C1542" s="179" t="s">
        <v>1494</v>
      </c>
      <c r="D1542" s="180"/>
      <c r="E1542" s="181"/>
      <c r="F1542" s="181"/>
      <c r="J1542" s="177"/>
    </row>
    <row r="1543" spans="1:10" ht="12.75" customHeight="1" outlineLevel="1" x14ac:dyDescent="0.2">
      <c r="A1543" s="160" t="s">
        <v>212</v>
      </c>
      <c r="B1543" s="190" t="s">
        <v>2533</v>
      </c>
      <c r="C1543" s="191" t="s">
        <v>2479</v>
      </c>
      <c r="D1543" s="192" t="s">
        <v>9</v>
      </c>
      <c r="E1543" s="193">
        <v>196.57</v>
      </c>
      <c r="F1543" s="193">
        <v>19.309999999999999</v>
      </c>
      <c r="J1543" s="177"/>
    </row>
    <row r="1544" spans="1:10" ht="12.75" customHeight="1" outlineLevel="1" x14ac:dyDescent="0.2">
      <c r="A1544" s="160" t="s">
        <v>212</v>
      </c>
      <c r="B1544" s="186" t="s">
        <v>2534</v>
      </c>
      <c r="C1544" s="187" t="s">
        <v>2480</v>
      </c>
      <c r="D1544" s="188" t="s">
        <v>9</v>
      </c>
      <c r="E1544" s="189">
        <v>81.349999999999994</v>
      </c>
      <c r="F1544" s="189"/>
      <c r="J1544" s="177"/>
    </row>
    <row r="1545" spans="1:10" ht="12.75" customHeight="1" outlineLevel="1" x14ac:dyDescent="0.2">
      <c r="A1545" s="160" t="s">
        <v>212</v>
      </c>
      <c r="B1545" s="190" t="s">
        <v>2535</v>
      </c>
      <c r="C1545" s="191" t="s">
        <v>2481</v>
      </c>
      <c r="D1545" s="192" t="s">
        <v>9</v>
      </c>
      <c r="E1545" s="193">
        <v>56.52</v>
      </c>
      <c r="F1545" s="193"/>
      <c r="J1545" s="177"/>
    </row>
    <row r="1546" spans="1:10" ht="12.75" customHeight="1" outlineLevel="1" x14ac:dyDescent="0.2">
      <c r="A1546" s="160" t="s">
        <v>212</v>
      </c>
      <c r="B1546" s="186" t="s">
        <v>2536</v>
      </c>
      <c r="C1546" s="187" t="s">
        <v>2482</v>
      </c>
      <c r="D1546" s="188" t="s">
        <v>9</v>
      </c>
      <c r="E1546" s="189">
        <v>3.41</v>
      </c>
      <c r="F1546" s="189"/>
      <c r="J1546" s="177"/>
    </row>
    <row r="1547" spans="1:10" ht="12.75" customHeight="1" outlineLevel="1" x14ac:dyDescent="0.2">
      <c r="A1547" s="160" t="s">
        <v>212</v>
      </c>
      <c r="B1547" s="190" t="s">
        <v>2537</v>
      </c>
      <c r="C1547" s="191" t="s">
        <v>2483</v>
      </c>
      <c r="D1547" s="192" t="s">
        <v>9</v>
      </c>
      <c r="E1547" s="193">
        <v>8.51</v>
      </c>
      <c r="F1547" s="193"/>
      <c r="J1547" s="177"/>
    </row>
    <row r="1548" spans="1:10" ht="12.75" customHeight="1" outlineLevel="1" x14ac:dyDescent="0.2">
      <c r="A1548" s="160" t="s">
        <v>212</v>
      </c>
      <c r="B1548" s="178" t="s">
        <v>2538</v>
      </c>
      <c r="C1548" s="179" t="s">
        <v>1495</v>
      </c>
      <c r="D1548" s="180"/>
      <c r="E1548" s="181"/>
      <c r="F1548" s="181"/>
      <c r="J1548" s="177"/>
    </row>
    <row r="1549" spans="1:10" ht="12.75" customHeight="1" outlineLevel="1" x14ac:dyDescent="0.2">
      <c r="A1549" s="160" t="s">
        <v>212</v>
      </c>
      <c r="B1549" s="186" t="s">
        <v>2539</v>
      </c>
      <c r="C1549" s="187" t="s">
        <v>2479</v>
      </c>
      <c r="D1549" s="188" t="s">
        <v>9</v>
      </c>
      <c r="E1549" s="189">
        <v>164.9</v>
      </c>
      <c r="F1549" s="189"/>
      <c r="J1549" s="177"/>
    </row>
    <row r="1550" spans="1:10" ht="12.75" customHeight="1" outlineLevel="1" x14ac:dyDescent="0.2">
      <c r="A1550" s="160" t="s">
        <v>212</v>
      </c>
      <c r="B1550" s="190" t="s">
        <v>2540</v>
      </c>
      <c r="C1550" s="191" t="s">
        <v>2480</v>
      </c>
      <c r="D1550" s="192" t="s">
        <v>9</v>
      </c>
      <c r="E1550" s="193">
        <v>80.19</v>
      </c>
      <c r="F1550" s="193"/>
      <c r="J1550" s="177"/>
    </row>
    <row r="1551" spans="1:10" ht="12.75" customHeight="1" outlineLevel="1" x14ac:dyDescent="0.2">
      <c r="A1551" s="160" t="s">
        <v>212</v>
      </c>
      <c r="B1551" s="186" t="s">
        <v>2541</v>
      </c>
      <c r="C1551" s="187" t="s">
        <v>2481</v>
      </c>
      <c r="D1551" s="188" t="s">
        <v>9</v>
      </c>
      <c r="E1551" s="189">
        <v>45.17</v>
      </c>
      <c r="F1551" s="189"/>
      <c r="J1551" s="177"/>
    </row>
    <row r="1552" spans="1:10" ht="12.75" customHeight="1" outlineLevel="1" x14ac:dyDescent="0.2">
      <c r="A1552" s="160" t="s">
        <v>212</v>
      </c>
      <c r="B1552" s="190" t="s">
        <v>2542</v>
      </c>
      <c r="C1552" s="191" t="s">
        <v>2482</v>
      </c>
      <c r="D1552" s="192" t="s">
        <v>9</v>
      </c>
      <c r="E1552" s="193">
        <v>3.4</v>
      </c>
      <c r="F1552" s="193"/>
      <c r="J1552" s="177"/>
    </row>
    <row r="1553" spans="1:10" ht="12.75" customHeight="1" outlineLevel="1" x14ac:dyDescent="0.2">
      <c r="A1553" s="160" t="s">
        <v>212</v>
      </c>
      <c r="B1553" s="186" t="s">
        <v>2543</v>
      </c>
      <c r="C1553" s="187" t="s">
        <v>2483</v>
      </c>
      <c r="D1553" s="188" t="s">
        <v>9</v>
      </c>
      <c r="E1553" s="189">
        <v>7.73</v>
      </c>
      <c r="F1553" s="189"/>
      <c r="J1553" s="177"/>
    </row>
    <row r="1554" spans="1:10" ht="12.75" customHeight="1" outlineLevel="1" x14ac:dyDescent="0.2">
      <c r="A1554" s="160" t="s">
        <v>212</v>
      </c>
      <c r="B1554" s="178" t="s">
        <v>2544</v>
      </c>
      <c r="C1554" s="179" t="s">
        <v>1496</v>
      </c>
      <c r="D1554" s="180"/>
      <c r="E1554" s="181"/>
      <c r="F1554" s="181"/>
      <c r="J1554" s="177"/>
    </row>
    <row r="1555" spans="1:10" ht="12.75" customHeight="1" outlineLevel="1" x14ac:dyDescent="0.2">
      <c r="A1555" s="160" t="s">
        <v>212</v>
      </c>
      <c r="B1555" s="190" t="s">
        <v>2545</v>
      </c>
      <c r="C1555" s="191" t="s">
        <v>2480</v>
      </c>
      <c r="D1555" s="192" t="s">
        <v>9</v>
      </c>
      <c r="E1555" s="193">
        <v>207.02</v>
      </c>
      <c r="F1555" s="193">
        <f>70.59+108.12</f>
        <v>178.71</v>
      </c>
      <c r="J1555" s="177"/>
    </row>
    <row r="1556" spans="1:10" ht="12.75" customHeight="1" outlineLevel="1" x14ac:dyDescent="0.2">
      <c r="A1556" s="160" t="s">
        <v>212</v>
      </c>
      <c r="B1556" s="186" t="s">
        <v>2546</v>
      </c>
      <c r="C1556" s="187" t="s">
        <v>2481</v>
      </c>
      <c r="D1556" s="188" t="s">
        <v>9</v>
      </c>
      <c r="E1556" s="189">
        <v>153.56</v>
      </c>
      <c r="F1556" s="189">
        <v>109.07</v>
      </c>
      <c r="J1556" s="177"/>
    </row>
    <row r="1557" spans="1:10" ht="12.75" customHeight="1" outlineLevel="1" x14ac:dyDescent="0.2">
      <c r="A1557" s="160" t="s">
        <v>212</v>
      </c>
      <c r="B1557" s="190" t="s">
        <v>2547</v>
      </c>
      <c r="C1557" s="191" t="s">
        <v>2482</v>
      </c>
      <c r="D1557" s="192" t="s">
        <v>9</v>
      </c>
      <c r="E1557" s="193">
        <v>3.82</v>
      </c>
      <c r="F1557" s="193"/>
      <c r="J1557" s="177"/>
    </row>
    <row r="1558" spans="1:10" ht="12.75" customHeight="1" outlineLevel="1" x14ac:dyDescent="0.2">
      <c r="A1558" s="160" t="s">
        <v>212</v>
      </c>
      <c r="B1558" s="186" t="s">
        <v>2548</v>
      </c>
      <c r="C1558" s="187" t="s">
        <v>2483</v>
      </c>
      <c r="D1558" s="188" t="s">
        <v>9</v>
      </c>
      <c r="E1558" s="189">
        <v>5.5</v>
      </c>
      <c r="F1558" s="189"/>
      <c r="J1558" s="177"/>
    </row>
    <row r="1559" spans="1:10" ht="12.75" customHeight="1" outlineLevel="1" x14ac:dyDescent="0.2">
      <c r="A1559" s="160" t="s">
        <v>212</v>
      </c>
      <c r="B1559" s="178" t="s">
        <v>2549</v>
      </c>
      <c r="C1559" s="179" t="s">
        <v>1497</v>
      </c>
      <c r="D1559" s="180"/>
      <c r="E1559" s="181"/>
      <c r="F1559" s="181"/>
      <c r="J1559" s="177"/>
    </row>
    <row r="1560" spans="1:10" ht="12.75" customHeight="1" outlineLevel="1" x14ac:dyDescent="0.2">
      <c r="A1560" s="160" t="s">
        <v>212</v>
      </c>
      <c r="B1560" s="190" t="s">
        <v>2550</v>
      </c>
      <c r="C1560" s="191" t="s">
        <v>2479</v>
      </c>
      <c r="D1560" s="192" t="s">
        <v>9</v>
      </c>
      <c r="E1560" s="193">
        <v>92.69</v>
      </c>
      <c r="F1560" s="193"/>
      <c r="J1560" s="177"/>
    </row>
    <row r="1561" spans="1:10" ht="12.75" customHeight="1" outlineLevel="1" x14ac:dyDescent="0.2">
      <c r="A1561" s="160" t="s">
        <v>212</v>
      </c>
      <c r="B1561" s="186" t="s">
        <v>2551</v>
      </c>
      <c r="C1561" s="187" t="s">
        <v>2480</v>
      </c>
      <c r="D1561" s="188" t="s">
        <v>9</v>
      </c>
      <c r="E1561" s="189">
        <v>43.49</v>
      </c>
      <c r="F1561" s="189"/>
      <c r="J1561" s="177"/>
    </row>
    <row r="1562" spans="1:10" ht="12.75" customHeight="1" outlineLevel="1" x14ac:dyDescent="0.2">
      <c r="A1562" s="160" t="s">
        <v>212</v>
      </c>
      <c r="B1562" s="190" t="s">
        <v>2552</v>
      </c>
      <c r="C1562" s="191" t="s">
        <v>2481</v>
      </c>
      <c r="D1562" s="192" t="s">
        <v>9</v>
      </c>
      <c r="E1562" s="193">
        <v>109.07</v>
      </c>
      <c r="F1562" s="193"/>
      <c r="J1562" s="177"/>
    </row>
    <row r="1563" spans="1:10" ht="12.75" customHeight="1" outlineLevel="1" x14ac:dyDescent="0.2">
      <c r="A1563" s="160" t="s">
        <v>212</v>
      </c>
      <c r="B1563" s="186" t="s">
        <v>2553</v>
      </c>
      <c r="C1563" s="187" t="s">
        <v>2482</v>
      </c>
      <c r="D1563" s="188" t="s">
        <v>9</v>
      </c>
      <c r="E1563" s="189">
        <v>3.4</v>
      </c>
      <c r="F1563" s="189"/>
      <c r="J1563" s="177"/>
    </row>
    <row r="1564" spans="1:10" ht="12.75" customHeight="1" outlineLevel="1" x14ac:dyDescent="0.2">
      <c r="A1564" s="160" t="s">
        <v>212</v>
      </c>
      <c r="B1564" s="190" t="s">
        <v>2554</v>
      </c>
      <c r="C1564" s="191" t="s">
        <v>2483</v>
      </c>
      <c r="D1564" s="192" t="s">
        <v>9</v>
      </c>
      <c r="E1564" s="193">
        <v>4.3600000000000003</v>
      </c>
      <c r="F1564" s="193"/>
      <c r="J1564" s="177"/>
    </row>
    <row r="1565" spans="1:10" ht="12.75" customHeight="1" outlineLevel="1" x14ac:dyDescent="0.2">
      <c r="A1565" s="160" t="s">
        <v>212</v>
      </c>
      <c r="B1565" s="178" t="s">
        <v>2555</v>
      </c>
      <c r="C1565" s="179" t="s">
        <v>1498</v>
      </c>
      <c r="D1565" s="180"/>
      <c r="E1565" s="181"/>
      <c r="F1565" s="181"/>
      <c r="J1565" s="177"/>
    </row>
    <row r="1566" spans="1:10" ht="12.75" customHeight="1" outlineLevel="1" x14ac:dyDescent="0.2">
      <c r="A1566" s="160" t="s">
        <v>212</v>
      </c>
      <c r="B1566" s="186" t="s">
        <v>2556</v>
      </c>
      <c r="C1566" s="187" t="s">
        <v>2479</v>
      </c>
      <c r="D1566" s="188" t="s">
        <v>9</v>
      </c>
      <c r="E1566" s="189">
        <v>73.040000000000006</v>
      </c>
      <c r="F1566" s="189"/>
      <c r="J1566" s="177"/>
    </row>
    <row r="1567" spans="1:10" ht="12.75" customHeight="1" outlineLevel="1" x14ac:dyDescent="0.2">
      <c r="A1567" s="160" t="s">
        <v>212</v>
      </c>
      <c r="B1567" s="190" t="s">
        <v>2557</v>
      </c>
      <c r="C1567" s="191" t="s">
        <v>2480</v>
      </c>
      <c r="D1567" s="192" t="s">
        <v>9</v>
      </c>
      <c r="E1567" s="193">
        <v>46.22</v>
      </c>
      <c r="F1567" s="193"/>
      <c r="J1567" s="177"/>
    </row>
    <row r="1568" spans="1:10" ht="12.75" customHeight="1" outlineLevel="1" x14ac:dyDescent="0.2">
      <c r="A1568" s="160" t="s">
        <v>212</v>
      </c>
      <c r="B1568" s="186" t="s">
        <v>2558</v>
      </c>
      <c r="C1568" s="187" t="s">
        <v>2481</v>
      </c>
      <c r="D1568" s="188" t="s">
        <v>9</v>
      </c>
      <c r="E1568" s="189">
        <v>40.18</v>
      </c>
      <c r="F1568" s="189"/>
      <c r="J1568" s="177"/>
    </row>
    <row r="1569" spans="1:10" ht="12.75" customHeight="1" outlineLevel="1" x14ac:dyDescent="0.2">
      <c r="A1569" s="160" t="s">
        <v>212</v>
      </c>
      <c r="B1569" s="190" t="s">
        <v>2559</v>
      </c>
      <c r="C1569" s="191" t="s">
        <v>2482</v>
      </c>
      <c r="D1569" s="192" t="s">
        <v>9</v>
      </c>
      <c r="E1569" s="193">
        <v>3.4</v>
      </c>
      <c r="F1569" s="193"/>
      <c r="J1569" s="177"/>
    </row>
    <row r="1570" spans="1:10" ht="12.75" customHeight="1" outlineLevel="1" x14ac:dyDescent="0.2">
      <c r="A1570" s="160" t="s">
        <v>212</v>
      </c>
      <c r="B1570" s="186" t="s">
        <v>2560</v>
      </c>
      <c r="C1570" s="187" t="s">
        <v>2483</v>
      </c>
      <c r="D1570" s="188" t="s">
        <v>9</v>
      </c>
      <c r="E1570" s="189">
        <v>3.74</v>
      </c>
      <c r="F1570" s="189"/>
      <c r="J1570" s="177"/>
    </row>
    <row r="1571" spans="1:10" ht="12.75" customHeight="1" outlineLevel="1" x14ac:dyDescent="0.2">
      <c r="A1571" s="160" t="s">
        <v>212</v>
      </c>
      <c r="B1571" s="178" t="s">
        <v>2561</v>
      </c>
      <c r="C1571" s="179" t="s">
        <v>1499</v>
      </c>
      <c r="D1571" s="180"/>
      <c r="E1571" s="181"/>
      <c r="F1571" s="181"/>
      <c r="J1571" s="177"/>
    </row>
    <row r="1572" spans="1:10" ht="12.75" customHeight="1" outlineLevel="1" x14ac:dyDescent="0.2">
      <c r="A1572" s="160" t="s">
        <v>212</v>
      </c>
      <c r="B1572" s="190" t="s">
        <v>2562</v>
      </c>
      <c r="C1572" s="191" t="s">
        <v>2479</v>
      </c>
      <c r="D1572" s="192" t="s">
        <v>9</v>
      </c>
      <c r="E1572" s="193">
        <v>92.7</v>
      </c>
      <c r="F1572" s="193">
        <v>39.61</v>
      </c>
      <c r="J1572" s="177"/>
    </row>
    <row r="1573" spans="1:10" ht="12.75" customHeight="1" outlineLevel="1" x14ac:dyDescent="0.2">
      <c r="A1573" s="160" t="s">
        <v>212</v>
      </c>
      <c r="B1573" s="186" t="s">
        <v>2563</v>
      </c>
      <c r="C1573" s="187" t="s">
        <v>2480</v>
      </c>
      <c r="D1573" s="188" t="s">
        <v>9</v>
      </c>
      <c r="E1573" s="189">
        <v>46.87</v>
      </c>
      <c r="F1573" s="189"/>
      <c r="J1573" s="177"/>
    </row>
    <row r="1574" spans="1:10" ht="12.75" customHeight="1" outlineLevel="1" x14ac:dyDescent="0.2">
      <c r="A1574" s="160" t="s">
        <v>212</v>
      </c>
      <c r="B1574" s="190" t="s">
        <v>2564</v>
      </c>
      <c r="C1574" s="191" t="s">
        <v>2481</v>
      </c>
      <c r="D1574" s="192" t="s">
        <v>9</v>
      </c>
      <c r="E1574" s="193">
        <v>47.19</v>
      </c>
      <c r="F1574" s="193"/>
      <c r="J1574" s="177"/>
    </row>
    <row r="1575" spans="1:10" ht="12.75" customHeight="1" outlineLevel="1" x14ac:dyDescent="0.2">
      <c r="A1575" s="160" t="s">
        <v>212</v>
      </c>
      <c r="B1575" s="186" t="s">
        <v>2565</v>
      </c>
      <c r="C1575" s="187" t="s">
        <v>2482</v>
      </c>
      <c r="D1575" s="188" t="s">
        <v>9</v>
      </c>
      <c r="E1575" s="189">
        <v>3.4</v>
      </c>
      <c r="F1575" s="189"/>
      <c r="J1575" s="177"/>
    </row>
    <row r="1576" spans="1:10" ht="12.75" customHeight="1" outlineLevel="1" x14ac:dyDescent="0.2">
      <c r="A1576" s="160" t="s">
        <v>212</v>
      </c>
      <c r="B1576" s="190" t="s">
        <v>2566</v>
      </c>
      <c r="C1576" s="191" t="s">
        <v>2483</v>
      </c>
      <c r="D1576" s="192" t="s">
        <v>9</v>
      </c>
      <c r="E1576" s="193">
        <v>4.42</v>
      </c>
      <c r="F1576" s="193"/>
      <c r="J1576" s="177"/>
    </row>
    <row r="1577" spans="1:10" ht="12.75" customHeight="1" outlineLevel="1" x14ac:dyDescent="0.2">
      <c r="A1577" s="160" t="s">
        <v>212</v>
      </c>
      <c r="B1577" s="178" t="s">
        <v>2567</v>
      </c>
      <c r="C1577" s="179" t="s">
        <v>1500</v>
      </c>
      <c r="D1577" s="180"/>
      <c r="E1577" s="181"/>
      <c r="F1577" s="181"/>
      <c r="J1577" s="177"/>
    </row>
    <row r="1578" spans="1:10" ht="12.75" customHeight="1" outlineLevel="1" x14ac:dyDescent="0.2">
      <c r="A1578" s="160" t="s">
        <v>212</v>
      </c>
      <c r="B1578" s="186" t="s">
        <v>2568</v>
      </c>
      <c r="C1578" s="187" t="s">
        <v>2479</v>
      </c>
      <c r="D1578" s="188" t="s">
        <v>9</v>
      </c>
      <c r="E1578" s="189">
        <v>73.040000000000006</v>
      </c>
      <c r="F1578" s="189"/>
      <c r="J1578" s="177"/>
    </row>
    <row r="1579" spans="1:10" ht="12.75" customHeight="1" outlineLevel="1" x14ac:dyDescent="0.2">
      <c r="A1579" s="160" t="s">
        <v>212</v>
      </c>
      <c r="B1579" s="190" t="s">
        <v>2569</v>
      </c>
      <c r="C1579" s="191" t="s">
        <v>2480</v>
      </c>
      <c r="D1579" s="192" t="s">
        <v>9</v>
      </c>
      <c r="E1579" s="193">
        <v>46.95</v>
      </c>
      <c r="F1579" s="193"/>
      <c r="J1579" s="177"/>
    </row>
    <row r="1580" spans="1:10" ht="12.75" customHeight="1" outlineLevel="1" x14ac:dyDescent="0.2">
      <c r="A1580" s="160" t="s">
        <v>212</v>
      </c>
      <c r="B1580" s="186" t="s">
        <v>2570</v>
      </c>
      <c r="C1580" s="187" t="s">
        <v>2481</v>
      </c>
      <c r="D1580" s="188" t="s">
        <v>9</v>
      </c>
      <c r="E1580" s="189">
        <v>40.159999999999997</v>
      </c>
      <c r="F1580" s="189"/>
      <c r="J1580" s="177"/>
    </row>
    <row r="1581" spans="1:10" ht="12.75" customHeight="1" outlineLevel="1" x14ac:dyDescent="0.2">
      <c r="A1581" s="160" t="s">
        <v>212</v>
      </c>
      <c r="B1581" s="190" t="s">
        <v>2571</v>
      </c>
      <c r="C1581" s="191" t="s">
        <v>2482</v>
      </c>
      <c r="D1581" s="192" t="s">
        <v>9</v>
      </c>
      <c r="E1581" s="193">
        <v>3.82</v>
      </c>
      <c r="F1581" s="193"/>
      <c r="J1581" s="177"/>
    </row>
    <row r="1582" spans="1:10" ht="12.75" customHeight="1" outlineLevel="1" x14ac:dyDescent="0.2">
      <c r="A1582" s="160" t="s">
        <v>212</v>
      </c>
      <c r="B1582" s="186" t="s">
        <v>2572</v>
      </c>
      <c r="C1582" s="187" t="s">
        <v>2483</v>
      </c>
      <c r="D1582" s="188" t="s">
        <v>9</v>
      </c>
      <c r="E1582" s="189">
        <v>3.74</v>
      </c>
      <c r="F1582" s="189"/>
      <c r="J1582" s="177"/>
    </row>
    <row r="1583" spans="1:10" ht="12.75" customHeight="1" outlineLevel="1" x14ac:dyDescent="0.2">
      <c r="A1583" s="160" t="s">
        <v>212</v>
      </c>
      <c r="B1583" s="178" t="s">
        <v>2573</v>
      </c>
      <c r="C1583" s="179" t="s">
        <v>1502</v>
      </c>
      <c r="D1583" s="180"/>
      <c r="E1583" s="181"/>
      <c r="F1583" s="181"/>
      <c r="G1583" s="160" t="s">
        <v>5395</v>
      </c>
      <c r="J1583" s="177"/>
    </row>
    <row r="1584" spans="1:10" ht="12.75" customHeight="1" outlineLevel="1" x14ac:dyDescent="0.2">
      <c r="A1584" s="160" t="s">
        <v>212</v>
      </c>
      <c r="B1584" s="190" t="s">
        <v>2574</v>
      </c>
      <c r="C1584" s="191" t="s">
        <v>2480</v>
      </c>
      <c r="D1584" s="192" t="s">
        <v>9</v>
      </c>
      <c r="E1584" s="193">
        <v>30.74</v>
      </c>
      <c r="F1584" s="193">
        <v>10.11</v>
      </c>
      <c r="G1584" s="160">
        <v>4.0999999999999996</v>
      </c>
      <c r="J1584" s="177"/>
    </row>
    <row r="1585" spans="1:10" ht="12.75" customHeight="1" outlineLevel="1" x14ac:dyDescent="0.2">
      <c r="A1585" s="160" t="s">
        <v>212</v>
      </c>
      <c r="B1585" s="186" t="s">
        <v>2575</v>
      </c>
      <c r="C1585" s="187" t="s">
        <v>2481</v>
      </c>
      <c r="D1585" s="188" t="s">
        <v>9</v>
      </c>
      <c r="E1585" s="189">
        <v>88.84</v>
      </c>
      <c r="F1585" s="189">
        <v>46.07</v>
      </c>
      <c r="G1585" s="160">
        <v>80.849999999999994</v>
      </c>
      <c r="J1585" s="177"/>
    </row>
    <row r="1586" spans="1:10" ht="12.75" customHeight="1" outlineLevel="1" x14ac:dyDescent="0.2">
      <c r="A1586" s="160" t="s">
        <v>212</v>
      </c>
      <c r="B1586" s="190" t="s">
        <v>2576</v>
      </c>
      <c r="C1586" s="191" t="s">
        <v>2482</v>
      </c>
      <c r="D1586" s="192" t="s">
        <v>9</v>
      </c>
      <c r="E1586" s="193">
        <v>5.32</v>
      </c>
      <c r="F1586" s="193"/>
      <c r="J1586" s="177"/>
    </row>
    <row r="1587" spans="1:10" ht="12.75" customHeight="1" outlineLevel="1" x14ac:dyDescent="0.2">
      <c r="A1587" s="160" t="s">
        <v>212</v>
      </c>
      <c r="B1587" s="186" t="s">
        <v>2577</v>
      </c>
      <c r="C1587" s="187" t="s">
        <v>2483</v>
      </c>
      <c r="D1587" s="188" t="s">
        <v>9</v>
      </c>
      <c r="E1587" s="189">
        <v>1.62</v>
      </c>
      <c r="F1587" s="189"/>
      <c r="J1587" s="177"/>
    </row>
    <row r="1588" spans="1:10" ht="12.75" customHeight="1" outlineLevel="1" x14ac:dyDescent="0.2">
      <c r="A1588" s="160" t="s">
        <v>212</v>
      </c>
      <c r="B1588" s="178" t="s">
        <v>2578</v>
      </c>
      <c r="C1588" s="179" t="s">
        <v>1504</v>
      </c>
      <c r="D1588" s="180"/>
      <c r="E1588" s="181"/>
      <c r="F1588" s="181"/>
      <c r="J1588" s="177"/>
    </row>
    <row r="1589" spans="1:10" ht="12.75" customHeight="1" outlineLevel="1" x14ac:dyDescent="0.2">
      <c r="A1589" s="160" t="s">
        <v>212</v>
      </c>
      <c r="B1589" s="190" t="s">
        <v>2579</v>
      </c>
      <c r="C1589" s="191" t="s">
        <v>2480</v>
      </c>
      <c r="D1589" s="192" t="s">
        <v>9</v>
      </c>
      <c r="E1589" s="193">
        <v>178.62</v>
      </c>
      <c r="F1589" s="193"/>
      <c r="J1589" s="177"/>
    </row>
    <row r="1590" spans="1:10" ht="12.75" customHeight="1" outlineLevel="1" x14ac:dyDescent="0.2">
      <c r="A1590" s="160" t="s">
        <v>212</v>
      </c>
      <c r="B1590" s="186" t="s">
        <v>2580</v>
      </c>
      <c r="C1590" s="187" t="s">
        <v>2481</v>
      </c>
      <c r="D1590" s="188" t="s">
        <v>9</v>
      </c>
      <c r="E1590" s="189">
        <v>1.48</v>
      </c>
      <c r="F1590" s="189"/>
      <c r="J1590" s="177"/>
    </row>
    <row r="1591" spans="1:10" ht="12.75" customHeight="1" outlineLevel="1" x14ac:dyDescent="0.2">
      <c r="A1591" s="160" t="s">
        <v>212</v>
      </c>
      <c r="B1591" s="190" t="s">
        <v>2581</v>
      </c>
      <c r="C1591" s="191" t="s">
        <v>2483</v>
      </c>
      <c r="D1591" s="192" t="s">
        <v>9</v>
      </c>
      <c r="E1591" s="193">
        <v>0.32</v>
      </c>
      <c r="F1591" s="193"/>
      <c r="J1591" s="177"/>
    </row>
    <row r="1592" spans="1:10" ht="12.75" customHeight="1" outlineLevel="1" x14ac:dyDescent="0.2">
      <c r="A1592" s="160" t="s">
        <v>212</v>
      </c>
      <c r="B1592" s="178" t="s">
        <v>2582</v>
      </c>
      <c r="C1592" s="179" t="s">
        <v>1507</v>
      </c>
      <c r="D1592" s="180"/>
      <c r="E1592" s="181"/>
      <c r="F1592" s="181"/>
      <c r="J1592" s="177"/>
    </row>
    <row r="1593" spans="1:10" ht="12.75" customHeight="1" outlineLevel="1" x14ac:dyDescent="0.2">
      <c r="A1593" s="160" t="s">
        <v>212</v>
      </c>
      <c r="B1593" s="186" t="s">
        <v>2583</v>
      </c>
      <c r="C1593" s="187" t="s">
        <v>2480</v>
      </c>
      <c r="D1593" s="188" t="s">
        <v>9</v>
      </c>
      <c r="E1593" s="189">
        <v>83.73</v>
      </c>
      <c r="F1593" s="189"/>
      <c r="J1593" s="177"/>
    </row>
    <row r="1594" spans="1:10" ht="12.75" customHeight="1" outlineLevel="1" x14ac:dyDescent="0.2">
      <c r="A1594" s="160" t="s">
        <v>212</v>
      </c>
      <c r="B1594" s="178" t="s">
        <v>2584</v>
      </c>
      <c r="C1594" s="179" t="s">
        <v>1742</v>
      </c>
      <c r="D1594" s="180"/>
      <c r="E1594" s="181"/>
      <c r="F1594" s="181"/>
      <c r="J1594" s="177"/>
    </row>
    <row r="1595" spans="1:10" ht="12.75" customHeight="1" outlineLevel="1" x14ac:dyDescent="0.2">
      <c r="A1595" s="160" t="s">
        <v>212</v>
      </c>
      <c r="B1595" s="190" t="s">
        <v>2585</v>
      </c>
      <c r="C1595" s="191" t="s">
        <v>2484</v>
      </c>
      <c r="D1595" s="192" t="s">
        <v>9</v>
      </c>
      <c r="E1595" s="193">
        <v>96.3</v>
      </c>
      <c r="F1595" s="193"/>
      <c r="J1595" s="177"/>
    </row>
    <row r="1596" spans="1:10" x14ac:dyDescent="0.2">
      <c r="B1596" s="419" t="s">
        <v>573</v>
      </c>
      <c r="C1596" s="420" t="s">
        <v>2588</v>
      </c>
      <c r="D1596" s="424"/>
      <c r="E1596" s="423">
        <f>SUM(E1598:E1599)</f>
        <v>12.75</v>
      </c>
      <c r="F1596" s="423"/>
      <c r="G1596" s="420"/>
      <c r="H1596" s="196">
        <f>SUM(H1597:H1599)</f>
        <v>12.75</v>
      </c>
      <c r="I1596" s="204" t="str">
        <f>IF(H1596=E1596,"OKAY","REVER")</f>
        <v>OKAY</v>
      </c>
      <c r="J1596" s="367"/>
    </row>
    <row r="1597" spans="1:10" ht="25.5" customHeight="1" outlineLevel="1" x14ac:dyDescent="0.2">
      <c r="A1597" s="160" t="s">
        <v>211</v>
      </c>
      <c r="B1597" s="178" t="s">
        <v>575</v>
      </c>
      <c r="C1597" s="179" t="s">
        <v>1479</v>
      </c>
      <c r="D1597" s="180"/>
      <c r="E1597" s="181"/>
      <c r="F1597" s="181"/>
      <c r="G1597" s="187" t="s">
        <v>2589</v>
      </c>
      <c r="H1597" s="197">
        <f>SUMIF($C:$C,G1597,$E:$E)</f>
        <v>5.38</v>
      </c>
      <c r="J1597" s="177"/>
    </row>
    <row r="1598" spans="1:10" ht="25.5" customHeight="1" outlineLevel="1" x14ac:dyDescent="0.2">
      <c r="A1598" s="160" t="s">
        <v>211</v>
      </c>
      <c r="B1598" s="186" t="s">
        <v>576</v>
      </c>
      <c r="C1598" s="187" t="s">
        <v>2589</v>
      </c>
      <c r="D1598" s="188" t="s">
        <v>9</v>
      </c>
      <c r="E1598" s="189">
        <v>5.38</v>
      </c>
      <c r="F1598" s="189" t="s">
        <v>2591</v>
      </c>
      <c r="G1598" s="191" t="s">
        <v>2590</v>
      </c>
      <c r="H1598" s="197">
        <f>SUMIF($C:$C,G1598,$E:$E)</f>
        <v>7.37</v>
      </c>
      <c r="J1598" s="177"/>
    </row>
    <row r="1599" spans="1:10" ht="25.5" customHeight="1" outlineLevel="1" x14ac:dyDescent="0.2">
      <c r="A1599" s="160" t="s">
        <v>211</v>
      </c>
      <c r="B1599" s="190" t="s">
        <v>842</v>
      </c>
      <c r="C1599" s="191" t="s">
        <v>2590</v>
      </c>
      <c r="D1599" s="192" t="s">
        <v>9</v>
      </c>
      <c r="E1599" s="193">
        <v>7.37</v>
      </c>
      <c r="F1599" s="193" t="s">
        <v>2591</v>
      </c>
      <c r="J1599" s="177"/>
    </row>
    <row r="1600" spans="1:10" x14ac:dyDescent="0.2">
      <c r="B1600" s="419" t="s">
        <v>577</v>
      </c>
      <c r="C1600" s="420" t="s">
        <v>566</v>
      </c>
      <c r="D1600" s="419"/>
      <c r="E1600" s="423">
        <f>SUM(E1602:E1730)</f>
        <v>2750.0499999999988</v>
      </c>
      <c r="F1600" s="423"/>
      <c r="G1600" s="420"/>
      <c r="H1600" s="196">
        <f>SUM(H1601:H1640)</f>
        <v>2750.05</v>
      </c>
      <c r="I1600" s="204" t="str">
        <f>IF(H1600=E1600,"OKAY","REVER")</f>
        <v>OKAY</v>
      </c>
      <c r="J1600" s="367"/>
    </row>
    <row r="1601" spans="1:10" ht="12.75" customHeight="1" outlineLevel="1" x14ac:dyDescent="0.2">
      <c r="A1601" s="160" t="s">
        <v>211</v>
      </c>
      <c r="B1601" s="178" t="s">
        <v>579</v>
      </c>
      <c r="C1601" s="179" t="s">
        <v>1479</v>
      </c>
      <c r="D1601" s="180"/>
      <c r="E1601" s="181"/>
      <c r="F1601" s="181"/>
      <c r="G1601" s="191" t="s">
        <v>2593</v>
      </c>
      <c r="H1601" s="197">
        <f t="shared" ref="H1601:H1640" si="44">SUMIF($C:$C,G1601,$E:$E)</f>
        <v>5.84</v>
      </c>
      <c r="I1601" s="203" t="s">
        <v>660</v>
      </c>
      <c r="J1601" s="452"/>
    </row>
    <row r="1602" spans="1:10" ht="12.75" customHeight="1" outlineLevel="1" x14ac:dyDescent="0.2">
      <c r="A1602" s="160" t="s">
        <v>211</v>
      </c>
      <c r="B1602" s="186" t="s">
        <v>580</v>
      </c>
      <c r="C1602" s="187" t="s">
        <v>2593</v>
      </c>
      <c r="D1602" s="188" t="s">
        <v>9</v>
      </c>
      <c r="E1602" s="189">
        <v>5.84</v>
      </c>
      <c r="F1602" s="189"/>
      <c r="G1602" s="187" t="s">
        <v>2707</v>
      </c>
      <c r="H1602" s="197">
        <f t="shared" si="44"/>
        <v>10.36</v>
      </c>
      <c r="I1602" s="203" t="s">
        <v>1697</v>
      </c>
      <c r="J1602" s="453" t="s">
        <v>2726</v>
      </c>
    </row>
    <row r="1603" spans="1:10" ht="25.5" customHeight="1" outlineLevel="1" x14ac:dyDescent="0.2">
      <c r="A1603" s="160" t="s">
        <v>211</v>
      </c>
      <c r="B1603" s="190" t="s">
        <v>791</v>
      </c>
      <c r="C1603" s="191" t="s">
        <v>2594</v>
      </c>
      <c r="D1603" s="192" t="s">
        <v>9</v>
      </c>
      <c r="E1603" s="193">
        <v>93.92</v>
      </c>
      <c r="F1603" s="193"/>
      <c r="G1603" s="191" t="s">
        <v>2627</v>
      </c>
      <c r="H1603" s="197">
        <f t="shared" si="44"/>
        <v>327.84</v>
      </c>
      <c r="I1603" s="203" t="s">
        <v>660</v>
      </c>
      <c r="J1603" s="453" t="s">
        <v>2727</v>
      </c>
    </row>
    <row r="1604" spans="1:10" ht="25.5" customHeight="1" outlineLevel="1" x14ac:dyDescent="0.2">
      <c r="A1604" s="160" t="s">
        <v>211</v>
      </c>
      <c r="B1604" s="186" t="s">
        <v>795</v>
      </c>
      <c r="C1604" s="187" t="s">
        <v>2595</v>
      </c>
      <c r="D1604" s="188" t="s">
        <v>9</v>
      </c>
      <c r="E1604" s="189">
        <v>4.17</v>
      </c>
      <c r="F1604" s="189"/>
      <c r="G1604" s="187" t="s">
        <v>2635</v>
      </c>
      <c r="H1604" s="197">
        <f t="shared" si="44"/>
        <v>76.449999999999989</v>
      </c>
      <c r="I1604" s="203" t="s">
        <v>660</v>
      </c>
      <c r="J1604" s="453" t="s">
        <v>2727</v>
      </c>
    </row>
    <row r="1605" spans="1:10" ht="25.5" customHeight="1" outlineLevel="1" x14ac:dyDescent="0.2">
      <c r="A1605" s="160" t="s">
        <v>211</v>
      </c>
      <c r="B1605" s="190" t="s">
        <v>796</v>
      </c>
      <c r="C1605" s="191" t="s">
        <v>2596</v>
      </c>
      <c r="D1605" s="192" t="s">
        <v>9</v>
      </c>
      <c r="E1605" s="193">
        <v>5.38</v>
      </c>
      <c r="F1605" s="193"/>
      <c r="G1605" s="191" t="s">
        <v>2602</v>
      </c>
      <c r="H1605" s="197">
        <f t="shared" si="44"/>
        <v>12.54</v>
      </c>
      <c r="I1605" s="203" t="s">
        <v>660</v>
      </c>
      <c r="J1605" s="453" t="s">
        <v>2731</v>
      </c>
    </row>
    <row r="1606" spans="1:10" ht="25.5" customHeight="1" outlineLevel="1" x14ac:dyDescent="0.2">
      <c r="A1606" s="160" t="s">
        <v>211</v>
      </c>
      <c r="B1606" s="186" t="s">
        <v>1281</v>
      </c>
      <c r="C1606" s="187" t="s">
        <v>2597</v>
      </c>
      <c r="D1606" s="188" t="s">
        <v>9</v>
      </c>
      <c r="E1606" s="189">
        <v>34.75</v>
      </c>
      <c r="F1606" s="189"/>
      <c r="G1606" s="187" t="s">
        <v>2594</v>
      </c>
      <c r="H1606" s="197">
        <f t="shared" si="44"/>
        <v>93.92</v>
      </c>
      <c r="I1606" s="203" t="s">
        <v>660</v>
      </c>
      <c r="J1606" s="453"/>
    </row>
    <row r="1607" spans="1:10" ht="25.5" customHeight="1" outlineLevel="1" x14ac:dyDescent="0.2">
      <c r="A1607" s="160" t="s">
        <v>211</v>
      </c>
      <c r="B1607" s="190" t="s">
        <v>2598</v>
      </c>
      <c r="C1607" s="191" t="s">
        <v>2599</v>
      </c>
      <c r="D1607" s="192" t="s">
        <v>9</v>
      </c>
      <c r="E1607" s="193">
        <v>14.45</v>
      </c>
      <c r="F1607" s="193"/>
      <c r="G1607" s="191" t="s">
        <v>2604</v>
      </c>
      <c r="H1607" s="197">
        <f t="shared" si="44"/>
        <v>5.36</v>
      </c>
      <c r="I1607" s="203" t="s">
        <v>660</v>
      </c>
      <c r="J1607" s="453" t="s">
        <v>2731</v>
      </c>
    </row>
    <row r="1608" spans="1:10" ht="25.5" customHeight="1" outlineLevel="1" x14ac:dyDescent="0.2">
      <c r="A1608" s="160" t="s">
        <v>211</v>
      </c>
      <c r="B1608" s="186" t="s">
        <v>2600</v>
      </c>
      <c r="C1608" s="187" t="s">
        <v>2601</v>
      </c>
      <c r="D1608" s="188" t="s">
        <v>9</v>
      </c>
      <c r="E1608" s="189">
        <v>7.37</v>
      </c>
      <c r="F1608" s="189"/>
      <c r="G1608" s="187" t="s">
        <v>2676</v>
      </c>
      <c r="H1608" s="197">
        <f t="shared" si="44"/>
        <v>15.84</v>
      </c>
      <c r="I1608" s="203" t="s">
        <v>660</v>
      </c>
      <c r="J1608" s="453" t="s">
        <v>2731</v>
      </c>
    </row>
    <row r="1609" spans="1:10" ht="12.75" customHeight="1" outlineLevel="1" x14ac:dyDescent="0.2">
      <c r="A1609" s="160" t="s">
        <v>211</v>
      </c>
      <c r="B1609" s="178" t="s">
        <v>581</v>
      </c>
      <c r="C1609" s="179" t="s">
        <v>1482</v>
      </c>
      <c r="D1609" s="180"/>
      <c r="E1609" s="181"/>
      <c r="F1609" s="181"/>
      <c r="G1609" s="191" t="s">
        <v>2595</v>
      </c>
      <c r="H1609" s="197">
        <f t="shared" si="44"/>
        <v>4.17</v>
      </c>
      <c r="I1609" s="203" t="s">
        <v>660</v>
      </c>
      <c r="J1609" s="453"/>
    </row>
    <row r="1610" spans="1:10" ht="25.5" customHeight="1" outlineLevel="1" x14ac:dyDescent="0.2">
      <c r="A1610" s="160" t="s">
        <v>211</v>
      </c>
      <c r="B1610" s="190" t="s">
        <v>582</v>
      </c>
      <c r="C1610" s="191" t="s">
        <v>2602</v>
      </c>
      <c r="D1610" s="192" t="s">
        <v>9</v>
      </c>
      <c r="E1610" s="193">
        <v>12.54</v>
      </c>
      <c r="F1610" s="193"/>
      <c r="G1610" s="187" t="s">
        <v>2709</v>
      </c>
      <c r="H1610" s="197">
        <f t="shared" si="44"/>
        <v>50.08</v>
      </c>
      <c r="I1610" s="203" t="s">
        <v>667</v>
      </c>
      <c r="J1610" s="453" t="s">
        <v>2732</v>
      </c>
    </row>
    <row r="1611" spans="1:10" ht="25.5" customHeight="1" outlineLevel="1" x14ac:dyDescent="0.2">
      <c r="A1611" s="160" t="s">
        <v>211</v>
      </c>
      <c r="B1611" s="186" t="s">
        <v>2603</v>
      </c>
      <c r="C1611" s="187" t="s">
        <v>2604</v>
      </c>
      <c r="D1611" s="188" t="s">
        <v>9</v>
      </c>
      <c r="E1611" s="189">
        <v>5.36</v>
      </c>
      <c r="F1611" s="189"/>
      <c r="G1611" s="191" t="s">
        <v>2596</v>
      </c>
      <c r="H1611" s="197">
        <f t="shared" si="44"/>
        <v>5.38</v>
      </c>
      <c r="I1611" s="203" t="s">
        <v>660</v>
      </c>
      <c r="J1611" s="453"/>
    </row>
    <row r="1612" spans="1:10" ht="25.5" customHeight="1" outlineLevel="1" x14ac:dyDescent="0.2">
      <c r="A1612" s="160" t="s">
        <v>211</v>
      </c>
      <c r="B1612" s="190" t="s">
        <v>2605</v>
      </c>
      <c r="C1612" s="191" t="s">
        <v>2606</v>
      </c>
      <c r="D1612" s="192" t="s">
        <v>9</v>
      </c>
      <c r="E1612" s="193">
        <v>63.34</v>
      </c>
      <c r="F1612" s="193"/>
      <c r="G1612" s="366" t="s">
        <v>2711</v>
      </c>
      <c r="H1612" s="197">
        <f t="shared" si="44"/>
        <v>3</v>
      </c>
      <c r="I1612" s="203" t="s">
        <v>667</v>
      </c>
      <c r="J1612" s="453" t="s">
        <v>2732</v>
      </c>
    </row>
    <row r="1613" spans="1:10" ht="25.5" customHeight="1" outlineLevel="1" x14ac:dyDescent="0.2">
      <c r="A1613" s="160" t="s">
        <v>211</v>
      </c>
      <c r="B1613" s="186" t="s">
        <v>2607</v>
      </c>
      <c r="C1613" s="187" t="s">
        <v>2608</v>
      </c>
      <c r="D1613" s="188" t="s">
        <v>9</v>
      </c>
      <c r="E1613" s="189">
        <v>10.4</v>
      </c>
      <c r="F1613" s="189"/>
      <c r="G1613" s="191" t="s">
        <v>2678</v>
      </c>
      <c r="H1613" s="197">
        <f t="shared" si="44"/>
        <v>54.88</v>
      </c>
      <c r="I1613" s="203" t="s">
        <v>660</v>
      </c>
      <c r="J1613" s="453" t="s">
        <v>2731</v>
      </c>
    </row>
    <row r="1614" spans="1:10" ht="25.5" customHeight="1" outlineLevel="1" x14ac:dyDescent="0.2">
      <c r="A1614" s="160" t="s">
        <v>211</v>
      </c>
      <c r="B1614" s="190" t="s">
        <v>2609</v>
      </c>
      <c r="C1614" s="191" t="s">
        <v>2610</v>
      </c>
      <c r="D1614" s="192" t="s">
        <v>9</v>
      </c>
      <c r="E1614" s="193">
        <v>14.79</v>
      </c>
      <c r="F1614" s="193"/>
      <c r="G1614" s="187" t="s">
        <v>2597</v>
      </c>
      <c r="H1614" s="197">
        <f t="shared" si="44"/>
        <v>34.75</v>
      </c>
      <c r="I1614" s="203" t="s">
        <v>660</v>
      </c>
      <c r="J1614" s="453" t="s">
        <v>2731</v>
      </c>
    </row>
    <row r="1615" spans="1:10" ht="25.5" customHeight="1" outlineLevel="1" x14ac:dyDescent="0.2">
      <c r="A1615" s="160" t="s">
        <v>211</v>
      </c>
      <c r="B1615" s="186" t="s">
        <v>2611</v>
      </c>
      <c r="C1615" s="187" t="s">
        <v>2612</v>
      </c>
      <c r="D1615" s="188" t="s">
        <v>9</v>
      </c>
      <c r="E1615" s="189">
        <v>91.63</v>
      </c>
      <c r="F1615" s="189"/>
      <c r="G1615" s="191" t="s">
        <v>2606</v>
      </c>
      <c r="H1615" s="197">
        <f t="shared" si="44"/>
        <v>63.34</v>
      </c>
      <c r="I1615" s="203" t="s">
        <v>660</v>
      </c>
      <c r="J1615" s="453" t="s">
        <v>2731</v>
      </c>
    </row>
    <row r="1616" spans="1:10" ht="25.5" customHeight="1" outlineLevel="1" x14ac:dyDescent="0.2">
      <c r="A1616" s="160" t="s">
        <v>211</v>
      </c>
      <c r="B1616" s="190" t="s">
        <v>2613</v>
      </c>
      <c r="C1616" s="191" t="s">
        <v>2614</v>
      </c>
      <c r="D1616" s="192" t="s">
        <v>9</v>
      </c>
      <c r="E1616" s="193">
        <v>6.45</v>
      </c>
      <c r="F1616" s="193"/>
      <c r="G1616" s="187" t="s">
        <v>2628</v>
      </c>
      <c r="H1616" s="197">
        <f t="shared" si="44"/>
        <v>51.97</v>
      </c>
      <c r="I1616" s="203" t="s">
        <v>660</v>
      </c>
      <c r="J1616" s="453" t="s">
        <v>2731</v>
      </c>
    </row>
    <row r="1617" spans="1:10" ht="25.5" customHeight="1" outlineLevel="1" x14ac:dyDescent="0.2">
      <c r="A1617" s="160" t="s">
        <v>211</v>
      </c>
      <c r="B1617" s="186" t="s">
        <v>2615</v>
      </c>
      <c r="C1617" s="187" t="s">
        <v>2616</v>
      </c>
      <c r="D1617" s="188" t="s">
        <v>9</v>
      </c>
      <c r="E1617" s="189">
        <v>17.010000000000002</v>
      </c>
      <c r="F1617" s="189"/>
      <c r="G1617" s="191" t="s">
        <v>2629</v>
      </c>
      <c r="H1617" s="197">
        <f t="shared" si="44"/>
        <v>686.29000000000008</v>
      </c>
      <c r="I1617" s="203" t="s">
        <v>660</v>
      </c>
      <c r="J1617" s="453" t="s">
        <v>2731</v>
      </c>
    </row>
    <row r="1618" spans="1:10" ht="25.5" customHeight="1" outlineLevel="1" x14ac:dyDescent="0.2">
      <c r="A1618" s="160" t="s">
        <v>211</v>
      </c>
      <c r="B1618" s="190" t="s">
        <v>2617</v>
      </c>
      <c r="C1618" s="191" t="s">
        <v>2618</v>
      </c>
      <c r="D1618" s="192" t="s">
        <v>9</v>
      </c>
      <c r="E1618" s="193">
        <v>78.7</v>
      </c>
      <c r="F1618" s="193"/>
      <c r="G1618" s="187" t="s">
        <v>2608</v>
      </c>
      <c r="H1618" s="197">
        <f t="shared" si="44"/>
        <v>10.4</v>
      </c>
      <c r="I1618" s="203" t="s">
        <v>660</v>
      </c>
      <c r="J1618" s="453" t="s">
        <v>2731</v>
      </c>
    </row>
    <row r="1619" spans="1:10" ht="25.5" customHeight="1" outlineLevel="1" x14ac:dyDescent="0.2">
      <c r="A1619" s="160" t="s">
        <v>211</v>
      </c>
      <c r="B1619" s="186" t="s">
        <v>2619</v>
      </c>
      <c r="C1619" s="187" t="s">
        <v>2620</v>
      </c>
      <c r="D1619" s="188" t="s">
        <v>9</v>
      </c>
      <c r="E1619" s="189">
        <v>9.81</v>
      </c>
      <c r="F1619" s="189"/>
      <c r="G1619" s="191" t="s">
        <v>2610</v>
      </c>
      <c r="H1619" s="197">
        <f t="shared" si="44"/>
        <v>14.79</v>
      </c>
      <c r="I1619" s="203" t="s">
        <v>660</v>
      </c>
      <c r="J1619" s="453" t="s">
        <v>2731</v>
      </c>
    </row>
    <row r="1620" spans="1:10" ht="25.5" customHeight="1" outlineLevel="1" x14ac:dyDescent="0.2">
      <c r="A1620" s="160" t="s">
        <v>211</v>
      </c>
      <c r="B1620" s="190" t="s">
        <v>2621</v>
      </c>
      <c r="C1620" s="191" t="s">
        <v>2622</v>
      </c>
      <c r="D1620" s="192" t="s">
        <v>9</v>
      </c>
      <c r="E1620" s="193">
        <v>6.42</v>
      </c>
      <c r="F1620" s="193"/>
      <c r="G1620" s="187" t="s">
        <v>2637</v>
      </c>
      <c r="H1620" s="197">
        <f t="shared" si="44"/>
        <v>12.6</v>
      </c>
      <c r="I1620" s="203" t="s">
        <v>660</v>
      </c>
      <c r="J1620" s="453" t="s">
        <v>2728</v>
      </c>
    </row>
    <row r="1621" spans="1:10" ht="25.5" customHeight="1" outlineLevel="1" x14ac:dyDescent="0.2">
      <c r="A1621" s="160" t="s">
        <v>211</v>
      </c>
      <c r="B1621" s="186" t="s">
        <v>2623</v>
      </c>
      <c r="C1621" s="187" t="s">
        <v>2624</v>
      </c>
      <c r="D1621" s="188" t="s">
        <v>9</v>
      </c>
      <c r="E1621" s="189">
        <v>3.04</v>
      </c>
      <c r="F1621" s="189"/>
      <c r="G1621" s="191" t="s">
        <v>2612</v>
      </c>
      <c r="H1621" s="197">
        <f t="shared" si="44"/>
        <v>91.63</v>
      </c>
      <c r="I1621" s="203" t="s">
        <v>660</v>
      </c>
      <c r="J1621" s="453" t="s">
        <v>2731</v>
      </c>
    </row>
    <row r="1622" spans="1:10" ht="25.5" customHeight="1" outlineLevel="1" x14ac:dyDescent="0.2">
      <c r="A1622" s="160" t="s">
        <v>211</v>
      </c>
      <c r="B1622" s="190" t="s">
        <v>2625</v>
      </c>
      <c r="C1622" s="191" t="s">
        <v>2626</v>
      </c>
      <c r="D1622" s="192" t="s">
        <v>9</v>
      </c>
      <c r="E1622" s="193">
        <v>1.82</v>
      </c>
      <c r="F1622" s="193"/>
      <c r="G1622" s="187" t="s">
        <v>2714</v>
      </c>
      <c r="H1622" s="197">
        <f t="shared" si="44"/>
        <v>2.0099999999999998</v>
      </c>
      <c r="I1622" s="203" t="s">
        <v>667</v>
      </c>
      <c r="J1622" s="453" t="s">
        <v>2732</v>
      </c>
    </row>
    <row r="1623" spans="1:10" ht="12.75" customHeight="1" outlineLevel="1" x14ac:dyDescent="0.2">
      <c r="A1623" s="160" t="s">
        <v>212</v>
      </c>
      <c r="B1623" s="178" t="s">
        <v>583</v>
      </c>
      <c r="C1623" s="179" t="s">
        <v>1484</v>
      </c>
      <c r="D1623" s="180"/>
      <c r="E1623" s="181"/>
      <c r="F1623" s="181"/>
      <c r="G1623" s="191" t="s">
        <v>2716</v>
      </c>
      <c r="H1623" s="197">
        <f t="shared" si="44"/>
        <v>55.83</v>
      </c>
      <c r="I1623" s="203" t="s">
        <v>1697</v>
      </c>
      <c r="J1623" s="453" t="s">
        <v>2733</v>
      </c>
    </row>
    <row r="1624" spans="1:10" ht="25.5" customHeight="1" outlineLevel="1" x14ac:dyDescent="0.2">
      <c r="A1624" s="160" t="s">
        <v>212</v>
      </c>
      <c r="B1624" s="186" t="s">
        <v>584</v>
      </c>
      <c r="C1624" s="187" t="s">
        <v>2627</v>
      </c>
      <c r="D1624" s="188" t="s">
        <v>9</v>
      </c>
      <c r="E1624" s="189">
        <v>17.649999999999999</v>
      </c>
      <c r="F1624" s="189"/>
      <c r="G1624" s="187" t="s">
        <v>2718</v>
      </c>
      <c r="H1624" s="197">
        <f t="shared" si="44"/>
        <v>6.65</v>
      </c>
      <c r="I1624" s="203" t="s">
        <v>667</v>
      </c>
      <c r="J1624" s="453" t="s">
        <v>2732</v>
      </c>
    </row>
    <row r="1625" spans="1:10" ht="25.5" customHeight="1" outlineLevel="1" x14ac:dyDescent="0.2">
      <c r="A1625" s="160" t="s">
        <v>212</v>
      </c>
      <c r="B1625" s="190" t="s">
        <v>585</v>
      </c>
      <c r="C1625" s="191" t="s">
        <v>2628</v>
      </c>
      <c r="D1625" s="192" t="s">
        <v>9</v>
      </c>
      <c r="E1625" s="193">
        <v>4.29</v>
      </c>
      <c r="F1625" s="193"/>
      <c r="G1625" s="191" t="s">
        <v>2614</v>
      </c>
      <c r="H1625" s="197">
        <f t="shared" si="44"/>
        <v>6.45</v>
      </c>
      <c r="I1625" s="203" t="s">
        <v>660</v>
      </c>
      <c r="J1625" s="453" t="s">
        <v>2731</v>
      </c>
    </row>
    <row r="1626" spans="1:10" ht="25.5" customHeight="1" outlineLevel="1" x14ac:dyDescent="0.2">
      <c r="A1626" s="160" t="s">
        <v>212</v>
      </c>
      <c r="B1626" s="186" t="s">
        <v>797</v>
      </c>
      <c r="C1626" s="187" t="s">
        <v>2629</v>
      </c>
      <c r="D1626" s="188" t="s">
        <v>9</v>
      </c>
      <c r="E1626" s="189">
        <v>23.54</v>
      </c>
      <c r="F1626" s="189"/>
      <c r="G1626" s="187" t="s">
        <v>2720</v>
      </c>
      <c r="H1626" s="197">
        <f t="shared" si="44"/>
        <v>19.579999999999998</v>
      </c>
      <c r="I1626" s="203" t="s">
        <v>1697</v>
      </c>
      <c r="J1626" s="453" t="s">
        <v>2733</v>
      </c>
    </row>
    <row r="1627" spans="1:10" ht="12.75" customHeight="1" outlineLevel="1" x14ac:dyDescent="0.2">
      <c r="A1627" s="160" t="s">
        <v>212</v>
      </c>
      <c r="B1627" s="190" t="s">
        <v>1282</v>
      </c>
      <c r="C1627" s="191" t="s">
        <v>2630</v>
      </c>
      <c r="D1627" s="192" t="s">
        <v>9</v>
      </c>
      <c r="E1627" s="193">
        <v>28.57</v>
      </c>
      <c r="F1627" s="193"/>
      <c r="G1627" s="191" t="s">
        <v>2599</v>
      </c>
      <c r="H1627" s="197">
        <f t="shared" si="44"/>
        <v>14.45</v>
      </c>
      <c r="I1627" s="203" t="s">
        <v>660</v>
      </c>
      <c r="J1627" s="453"/>
    </row>
    <row r="1628" spans="1:10" ht="25.5" customHeight="1" outlineLevel="1" x14ac:dyDescent="0.2">
      <c r="A1628" s="160" t="s">
        <v>212</v>
      </c>
      <c r="B1628" s="186" t="s">
        <v>2631</v>
      </c>
      <c r="C1628" s="187" t="s">
        <v>2632</v>
      </c>
      <c r="D1628" s="188" t="s">
        <v>9</v>
      </c>
      <c r="E1628" s="189">
        <v>44.68</v>
      </c>
      <c r="F1628" s="189"/>
      <c r="G1628" s="187" t="s">
        <v>2616</v>
      </c>
      <c r="H1628" s="197">
        <f t="shared" si="44"/>
        <v>17.010000000000002</v>
      </c>
      <c r="I1628" s="203" t="s">
        <v>660</v>
      </c>
      <c r="J1628" s="453" t="s">
        <v>2731</v>
      </c>
    </row>
    <row r="1629" spans="1:10" ht="25.5" customHeight="1" outlineLevel="1" x14ac:dyDescent="0.2">
      <c r="A1629" s="160" t="s">
        <v>212</v>
      </c>
      <c r="B1629" s="190" t="s">
        <v>2633</v>
      </c>
      <c r="C1629" s="191" t="s">
        <v>2634</v>
      </c>
      <c r="D1629" s="192" t="s">
        <v>9</v>
      </c>
      <c r="E1629" s="193">
        <v>3.05</v>
      </c>
      <c r="F1629" s="193"/>
      <c r="G1629" s="191" t="s">
        <v>2630</v>
      </c>
      <c r="H1629" s="197">
        <f t="shared" si="44"/>
        <v>793.92000000000007</v>
      </c>
      <c r="I1629" s="203" t="s">
        <v>660</v>
      </c>
      <c r="J1629" s="453"/>
    </row>
    <row r="1630" spans="1:10" ht="25.5" customHeight="1" outlineLevel="1" x14ac:dyDescent="0.2">
      <c r="A1630" s="160" t="s">
        <v>212</v>
      </c>
      <c r="B1630" s="178" t="s">
        <v>586</v>
      </c>
      <c r="C1630" s="179" t="s">
        <v>1485</v>
      </c>
      <c r="D1630" s="180"/>
      <c r="E1630" s="181"/>
      <c r="F1630" s="181"/>
      <c r="G1630" s="187" t="s">
        <v>2722</v>
      </c>
      <c r="H1630" s="197">
        <f t="shared" si="44"/>
        <v>14.2</v>
      </c>
      <c r="I1630" s="203" t="s">
        <v>660</v>
      </c>
      <c r="J1630" s="453" t="s">
        <v>2731</v>
      </c>
    </row>
    <row r="1631" spans="1:10" ht="25.5" customHeight="1" outlineLevel="1" x14ac:dyDescent="0.2">
      <c r="A1631" s="160" t="s">
        <v>212</v>
      </c>
      <c r="B1631" s="186" t="s">
        <v>587</v>
      </c>
      <c r="C1631" s="187" t="s">
        <v>2627</v>
      </c>
      <c r="D1631" s="188" t="s">
        <v>9</v>
      </c>
      <c r="E1631" s="189">
        <v>26.43</v>
      </c>
      <c r="F1631" s="189"/>
      <c r="G1631" s="191" t="s">
        <v>2632</v>
      </c>
      <c r="H1631" s="197">
        <f t="shared" si="44"/>
        <v>63.33</v>
      </c>
      <c r="I1631" s="203" t="s">
        <v>660</v>
      </c>
      <c r="J1631" s="453" t="s">
        <v>2731</v>
      </c>
    </row>
    <row r="1632" spans="1:10" ht="25.5" customHeight="1" outlineLevel="1" x14ac:dyDescent="0.2">
      <c r="A1632" s="160" t="s">
        <v>212</v>
      </c>
      <c r="B1632" s="190" t="s">
        <v>792</v>
      </c>
      <c r="C1632" s="191" t="s">
        <v>2635</v>
      </c>
      <c r="D1632" s="192" t="s">
        <v>9</v>
      </c>
      <c r="E1632" s="193">
        <v>13.69</v>
      </c>
      <c r="F1632" s="193"/>
      <c r="G1632" s="187" t="s">
        <v>2618</v>
      </c>
      <c r="H1632" s="197">
        <f t="shared" si="44"/>
        <v>78.7</v>
      </c>
      <c r="I1632" s="203" t="s">
        <v>660</v>
      </c>
      <c r="J1632" s="453" t="s">
        <v>2731</v>
      </c>
    </row>
    <row r="1633" spans="1:10" ht="25.5" customHeight="1" outlineLevel="1" x14ac:dyDescent="0.2">
      <c r="A1633" s="160" t="s">
        <v>212</v>
      </c>
      <c r="B1633" s="186" t="s">
        <v>798</v>
      </c>
      <c r="C1633" s="187" t="s">
        <v>2629</v>
      </c>
      <c r="D1633" s="188" t="s">
        <v>9</v>
      </c>
      <c r="E1633" s="189">
        <v>50.16</v>
      </c>
      <c r="F1633" s="189"/>
      <c r="G1633" s="191" t="s">
        <v>2620</v>
      </c>
      <c r="H1633" s="197">
        <f t="shared" si="44"/>
        <v>9.81</v>
      </c>
      <c r="I1633" s="203" t="s">
        <v>660</v>
      </c>
      <c r="J1633" s="453" t="s">
        <v>2731</v>
      </c>
    </row>
    <row r="1634" spans="1:10" ht="25.5" customHeight="1" outlineLevel="1" x14ac:dyDescent="0.2">
      <c r="A1634" s="160" t="s">
        <v>212</v>
      </c>
      <c r="B1634" s="190" t="s">
        <v>1283</v>
      </c>
      <c r="C1634" s="191" t="s">
        <v>2630</v>
      </c>
      <c r="D1634" s="192" t="s">
        <v>9</v>
      </c>
      <c r="E1634" s="193">
        <v>61.87</v>
      </c>
      <c r="F1634" s="193"/>
      <c r="G1634" s="187" t="s">
        <v>2601</v>
      </c>
      <c r="H1634" s="197">
        <f t="shared" si="44"/>
        <v>7.37</v>
      </c>
      <c r="I1634" s="203" t="s">
        <v>660</v>
      </c>
      <c r="J1634" s="453"/>
    </row>
    <row r="1635" spans="1:10" ht="25.5" customHeight="1" outlineLevel="1" x14ac:dyDescent="0.2">
      <c r="A1635" s="160" t="s">
        <v>212</v>
      </c>
      <c r="B1635" s="186" t="s">
        <v>2636</v>
      </c>
      <c r="C1635" s="187" t="s">
        <v>2632</v>
      </c>
      <c r="D1635" s="188" t="s">
        <v>9</v>
      </c>
      <c r="E1635" s="189">
        <v>9.85</v>
      </c>
      <c r="F1635" s="189"/>
      <c r="G1635" s="191" t="s">
        <v>2682</v>
      </c>
      <c r="H1635" s="197">
        <f t="shared" si="44"/>
        <v>8.66</v>
      </c>
      <c r="I1635" s="203" t="s">
        <v>660</v>
      </c>
      <c r="J1635" s="453" t="s">
        <v>2731</v>
      </c>
    </row>
    <row r="1636" spans="1:10" ht="25.5" customHeight="1" outlineLevel="1" x14ac:dyDescent="0.2">
      <c r="A1636" s="160" t="s">
        <v>212</v>
      </c>
      <c r="B1636" s="178" t="s">
        <v>588</v>
      </c>
      <c r="C1636" s="179" t="s">
        <v>1486</v>
      </c>
      <c r="D1636" s="180"/>
      <c r="E1636" s="181"/>
      <c r="F1636" s="181"/>
      <c r="G1636" s="187" t="s">
        <v>2622</v>
      </c>
      <c r="H1636" s="197">
        <f t="shared" si="44"/>
        <v>6.42</v>
      </c>
      <c r="I1636" s="203" t="s">
        <v>660</v>
      </c>
      <c r="J1636" s="453" t="s">
        <v>2731</v>
      </c>
    </row>
    <row r="1637" spans="1:10" ht="25.5" customHeight="1" outlineLevel="1" x14ac:dyDescent="0.2">
      <c r="A1637" s="160" t="s">
        <v>212</v>
      </c>
      <c r="B1637" s="190" t="s">
        <v>589</v>
      </c>
      <c r="C1637" s="191" t="s">
        <v>2627</v>
      </c>
      <c r="D1637" s="192" t="s">
        <v>9</v>
      </c>
      <c r="E1637" s="193">
        <v>23.61</v>
      </c>
      <c r="F1637" s="193"/>
      <c r="G1637" s="191" t="s">
        <v>2725</v>
      </c>
      <c r="H1637" s="197">
        <f t="shared" si="44"/>
        <v>6.32</v>
      </c>
      <c r="I1637" s="203" t="s">
        <v>660</v>
      </c>
      <c r="J1637" s="453" t="s">
        <v>2731</v>
      </c>
    </row>
    <row r="1638" spans="1:10" ht="25.5" customHeight="1" outlineLevel="1" x14ac:dyDescent="0.2">
      <c r="A1638" s="160" t="s">
        <v>212</v>
      </c>
      <c r="B1638" s="186" t="s">
        <v>799</v>
      </c>
      <c r="C1638" s="187" t="s">
        <v>2635</v>
      </c>
      <c r="D1638" s="188" t="s">
        <v>9</v>
      </c>
      <c r="E1638" s="189">
        <v>6.28</v>
      </c>
      <c r="F1638" s="189"/>
      <c r="G1638" s="187" t="s">
        <v>2624</v>
      </c>
      <c r="H1638" s="197">
        <f t="shared" si="44"/>
        <v>3.04</v>
      </c>
      <c r="I1638" s="203" t="s">
        <v>660</v>
      </c>
      <c r="J1638" s="453"/>
    </row>
    <row r="1639" spans="1:10" ht="25.5" customHeight="1" outlineLevel="1" x14ac:dyDescent="0.2">
      <c r="A1639" s="160" t="s">
        <v>212</v>
      </c>
      <c r="B1639" s="190" t="s">
        <v>800</v>
      </c>
      <c r="C1639" s="191" t="s">
        <v>2629</v>
      </c>
      <c r="D1639" s="192" t="s">
        <v>9</v>
      </c>
      <c r="E1639" s="193">
        <v>50.16</v>
      </c>
      <c r="F1639" s="193"/>
      <c r="G1639" s="191" t="s">
        <v>2634</v>
      </c>
      <c r="H1639" s="197">
        <f t="shared" si="44"/>
        <v>3.05</v>
      </c>
      <c r="I1639" s="203" t="s">
        <v>660</v>
      </c>
      <c r="J1639" s="453" t="s">
        <v>2727</v>
      </c>
    </row>
    <row r="1640" spans="1:10" ht="25.5" customHeight="1" outlineLevel="1" x14ac:dyDescent="0.2">
      <c r="A1640" s="160" t="s">
        <v>212</v>
      </c>
      <c r="B1640" s="186" t="s">
        <v>801</v>
      </c>
      <c r="C1640" s="187" t="s">
        <v>2637</v>
      </c>
      <c r="D1640" s="188" t="s">
        <v>9</v>
      </c>
      <c r="E1640" s="189">
        <v>1.3</v>
      </c>
      <c r="F1640" s="189"/>
      <c r="G1640" s="187" t="s">
        <v>2626</v>
      </c>
      <c r="H1640" s="197">
        <f t="shared" si="44"/>
        <v>1.82</v>
      </c>
      <c r="I1640" s="203" t="s">
        <v>660</v>
      </c>
      <c r="J1640" s="453" t="s">
        <v>2731</v>
      </c>
    </row>
    <row r="1641" spans="1:10" ht="12.75" customHeight="1" outlineLevel="1" x14ac:dyDescent="0.2">
      <c r="A1641" s="160" t="s">
        <v>212</v>
      </c>
      <c r="B1641" s="190" t="s">
        <v>2638</v>
      </c>
      <c r="C1641" s="191" t="s">
        <v>2630</v>
      </c>
      <c r="D1641" s="192" t="s">
        <v>9</v>
      </c>
      <c r="E1641" s="193">
        <v>109.52</v>
      </c>
      <c r="F1641" s="193">
        <v>76.28</v>
      </c>
      <c r="J1641" s="177"/>
    </row>
    <row r="1642" spans="1:10" ht="12.75" customHeight="1" outlineLevel="1" x14ac:dyDescent="0.2">
      <c r="A1642" s="160" t="s">
        <v>212</v>
      </c>
      <c r="B1642" s="178" t="s">
        <v>590</v>
      </c>
      <c r="C1642" s="179" t="s">
        <v>1487</v>
      </c>
      <c r="D1642" s="180"/>
      <c r="E1642" s="181"/>
      <c r="F1642" s="181"/>
      <c r="J1642" s="177"/>
    </row>
    <row r="1643" spans="1:10" ht="25.5" customHeight="1" outlineLevel="1" x14ac:dyDescent="0.2">
      <c r="A1643" s="160" t="s">
        <v>212</v>
      </c>
      <c r="B1643" s="186" t="s">
        <v>591</v>
      </c>
      <c r="C1643" s="187" t="s">
        <v>2627</v>
      </c>
      <c r="D1643" s="188" t="s">
        <v>9</v>
      </c>
      <c r="E1643" s="189">
        <v>23.36</v>
      </c>
      <c r="F1643" s="189"/>
      <c r="J1643" s="177"/>
    </row>
    <row r="1644" spans="1:10" ht="25.5" customHeight="1" outlineLevel="1" x14ac:dyDescent="0.2">
      <c r="A1644" s="160" t="s">
        <v>212</v>
      </c>
      <c r="B1644" s="190" t="s">
        <v>793</v>
      </c>
      <c r="C1644" s="191" t="s">
        <v>2635</v>
      </c>
      <c r="D1644" s="192" t="s">
        <v>9</v>
      </c>
      <c r="E1644" s="193">
        <v>6.28</v>
      </c>
      <c r="F1644" s="193"/>
      <c r="J1644" s="177"/>
    </row>
    <row r="1645" spans="1:10" ht="25.5" customHeight="1" outlineLevel="1" x14ac:dyDescent="0.2">
      <c r="A1645" s="160" t="s">
        <v>212</v>
      </c>
      <c r="B1645" s="186" t="s">
        <v>802</v>
      </c>
      <c r="C1645" s="187" t="s">
        <v>2629</v>
      </c>
      <c r="D1645" s="188" t="s">
        <v>9</v>
      </c>
      <c r="E1645" s="189">
        <v>50.16</v>
      </c>
      <c r="F1645" s="189"/>
      <c r="J1645" s="177"/>
    </row>
    <row r="1646" spans="1:10" ht="12.75" customHeight="1" outlineLevel="1" x14ac:dyDescent="0.2">
      <c r="A1646" s="160" t="s">
        <v>212</v>
      </c>
      <c r="B1646" s="190" t="s">
        <v>803</v>
      </c>
      <c r="C1646" s="191" t="s">
        <v>2630</v>
      </c>
      <c r="D1646" s="192" t="s">
        <v>9</v>
      </c>
      <c r="E1646" s="193">
        <v>27.45</v>
      </c>
      <c r="F1646" s="193"/>
      <c r="J1646" s="177"/>
    </row>
    <row r="1647" spans="1:10" ht="12.75" customHeight="1" outlineLevel="1" x14ac:dyDescent="0.2">
      <c r="A1647" s="160" t="s">
        <v>212</v>
      </c>
      <c r="B1647" s="178" t="s">
        <v>592</v>
      </c>
      <c r="C1647" s="179" t="s">
        <v>1488</v>
      </c>
      <c r="D1647" s="180"/>
      <c r="E1647" s="181"/>
      <c r="F1647" s="181"/>
      <c r="J1647" s="177"/>
    </row>
    <row r="1648" spans="1:10" ht="25.5" customHeight="1" outlineLevel="1" x14ac:dyDescent="0.2">
      <c r="A1648" s="160" t="s">
        <v>212</v>
      </c>
      <c r="B1648" s="186" t="s">
        <v>593</v>
      </c>
      <c r="C1648" s="187" t="s">
        <v>2627</v>
      </c>
      <c r="D1648" s="188" t="s">
        <v>9</v>
      </c>
      <c r="E1648" s="189">
        <v>23.6</v>
      </c>
      <c r="F1648" s="189"/>
      <c r="J1648" s="177"/>
    </row>
    <row r="1649" spans="1:10" ht="25.5" customHeight="1" outlineLevel="1" x14ac:dyDescent="0.2">
      <c r="A1649" s="160" t="s">
        <v>212</v>
      </c>
      <c r="B1649" s="190" t="s">
        <v>594</v>
      </c>
      <c r="C1649" s="191" t="s">
        <v>2635</v>
      </c>
      <c r="D1649" s="192" t="s">
        <v>9</v>
      </c>
      <c r="E1649" s="193">
        <v>6.27</v>
      </c>
      <c r="F1649" s="193"/>
      <c r="J1649" s="177"/>
    </row>
    <row r="1650" spans="1:10" ht="25.5" customHeight="1" outlineLevel="1" x14ac:dyDescent="0.2">
      <c r="A1650" s="160" t="s">
        <v>212</v>
      </c>
      <c r="B1650" s="186" t="s">
        <v>595</v>
      </c>
      <c r="C1650" s="187" t="s">
        <v>2629</v>
      </c>
      <c r="D1650" s="188" t="s">
        <v>9</v>
      </c>
      <c r="E1650" s="189">
        <v>50.17</v>
      </c>
      <c r="F1650" s="189"/>
      <c r="J1650" s="177"/>
    </row>
    <row r="1651" spans="1:10" ht="25.5" customHeight="1" outlineLevel="1" x14ac:dyDescent="0.2">
      <c r="A1651" s="160" t="s">
        <v>212</v>
      </c>
      <c r="B1651" s="190" t="s">
        <v>596</v>
      </c>
      <c r="C1651" s="191" t="s">
        <v>2637</v>
      </c>
      <c r="D1651" s="192" t="s">
        <v>9</v>
      </c>
      <c r="E1651" s="193">
        <v>1.3</v>
      </c>
      <c r="F1651" s="193"/>
      <c r="J1651" s="177"/>
    </row>
    <row r="1652" spans="1:10" ht="12.75" customHeight="1" outlineLevel="1" x14ac:dyDescent="0.2">
      <c r="A1652" s="160" t="s">
        <v>212</v>
      </c>
      <c r="B1652" s="186" t="s">
        <v>2639</v>
      </c>
      <c r="C1652" s="187" t="s">
        <v>2630</v>
      </c>
      <c r="D1652" s="188" t="s">
        <v>9</v>
      </c>
      <c r="E1652" s="189">
        <v>38.799999999999997</v>
      </c>
      <c r="F1652" s="189"/>
      <c r="J1652" s="177"/>
    </row>
    <row r="1653" spans="1:10" ht="12.75" customHeight="1" outlineLevel="1" x14ac:dyDescent="0.2">
      <c r="A1653" s="160" t="s">
        <v>212</v>
      </c>
      <c r="B1653" s="178" t="s">
        <v>597</v>
      </c>
      <c r="C1653" s="179" t="s">
        <v>1489</v>
      </c>
      <c r="D1653" s="180"/>
      <c r="E1653" s="181"/>
      <c r="F1653" s="181"/>
      <c r="J1653" s="177"/>
    </row>
    <row r="1654" spans="1:10" ht="25.5" customHeight="1" outlineLevel="1" x14ac:dyDescent="0.2">
      <c r="A1654" s="160" t="s">
        <v>212</v>
      </c>
      <c r="B1654" s="190" t="s">
        <v>598</v>
      </c>
      <c r="C1654" s="191" t="s">
        <v>2627</v>
      </c>
      <c r="D1654" s="192" t="s">
        <v>9</v>
      </c>
      <c r="E1654" s="193">
        <v>23.36</v>
      </c>
      <c r="F1654" s="193"/>
      <c r="J1654" s="177"/>
    </row>
    <row r="1655" spans="1:10" ht="25.5" customHeight="1" outlineLevel="1" x14ac:dyDescent="0.2">
      <c r="A1655" s="160" t="s">
        <v>212</v>
      </c>
      <c r="B1655" s="186" t="s">
        <v>2640</v>
      </c>
      <c r="C1655" s="187" t="s">
        <v>2635</v>
      </c>
      <c r="D1655" s="188" t="s">
        <v>9</v>
      </c>
      <c r="E1655" s="189">
        <v>6.28</v>
      </c>
      <c r="F1655" s="189"/>
      <c r="J1655" s="177"/>
    </row>
    <row r="1656" spans="1:10" ht="25.5" customHeight="1" outlineLevel="1" x14ac:dyDescent="0.2">
      <c r="A1656" s="160" t="s">
        <v>212</v>
      </c>
      <c r="B1656" s="190" t="s">
        <v>2641</v>
      </c>
      <c r="C1656" s="191" t="s">
        <v>2629</v>
      </c>
      <c r="D1656" s="192" t="s">
        <v>9</v>
      </c>
      <c r="E1656" s="193">
        <v>50.16</v>
      </c>
      <c r="F1656" s="193"/>
      <c r="J1656" s="177"/>
    </row>
    <row r="1657" spans="1:10" ht="12.75" customHeight="1" outlineLevel="1" x14ac:dyDescent="0.2">
      <c r="A1657" s="160" t="s">
        <v>212</v>
      </c>
      <c r="B1657" s="186" t="s">
        <v>2642</v>
      </c>
      <c r="C1657" s="187" t="s">
        <v>2630</v>
      </c>
      <c r="D1657" s="188" t="s">
        <v>9</v>
      </c>
      <c r="E1657" s="189">
        <v>27.45</v>
      </c>
      <c r="F1657" s="189"/>
      <c r="G1657" s="423" t="s">
        <v>665</v>
      </c>
      <c r="H1657" s="196">
        <f ca="1">H1659+H1667</f>
        <v>1870081872.2737846</v>
      </c>
      <c r="I1657" s="204" t="str">
        <f ca="1">IF(H1657=H1600,"OKAY","REVER")</f>
        <v>REVER</v>
      </c>
      <c r="J1657" s="177"/>
    </row>
    <row r="1658" spans="1:10" ht="12.75" customHeight="1" outlineLevel="1" x14ac:dyDescent="0.2">
      <c r="A1658" s="160" t="s">
        <v>212</v>
      </c>
      <c r="B1658" s="178" t="s">
        <v>599</v>
      </c>
      <c r="C1658" s="179" t="s">
        <v>1490</v>
      </c>
      <c r="D1658" s="180"/>
      <c r="E1658" s="181"/>
      <c r="F1658" s="181"/>
      <c r="G1658" s="194"/>
      <c r="H1658" s="194"/>
      <c r="I1658" s="204"/>
      <c r="J1658" s="177"/>
    </row>
    <row r="1659" spans="1:10" ht="25.5" customHeight="1" outlineLevel="1" x14ac:dyDescent="0.2">
      <c r="A1659" s="160" t="s">
        <v>212</v>
      </c>
      <c r="B1659" s="190" t="s">
        <v>600</v>
      </c>
      <c r="C1659" s="191" t="s">
        <v>2627</v>
      </c>
      <c r="D1659" s="192" t="s">
        <v>9</v>
      </c>
      <c r="E1659" s="193">
        <v>23.6</v>
      </c>
      <c r="F1659" s="193"/>
      <c r="G1659" s="423" t="str">
        <f>$A$1</f>
        <v>EMBASSAMENTO</v>
      </c>
      <c r="H1659" s="196">
        <f>SUM(H1660:H1665)</f>
        <v>569.94000000000005</v>
      </c>
      <c r="I1659" s="204"/>
      <c r="J1659" s="177"/>
    </row>
    <row r="1660" spans="1:10" ht="25.5" customHeight="1" outlineLevel="1" x14ac:dyDescent="0.2">
      <c r="A1660" s="160" t="s">
        <v>212</v>
      </c>
      <c r="B1660" s="186" t="s">
        <v>2643</v>
      </c>
      <c r="C1660" s="187" t="s">
        <v>2635</v>
      </c>
      <c r="D1660" s="188" t="s">
        <v>9</v>
      </c>
      <c r="E1660" s="189">
        <v>6.27</v>
      </c>
      <c r="F1660" s="189"/>
      <c r="G1660" s="187" t="s">
        <v>2432</v>
      </c>
      <c r="H1660" s="197">
        <f t="shared" ref="H1660:H1665" si="45">SUMIFS($E:$E,$C:$C,G1660,$A:$A,$G$22)</f>
        <v>486.6</v>
      </c>
      <c r="I1660" s="204"/>
      <c r="J1660" s="177"/>
    </row>
    <row r="1661" spans="1:10" ht="25.5" customHeight="1" outlineLevel="1" x14ac:dyDescent="0.2">
      <c r="A1661" s="160" t="s">
        <v>212</v>
      </c>
      <c r="B1661" s="190" t="s">
        <v>2644</v>
      </c>
      <c r="C1661" s="191" t="s">
        <v>2629</v>
      </c>
      <c r="D1661" s="192" t="s">
        <v>9</v>
      </c>
      <c r="E1661" s="193">
        <v>50.17</v>
      </c>
      <c r="F1661" s="193"/>
      <c r="G1661" s="191" t="s">
        <v>2433</v>
      </c>
      <c r="H1661" s="197">
        <f t="shared" si="45"/>
        <v>83.34</v>
      </c>
      <c r="J1661" s="177"/>
    </row>
    <row r="1662" spans="1:10" ht="25.5" customHeight="1" outlineLevel="1" x14ac:dyDescent="0.2">
      <c r="A1662" s="160" t="s">
        <v>212</v>
      </c>
      <c r="B1662" s="186" t="s">
        <v>2645</v>
      </c>
      <c r="C1662" s="187" t="s">
        <v>2637</v>
      </c>
      <c r="D1662" s="188" t="s">
        <v>9</v>
      </c>
      <c r="E1662" s="189">
        <v>1.3</v>
      </c>
      <c r="F1662" s="189"/>
      <c r="G1662" s="187"/>
      <c r="H1662" s="197">
        <f t="shared" si="45"/>
        <v>0</v>
      </c>
      <c r="J1662" s="177"/>
    </row>
    <row r="1663" spans="1:10" ht="12.75" customHeight="1" outlineLevel="1" x14ac:dyDescent="0.2">
      <c r="A1663" s="160" t="s">
        <v>212</v>
      </c>
      <c r="B1663" s="190" t="s">
        <v>2646</v>
      </c>
      <c r="C1663" s="191" t="s">
        <v>2630</v>
      </c>
      <c r="D1663" s="192" t="s">
        <v>9</v>
      </c>
      <c r="E1663" s="193">
        <v>38.799999999999997</v>
      </c>
      <c r="F1663" s="193"/>
      <c r="G1663" s="191"/>
      <c r="H1663" s="197">
        <f t="shared" si="45"/>
        <v>0</v>
      </c>
      <c r="J1663" s="177"/>
    </row>
    <row r="1664" spans="1:10" ht="12.75" customHeight="1" outlineLevel="1" x14ac:dyDescent="0.2">
      <c r="A1664" s="160" t="s">
        <v>212</v>
      </c>
      <c r="B1664" s="178" t="s">
        <v>2647</v>
      </c>
      <c r="C1664" s="179" t="s">
        <v>1491</v>
      </c>
      <c r="D1664" s="180"/>
      <c r="E1664" s="181"/>
      <c r="F1664" s="181"/>
      <c r="G1664" s="187"/>
      <c r="H1664" s="197">
        <f t="shared" si="45"/>
        <v>0</v>
      </c>
      <c r="J1664" s="177"/>
    </row>
    <row r="1665" spans="1:10" ht="25.5" customHeight="1" outlineLevel="1" x14ac:dyDescent="0.2">
      <c r="A1665" s="160" t="s">
        <v>212</v>
      </c>
      <c r="B1665" s="186" t="s">
        <v>2648</v>
      </c>
      <c r="C1665" s="187" t="s">
        <v>2627</v>
      </c>
      <c r="D1665" s="188" t="s">
        <v>9</v>
      </c>
      <c r="E1665" s="189">
        <v>23.36</v>
      </c>
      <c r="F1665" s="189"/>
      <c r="G1665" s="191"/>
      <c r="H1665" s="197">
        <f t="shared" si="45"/>
        <v>0</v>
      </c>
      <c r="J1665" s="177"/>
    </row>
    <row r="1666" spans="1:10" ht="25.5" customHeight="1" outlineLevel="1" x14ac:dyDescent="0.2">
      <c r="A1666" s="160" t="s">
        <v>212</v>
      </c>
      <c r="B1666" s="190" t="s">
        <v>2649</v>
      </c>
      <c r="C1666" s="191" t="s">
        <v>2635</v>
      </c>
      <c r="D1666" s="192" t="s">
        <v>9</v>
      </c>
      <c r="E1666" s="193">
        <v>6.28</v>
      </c>
      <c r="F1666" s="193"/>
      <c r="J1666" s="177"/>
    </row>
    <row r="1667" spans="1:10" ht="25.5" customHeight="1" outlineLevel="1" x14ac:dyDescent="0.2">
      <c r="A1667" s="160" t="s">
        <v>212</v>
      </c>
      <c r="B1667" s="186" t="s">
        <v>2650</v>
      </c>
      <c r="C1667" s="187" t="s">
        <v>2629</v>
      </c>
      <c r="D1667" s="188" t="s">
        <v>9</v>
      </c>
      <c r="E1667" s="189">
        <v>50.16</v>
      </c>
      <c r="F1667" s="189"/>
      <c r="G1667" s="423" t="str">
        <f>$A$2</f>
        <v>TORRE</v>
      </c>
      <c r="H1667" s="196">
        <f ca="1">SUM(H1665:H1672)</f>
        <v>1870089042.0637846</v>
      </c>
      <c r="J1667" s="177"/>
    </row>
    <row r="1668" spans="1:10" ht="12.75" customHeight="1" outlineLevel="1" x14ac:dyDescent="0.2">
      <c r="A1668" s="160" t="s">
        <v>212</v>
      </c>
      <c r="B1668" s="190" t="s">
        <v>2651</v>
      </c>
      <c r="C1668" s="191" t="s">
        <v>2630</v>
      </c>
      <c r="D1668" s="192" t="s">
        <v>9</v>
      </c>
      <c r="E1668" s="193">
        <v>27.45</v>
      </c>
      <c r="F1668" s="193"/>
      <c r="G1668" s="187" t="s">
        <v>2432</v>
      </c>
      <c r="H1668" s="197">
        <f>SUMIFS($E:$E,$C:$C,G1668,$A:$A,$G$30)</f>
        <v>7739.7299999999987</v>
      </c>
      <c r="J1668" s="177"/>
    </row>
    <row r="1669" spans="1:10" ht="12.75" customHeight="1" outlineLevel="1" x14ac:dyDescent="0.2">
      <c r="A1669" s="160" t="s">
        <v>212</v>
      </c>
      <c r="B1669" s="178" t="s">
        <v>2652</v>
      </c>
      <c r="C1669" s="179" t="s">
        <v>1492</v>
      </c>
      <c r="D1669" s="180"/>
      <c r="E1669" s="181"/>
      <c r="F1669" s="181"/>
      <c r="G1669" s="191" t="s">
        <v>2433</v>
      </c>
      <c r="H1669" s="197">
        <f>SUMIFS($E:$E,$C:$C,G1669,$A:$A,$G$30)</f>
        <v>0</v>
      </c>
      <c r="J1669" s="177"/>
    </row>
    <row r="1670" spans="1:10" ht="25.5" customHeight="1" outlineLevel="1" x14ac:dyDescent="0.2">
      <c r="A1670" s="160" t="s">
        <v>212</v>
      </c>
      <c r="B1670" s="186" t="s">
        <v>2653</v>
      </c>
      <c r="C1670" s="187" t="s">
        <v>2627</v>
      </c>
      <c r="D1670" s="188" t="s">
        <v>9</v>
      </c>
      <c r="E1670" s="189">
        <v>23.6</v>
      </c>
      <c r="F1670" s="189"/>
      <c r="G1670" s="187"/>
      <c r="H1670" s="197">
        <f>SUMIFS($E:$E,$C:$C,G1670,$A:$A,$G$30)</f>
        <v>0</v>
      </c>
      <c r="J1670" s="177"/>
    </row>
    <row r="1671" spans="1:10" ht="25.5" customHeight="1" outlineLevel="1" x14ac:dyDescent="0.2">
      <c r="A1671" s="160" t="s">
        <v>212</v>
      </c>
      <c r="B1671" s="190" t="s">
        <v>2654</v>
      </c>
      <c r="C1671" s="191" t="s">
        <v>2635</v>
      </c>
      <c r="D1671" s="192" t="s">
        <v>9</v>
      </c>
      <c r="E1671" s="193">
        <v>6.27</v>
      </c>
      <c r="F1671" s="193"/>
      <c r="G1671" s="191"/>
      <c r="H1671" s="197">
        <f>SUMIFS($E:$E,$C:$C,G1671,$A:$A,$G$30)</f>
        <v>0</v>
      </c>
      <c r="J1671" s="177"/>
    </row>
    <row r="1672" spans="1:10" ht="25.5" customHeight="1" outlineLevel="1" x14ac:dyDescent="0.2">
      <c r="A1672" s="160" t="s">
        <v>212</v>
      </c>
      <c r="B1672" s="186" t="s">
        <v>2655</v>
      </c>
      <c r="C1672" s="187" t="s">
        <v>2629</v>
      </c>
      <c r="D1672" s="188" t="s">
        <v>9</v>
      </c>
      <c r="E1672" s="189">
        <v>50.17</v>
      </c>
      <c r="F1672" s="189"/>
      <c r="G1672" s="187"/>
      <c r="H1672" s="197">
        <f>SUMIFS($E:$E,$C:$C,G1672,$A:$A,$G$30)</f>
        <v>0</v>
      </c>
      <c r="J1672" s="177"/>
    </row>
    <row r="1673" spans="1:10" ht="25.5" customHeight="1" outlineLevel="1" x14ac:dyDescent="0.2">
      <c r="A1673" s="160" t="s">
        <v>212</v>
      </c>
      <c r="B1673" s="190" t="s">
        <v>2656</v>
      </c>
      <c r="C1673" s="191" t="s">
        <v>2637</v>
      </c>
      <c r="D1673" s="192" t="s">
        <v>9</v>
      </c>
      <c r="E1673" s="193">
        <v>1.3</v>
      </c>
      <c r="F1673" s="193"/>
      <c r="J1673" s="177"/>
    </row>
    <row r="1674" spans="1:10" ht="12.75" customHeight="1" outlineLevel="1" x14ac:dyDescent="0.2">
      <c r="A1674" s="160" t="s">
        <v>212</v>
      </c>
      <c r="B1674" s="186" t="s">
        <v>2657</v>
      </c>
      <c r="C1674" s="187" t="s">
        <v>2630</v>
      </c>
      <c r="D1674" s="188" t="s">
        <v>9</v>
      </c>
      <c r="E1674" s="189">
        <v>38.799999999999997</v>
      </c>
      <c r="F1674" s="189"/>
      <c r="J1674" s="177"/>
    </row>
    <row r="1675" spans="1:10" ht="12.75" customHeight="1" outlineLevel="1" x14ac:dyDescent="0.2">
      <c r="A1675" s="160" t="s">
        <v>212</v>
      </c>
      <c r="B1675" s="178" t="s">
        <v>2658</v>
      </c>
      <c r="C1675" s="179" t="s">
        <v>1493</v>
      </c>
      <c r="D1675" s="180"/>
      <c r="E1675" s="181"/>
      <c r="F1675" s="181"/>
      <c r="J1675" s="177"/>
    </row>
    <row r="1676" spans="1:10" ht="25.5" customHeight="1" outlineLevel="1" x14ac:dyDescent="0.2">
      <c r="A1676" s="160" t="s">
        <v>212</v>
      </c>
      <c r="B1676" s="190" t="s">
        <v>2659</v>
      </c>
      <c r="C1676" s="191" t="s">
        <v>2627</v>
      </c>
      <c r="D1676" s="192" t="s">
        <v>9</v>
      </c>
      <c r="E1676" s="193">
        <v>23.36</v>
      </c>
      <c r="F1676" s="193"/>
      <c r="J1676" s="177"/>
    </row>
    <row r="1677" spans="1:10" ht="25.5" customHeight="1" outlineLevel="1" x14ac:dyDescent="0.2">
      <c r="A1677" s="160" t="s">
        <v>212</v>
      </c>
      <c r="B1677" s="186" t="s">
        <v>2660</v>
      </c>
      <c r="C1677" s="187" t="s">
        <v>2635</v>
      </c>
      <c r="D1677" s="188" t="s">
        <v>9</v>
      </c>
      <c r="E1677" s="189">
        <v>6.28</v>
      </c>
      <c r="F1677" s="189"/>
      <c r="J1677" s="177"/>
    </row>
    <row r="1678" spans="1:10" ht="25.5" customHeight="1" outlineLevel="1" x14ac:dyDescent="0.2">
      <c r="A1678" s="160" t="s">
        <v>212</v>
      </c>
      <c r="B1678" s="190" t="s">
        <v>2661</v>
      </c>
      <c r="C1678" s="191" t="s">
        <v>2629</v>
      </c>
      <c r="D1678" s="192" t="s">
        <v>9</v>
      </c>
      <c r="E1678" s="193">
        <v>50.16</v>
      </c>
      <c r="F1678" s="193"/>
      <c r="J1678" s="177"/>
    </row>
    <row r="1679" spans="1:10" ht="12.75" customHeight="1" outlineLevel="1" x14ac:dyDescent="0.2">
      <c r="A1679" s="160" t="s">
        <v>212</v>
      </c>
      <c r="B1679" s="186" t="s">
        <v>2662</v>
      </c>
      <c r="C1679" s="187" t="s">
        <v>2630</v>
      </c>
      <c r="D1679" s="188" t="s">
        <v>9</v>
      </c>
      <c r="E1679" s="189">
        <v>27.45</v>
      </c>
      <c r="F1679" s="189"/>
      <c r="J1679" s="177"/>
    </row>
    <row r="1680" spans="1:10" ht="12.75" customHeight="1" outlineLevel="1" x14ac:dyDescent="0.2">
      <c r="A1680" s="160" t="s">
        <v>212</v>
      </c>
      <c r="B1680" s="178" t="s">
        <v>2663</v>
      </c>
      <c r="C1680" s="179" t="s">
        <v>1494</v>
      </c>
      <c r="D1680" s="180"/>
      <c r="E1680" s="181"/>
      <c r="F1680" s="181"/>
      <c r="J1680" s="177"/>
    </row>
    <row r="1681" spans="1:10" ht="25.5" customHeight="1" outlineLevel="1" x14ac:dyDescent="0.2">
      <c r="A1681" s="160" t="s">
        <v>212</v>
      </c>
      <c r="B1681" s="190" t="s">
        <v>2664</v>
      </c>
      <c r="C1681" s="191" t="s">
        <v>2627</v>
      </c>
      <c r="D1681" s="192" t="s">
        <v>9</v>
      </c>
      <c r="E1681" s="193">
        <v>23.6</v>
      </c>
      <c r="F1681" s="193"/>
      <c r="J1681" s="177"/>
    </row>
    <row r="1682" spans="1:10" ht="25.5" customHeight="1" outlineLevel="1" x14ac:dyDescent="0.2">
      <c r="A1682" s="160" t="s">
        <v>212</v>
      </c>
      <c r="B1682" s="186" t="s">
        <v>2665</v>
      </c>
      <c r="C1682" s="187" t="s">
        <v>2635</v>
      </c>
      <c r="D1682" s="188" t="s">
        <v>9</v>
      </c>
      <c r="E1682" s="189">
        <v>6.27</v>
      </c>
      <c r="F1682" s="189"/>
      <c r="J1682" s="177"/>
    </row>
    <row r="1683" spans="1:10" ht="25.5" customHeight="1" outlineLevel="1" x14ac:dyDescent="0.2">
      <c r="A1683" s="160" t="s">
        <v>212</v>
      </c>
      <c r="B1683" s="190" t="s">
        <v>2666</v>
      </c>
      <c r="C1683" s="191" t="s">
        <v>2629</v>
      </c>
      <c r="D1683" s="192" t="s">
        <v>9</v>
      </c>
      <c r="E1683" s="193">
        <v>50.17</v>
      </c>
      <c r="F1683" s="193"/>
      <c r="J1683" s="177"/>
    </row>
    <row r="1684" spans="1:10" ht="25.5" customHeight="1" outlineLevel="1" x14ac:dyDescent="0.2">
      <c r="A1684" s="160" t="s">
        <v>212</v>
      </c>
      <c r="B1684" s="186" t="s">
        <v>2667</v>
      </c>
      <c r="C1684" s="187" t="s">
        <v>2637</v>
      </c>
      <c r="D1684" s="188" t="s">
        <v>9</v>
      </c>
      <c r="E1684" s="189">
        <v>1.3</v>
      </c>
      <c r="F1684" s="189"/>
      <c r="J1684" s="177"/>
    </row>
    <row r="1685" spans="1:10" ht="12.75" customHeight="1" outlineLevel="1" x14ac:dyDescent="0.2">
      <c r="A1685" s="160" t="s">
        <v>212</v>
      </c>
      <c r="B1685" s="190" t="s">
        <v>2668</v>
      </c>
      <c r="C1685" s="191" t="s">
        <v>2630</v>
      </c>
      <c r="D1685" s="192" t="s">
        <v>9</v>
      </c>
      <c r="E1685" s="193">
        <v>38.799999999999997</v>
      </c>
      <c r="F1685" s="193"/>
      <c r="J1685" s="177"/>
    </row>
    <row r="1686" spans="1:10" ht="12.75" customHeight="1" outlineLevel="1" x14ac:dyDescent="0.2">
      <c r="A1686" s="160" t="s">
        <v>212</v>
      </c>
      <c r="B1686" s="178" t="s">
        <v>2669</v>
      </c>
      <c r="C1686" s="179" t="s">
        <v>1495</v>
      </c>
      <c r="D1686" s="180"/>
      <c r="E1686" s="181"/>
      <c r="F1686" s="181"/>
      <c r="J1686" s="177"/>
    </row>
    <row r="1687" spans="1:10" ht="25.5" customHeight="1" outlineLevel="1" x14ac:dyDescent="0.2">
      <c r="A1687" s="160" t="s">
        <v>212</v>
      </c>
      <c r="B1687" s="186" t="s">
        <v>2670</v>
      </c>
      <c r="C1687" s="187" t="s">
        <v>2627</v>
      </c>
      <c r="D1687" s="188" t="s">
        <v>9</v>
      </c>
      <c r="E1687" s="189">
        <v>23.36</v>
      </c>
      <c r="F1687" s="189"/>
      <c r="J1687" s="177"/>
    </row>
    <row r="1688" spans="1:10" ht="25.5" customHeight="1" outlineLevel="1" x14ac:dyDescent="0.2">
      <c r="A1688" s="160" t="s">
        <v>212</v>
      </c>
      <c r="B1688" s="190" t="s">
        <v>2671</v>
      </c>
      <c r="C1688" s="191" t="s">
        <v>2635</v>
      </c>
      <c r="D1688" s="192" t="s">
        <v>9</v>
      </c>
      <c r="E1688" s="193">
        <v>6.28</v>
      </c>
      <c r="F1688" s="193"/>
      <c r="J1688" s="177"/>
    </row>
    <row r="1689" spans="1:10" ht="25.5" customHeight="1" outlineLevel="1" x14ac:dyDescent="0.2">
      <c r="A1689" s="160" t="s">
        <v>212</v>
      </c>
      <c r="B1689" s="186" t="s">
        <v>2672</v>
      </c>
      <c r="C1689" s="187" t="s">
        <v>2629</v>
      </c>
      <c r="D1689" s="188" t="s">
        <v>9</v>
      </c>
      <c r="E1689" s="189">
        <v>50.55</v>
      </c>
      <c r="F1689" s="189"/>
      <c r="J1689" s="177"/>
    </row>
    <row r="1690" spans="1:10" ht="12.75" customHeight="1" outlineLevel="1" x14ac:dyDescent="0.2">
      <c r="A1690" s="160" t="s">
        <v>212</v>
      </c>
      <c r="B1690" s="190" t="s">
        <v>2673</v>
      </c>
      <c r="C1690" s="191" t="s">
        <v>2630</v>
      </c>
      <c r="D1690" s="192" t="s">
        <v>9</v>
      </c>
      <c r="E1690" s="193">
        <v>27.45</v>
      </c>
      <c r="F1690" s="193"/>
      <c r="J1690" s="177"/>
    </row>
    <row r="1691" spans="1:10" ht="12.75" customHeight="1" outlineLevel="1" x14ac:dyDescent="0.2">
      <c r="A1691" s="160" t="s">
        <v>212</v>
      </c>
      <c r="B1691" s="178" t="s">
        <v>2674</v>
      </c>
      <c r="C1691" s="179" t="s">
        <v>1496</v>
      </c>
      <c r="D1691" s="180"/>
      <c r="E1691" s="181"/>
      <c r="F1691" s="181"/>
      <c r="J1691" s="177"/>
    </row>
    <row r="1692" spans="1:10" ht="25.5" customHeight="1" outlineLevel="1" x14ac:dyDescent="0.2">
      <c r="A1692" s="160" t="s">
        <v>212</v>
      </c>
      <c r="B1692" s="186" t="s">
        <v>2675</v>
      </c>
      <c r="C1692" s="187" t="s">
        <v>2676</v>
      </c>
      <c r="D1692" s="188" t="s">
        <v>9</v>
      </c>
      <c r="E1692" s="189">
        <v>15.84</v>
      </c>
      <c r="F1692" s="189"/>
      <c r="J1692" s="177"/>
    </row>
    <row r="1693" spans="1:10" ht="25.5" customHeight="1" outlineLevel="1" x14ac:dyDescent="0.2">
      <c r="A1693" s="160" t="s">
        <v>212</v>
      </c>
      <c r="B1693" s="190" t="s">
        <v>2677</v>
      </c>
      <c r="C1693" s="191" t="s">
        <v>2678</v>
      </c>
      <c r="D1693" s="192" t="s">
        <v>9</v>
      </c>
      <c r="E1693" s="193">
        <v>54.88</v>
      </c>
      <c r="F1693" s="193"/>
      <c r="J1693" s="177"/>
    </row>
    <row r="1694" spans="1:10" ht="25.5" customHeight="1" outlineLevel="1" x14ac:dyDescent="0.2">
      <c r="A1694" s="160" t="s">
        <v>212</v>
      </c>
      <c r="B1694" s="186" t="s">
        <v>2679</v>
      </c>
      <c r="C1694" s="187" t="s">
        <v>2628</v>
      </c>
      <c r="D1694" s="188" t="s">
        <v>9</v>
      </c>
      <c r="E1694" s="189">
        <v>19.53</v>
      </c>
      <c r="F1694" s="189"/>
      <c r="J1694" s="177"/>
    </row>
    <row r="1695" spans="1:10" ht="12.75" customHeight="1" outlineLevel="1" x14ac:dyDescent="0.2">
      <c r="A1695" s="160" t="s">
        <v>212</v>
      </c>
      <c r="B1695" s="190" t="s">
        <v>2680</v>
      </c>
      <c r="C1695" s="191" t="s">
        <v>2630</v>
      </c>
      <c r="D1695" s="192" t="s">
        <v>9</v>
      </c>
      <c r="E1695" s="193">
        <v>135.81</v>
      </c>
      <c r="F1695" s="193"/>
      <c r="J1695" s="177"/>
    </row>
    <row r="1696" spans="1:10" ht="25.5" customHeight="1" outlineLevel="1" x14ac:dyDescent="0.2">
      <c r="A1696" s="160" t="s">
        <v>212</v>
      </c>
      <c r="B1696" s="186" t="s">
        <v>2681</v>
      </c>
      <c r="C1696" s="187" t="s">
        <v>2682</v>
      </c>
      <c r="D1696" s="188" t="s">
        <v>9</v>
      </c>
      <c r="E1696" s="189">
        <v>8.66</v>
      </c>
      <c r="F1696" s="189"/>
      <c r="J1696" s="177"/>
    </row>
    <row r="1697" spans="1:10" ht="12.75" customHeight="1" outlineLevel="1" x14ac:dyDescent="0.2">
      <c r="A1697" s="160" t="s">
        <v>212</v>
      </c>
      <c r="B1697" s="178" t="s">
        <v>2683</v>
      </c>
      <c r="C1697" s="179" t="s">
        <v>1497</v>
      </c>
      <c r="D1697" s="180"/>
      <c r="E1697" s="181"/>
      <c r="F1697" s="181"/>
      <c r="J1697" s="177"/>
    </row>
    <row r="1698" spans="1:10" ht="25.5" customHeight="1" outlineLevel="1" x14ac:dyDescent="0.2">
      <c r="A1698" s="160" t="s">
        <v>212</v>
      </c>
      <c r="B1698" s="190" t="s">
        <v>2684</v>
      </c>
      <c r="C1698" s="191" t="s">
        <v>2627</v>
      </c>
      <c r="D1698" s="192" t="s">
        <v>9</v>
      </c>
      <c r="E1698" s="193">
        <v>9.35</v>
      </c>
      <c r="F1698" s="193"/>
      <c r="J1698" s="177"/>
    </row>
    <row r="1699" spans="1:10" ht="25.5" customHeight="1" outlineLevel="1" x14ac:dyDescent="0.2">
      <c r="A1699" s="160" t="s">
        <v>212</v>
      </c>
      <c r="B1699" s="186" t="s">
        <v>2685</v>
      </c>
      <c r="C1699" s="187" t="s">
        <v>2628</v>
      </c>
      <c r="D1699" s="188" t="s">
        <v>9</v>
      </c>
      <c r="E1699" s="189">
        <v>4.4800000000000004</v>
      </c>
      <c r="F1699" s="189"/>
      <c r="J1699" s="177"/>
    </row>
    <row r="1700" spans="1:10" ht="25.5" customHeight="1" outlineLevel="1" x14ac:dyDescent="0.2">
      <c r="A1700" s="160" t="s">
        <v>212</v>
      </c>
      <c r="B1700" s="190" t="s">
        <v>2686</v>
      </c>
      <c r="C1700" s="191" t="s">
        <v>2629</v>
      </c>
      <c r="D1700" s="192" t="s">
        <v>9</v>
      </c>
      <c r="E1700" s="193">
        <v>26.62</v>
      </c>
      <c r="F1700" s="193"/>
      <c r="J1700" s="177"/>
    </row>
    <row r="1701" spans="1:10" ht="25.5" customHeight="1" outlineLevel="1" x14ac:dyDescent="0.2">
      <c r="A1701" s="160" t="s">
        <v>212</v>
      </c>
      <c r="B1701" s="186" t="s">
        <v>2687</v>
      </c>
      <c r="C1701" s="187" t="s">
        <v>2637</v>
      </c>
      <c r="D1701" s="188" t="s">
        <v>9</v>
      </c>
      <c r="E1701" s="189">
        <v>3.04</v>
      </c>
      <c r="F1701" s="189"/>
      <c r="J1701" s="177"/>
    </row>
    <row r="1702" spans="1:10" ht="12.75" customHeight="1" outlineLevel="1" x14ac:dyDescent="0.2">
      <c r="A1702" s="160" t="s">
        <v>212</v>
      </c>
      <c r="B1702" s="190" t="s">
        <v>2688</v>
      </c>
      <c r="C1702" s="191" t="s">
        <v>2630</v>
      </c>
      <c r="D1702" s="192" t="s">
        <v>9</v>
      </c>
      <c r="E1702" s="193">
        <v>91.65</v>
      </c>
      <c r="F1702" s="193"/>
      <c r="J1702" s="177"/>
    </row>
    <row r="1703" spans="1:10" ht="12.75" customHeight="1" outlineLevel="1" x14ac:dyDescent="0.2">
      <c r="A1703" s="160" t="s">
        <v>212</v>
      </c>
      <c r="B1703" s="178" t="s">
        <v>2689</v>
      </c>
      <c r="C1703" s="179" t="s">
        <v>1498</v>
      </c>
      <c r="D1703" s="180"/>
      <c r="E1703" s="181"/>
      <c r="F1703" s="181"/>
      <c r="J1703" s="177"/>
    </row>
    <row r="1704" spans="1:10" ht="25.5" customHeight="1" outlineLevel="1" x14ac:dyDescent="0.2">
      <c r="A1704" s="160" t="s">
        <v>212</v>
      </c>
      <c r="B1704" s="186" t="s">
        <v>2690</v>
      </c>
      <c r="C1704" s="187" t="s">
        <v>2627</v>
      </c>
      <c r="D1704" s="188" t="s">
        <v>9</v>
      </c>
      <c r="E1704" s="189">
        <v>15.12</v>
      </c>
      <c r="F1704" s="189"/>
      <c r="J1704" s="177"/>
    </row>
    <row r="1705" spans="1:10" ht="25.5" customHeight="1" outlineLevel="1" x14ac:dyDescent="0.2">
      <c r="A1705" s="160" t="s">
        <v>212</v>
      </c>
      <c r="B1705" s="190" t="s">
        <v>2691</v>
      </c>
      <c r="C1705" s="191" t="s">
        <v>2628</v>
      </c>
      <c r="D1705" s="192" t="s">
        <v>9</v>
      </c>
      <c r="E1705" s="193">
        <v>4.4800000000000004</v>
      </c>
      <c r="F1705" s="193"/>
      <c r="J1705" s="177"/>
    </row>
    <row r="1706" spans="1:10" ht="25.5" customHeight="1" outlineLevel="1" x14ac:dyDescent="0.2">
      <c r="A1706" s="160" t="s">
        <v>212</v>
      </c>
      <c r="B1706" s="186" t="s">
        <v>2692</v>
      </c>
      <c r="C1706" s="187" t="s">
        <v>2629</v>
      </c>
      <c r="D1706" s="188" t="s">
        <v>9</v>
      </c>
      <c r="E1706" s="189">
        <v>26.62</v>
      </c>
      <c r="F1706" s="189"/>
      <c r="J1706" s="177"/>
    </row>
    <row r="1707" spans="1:10" ht="12.75" customHeight="1" outlineLevel="1" x14ac:dyDescent="0.2">
      <c r="A1707" s="160" t="s">
        <v>212</v>
      </c>
      <c r="B1707" s="190" t="s">
        <v>2693</v>
      </c>
      <c r="C1707" s="191" t="s">
        <v>2630</v>
      </c>
      <c r="D1707" s="192" t="s">
        <v>9</v>
      </c>
      <c r="E1707" s="193">
        <v>22.47</v>
      </c>
      <c r="F1707" s="193"/>
      <c r="J1707" s="177"/>
    </row>
    <row r="1708" spans="1:10" ht="12.75" customHeight="1" outlineLevel="1" x14ac:dyDescent="0.2">
      <c r="A1708" s="160" t="s">
        <v>212</v>
      </c>
      <c r="B1708" s="178" t="s">
        <v>2694</v>
      </c>
      <c r="C1708" s="179" t="s">
        <v>1499</v>
      </c>
      <c r="D1708" s="180"/>
      <c r="E1708" s="181"/>
      <c r="F1708" s="181"/>
      <c r="J1708" s="177"/>
    </row>
    <row r="1709" spans="1:10" ht="25.5" customHeight="1" outlineLevel="1" x14ac:dyDescent="0.2">
      <c r="A1709" s="160" t="s">
        <v>212</v>
      </c>
      <c r="B1709" s="186" t="s">
        <v>2695</v>
      </c>
      <c r="C1709" s="187" t="s">
        <v>2627</v>
      </c>
      <c r="D1709" s="188" t="s">
        <v>9</v>
      </c>
      <c r="E1709" s="189">
        <v>9.35</v>
      </c>
      <c r="F1709" s="189"/>
      <c r="J1709" s="177"/>
    </row>
    <row r="1710" spans="1:10" ht="25.5" customHeight="1" outlineLevel="1" x14ac:dyDescent="0.2">
      <c r="A1710" s="160" t="s">
        <v>212</v>
      </c>
      <c r="B1710" s="190" t="s">
        <v>2696</v>
      </c>
      <c r="C1710" s="191" t="s">
        <v>2628</v>
      </c>
      <c r="D1710" s="192" t="s">
        <v>9</v>
      </c>
      <c r="E1710" s="193">
        <v>4.49</v>
      </c>
      <c r="F1710" s="193"/>
      <c r="J1710" s="177"/>
    </row>
    <row r="1711" spans="1:10" ht="25.5" customHeight="1" outlineLevel="1" x14ac:dyDescent="0.2">
      <c r="A1711" s="160" t="s">
        <v>212</v>
      </c>
      <c r="B1711" s="186" t="s">
        <v>2697</v>
      </c>
      <c r="C1711" s="187" t="s">
        <v>2629</v>
      </c>
      <c r="D1711" s="188" t="s">
        <v>9</v>
      </c>
      <c r="E1711" s="189">
        <v>29.98</v>
      </c>
      <c r="F1711" s="189"/>
      <c r="J1711" s="177"/>
    </row>
    <row r="1712" spans="1:10" ht="25.5" customHeight="1" outlineLevel="1" x14ac:dyDescent="0.2">
      <c r="A1712" s="160" t="s">
        <v>212</v>
      </c>
      <c r="B1712" s="190" t="s">
        <v>2698</v>
      </c>
      <c r="C1712" s="191" t="s">
        <v>2637</v>
      </c>
      <c r="D1712" s="192" t="s">
        <v>9</v>
      </c>
      <c r="E1712" s="193">
        <v>3.06</v>
      </c>
      <c r="F1712" s="193"/>
      <c r="J1712" s="177"/>
    </row>
    <row r="1713" spans="1:10" ht="12.75" customHeight="1" outlineLevel="1" x14ac:dyDescent="0.2">
      <c r="A1713" s="160" t="s">
        <v>212</v>
      </c>
      <c r="B1713" s="186" t="s">
        <v>2699</v>
      </c>
      <c r="C1713" s="187" t="s">
        <v>2630</v>
      </c>
      <c r="D1713" s="188" t="s">
        <v>9</v>
      </c>
      <c r="E1713" s="189">
        <v>29.14</v>
      </c>
      <c r="F1713" s="189"/>
      <c r="J1713" s="177"/>
    </row>
    <row r="1714" spans="1:10" ht="12.75" customHeight="1" outlineLevel="1" x14ac:dyDescent="0.2">
      <c r="A1714" s="160" t="s">
        <v>212</v>
      </c>
      <c r="B1714" s="178" t="s">
        <v>2700</v>
      </c>
      <c r="C1714" s="179" t="s">
        <v>1500</v>
      </c>
      <c r="D1714" s="180"/>
      <c r="E1714" s="181"/>
      <c r="F1714" s="181"/>
      <c r="J1714" s="177"/>
    </row>
    <row r="1715" spans="1:10" ht="25.5" customHeight="1" outlineLevel="1" x14ac:dyDescent="0.2">
      <c r="A1715" s="160" t="s">
        <v>212</v>
      </c>
      <c r="B1715" s="190" t="s">
        <v>2701</v>
      </c>
      <c r="C1715" s="191" t="s">
        <v>2627</v>
      </c>
      <c r="D1715" s="192" t="s">
        <v>9</v>
      </c>
      <c r="E1715" s="193">
        <v>15.13</v>
      </c>
      <c r="F1715" s="193"/>
      <c r="J1715" s="177"/>
    </row>
    <row r="1716" spans="1:10" ht="25.5" customHeight="1" outlineLevel="1" x14ac:dyDescent="0.2">
      <c r="A1716" s="160" t="s">
        <v>212</v>
      </c>
      <c r="B1716" s="186" t="s">
        <v>2702</v>
      </c>
      <c r="C1716" s="187" t="s">
        <v>2628</v>
      </c>
      <c r="D1716" s="188" t="s">
        <v>9</v>
      </c>
      <c r="E1716" s="189">
        <v>4.4800000000000004</v>
      </c>
      <c r="F1716" s="189"/>
      <c r="J1716" s="177"/>
    </row>
    <row r="1717" spans="1:10" ht="25.5" customHeight="1" outlineLevel="1" x14ac:dyDescent="0.2">
      <c r="A1717" s="160" t="s">
        <v>212</v>
      </c>
      <c r="B1717" s="190" t="s">
        <v>2703</v>
      </c>
      <c r="C1717" s="191" t="s">
        <v>2629</v>
      </c>
      <c r="D1717" s="192" t="s">
        <v>9</v>
      </c>
      <c r="E1717" s="193">
        <v>27.34</v>
      </c>
      <c r="F1717" s="193"/>
      <c r="J1717" s="177"/>
    </row>
    <row r="1718" spans="1:10" ht="12.75" customHeight="1" outlineLevel="1" x14ac:dyDescent="0.2">
      <c r="A1718" s="160" t="s">
        <v>212</v>
      </c>
      <c r="B1718" s="186" t="s">
        <v>2704</v>
      </c>
      <c r="C1718" s="187" t="s">
        <v>2630</v>
      </c>
      <c r="D1718" s="188" t="s">
        <v>9</v>
      </c>
      <c r="E1718" s="189">
        <v>22.44</v>
      </c>
      <c r="F1718" s="189"/>
      <c r="J1718" s="177"/>
    </row>
    <row r="1719" spans="1:10" ht="12.75" customHeight="1" outlineLevel="1" x14ac:dyDescent="0.2">
      <c r="A1719" s="160" t="s">
        <v>212</v>
      </c>
      <c r="B1719" s="178" t="s">
        <v>2705</v>
      </c>
      <c r="C1719" s="179" t="s">
        <v>1502</v>
      </c>
      <c r="D1719" s="180"/>
      <c r="E1719" s="181"/>
      <c r="F1719" s="181"/>
      <c r="J1719" s="177"/>
    </row>
    <row r="1720" spans="1:10" ht="12.75" customHeight="1" outlineLevel="1" x14ac:dyDescent="0.2">
      <c r="A1720" s="160" t="s">
        <v>212</v>
      </c>
      <c r="B1720" s="190" t="s">
        <v>2706</v>
      </c>
      <c r="C1720" s="191" t="s">
        <v>2707</v>
      </c>
      <c r="D1720" s="192" t="s">
        <v>9</v>
      </c>
      <c r="E1720" s="193">
        <v>10.36</v>
      </c>
      <c r="F1720" s="193"/>
      <c r="J1720" s="177"/>
    </row>
    <row r="1721" spans="1:10" ht="25.5" customHeight="1" outlineLevel="1" x14ac:dyDescent="0.2">
      <c r="A1721" s="160" t="s">
        <v>212</v>
      </c>
      <c r="B1721" s="186" t="s">
        <v>2708</v>
      </c>
      <c r="C1721" s="187" t="s">
        <v>2709</v>
      </c>
      <c r="D1721" s="188" t="s">
        <v>9</v>
      </c>
      <c r="E1721" s="189">
        <v>50.08</v>
      </c>
      <c r="F1721" s="189"/>
      <c r="J1721" s="177"/>
    </row>
    <row r="1722" spans="1:10" ht="25.5" customHeight="1" outlineLevel="1" x14ac:dyDescent="0.2">
      <c r="A1722" s="160" t="s">
        <v>212</v>
      </c>
      <c r="B1722" s="190" t="s">
        <v>2710</v>
      </c>
      <c r="C1722" s="191" t="s">
        <v>2711</v>
      </c>
      <c r="D1722" s="192" t="s">
        <v>9</v>
      </c>
      <c r="E1722" s="193">
        <v>3</v>
      </c>
      <c r="F1722" s="193"/>
      <c r="J1722" s="177"/>
    </row>
    <row r="1723" spans="1:10" ht="25.5" customHeight="1" outlineLevel="1" x14ac:dyDescent="0.2">
      <c r="A1723" s="160" t="s">
        <v>212</v>
      </c>
      <c r="B1723" s="186" t="s">
        <v>2712</v>
      </c>
      <c r="C1723" s="187" t="s">
        <v>2628</v>
      </c>
      <c r="D1723" s="188" t="s">
        <v>9</v>
      </c>
      <c r="E1723" s="189">
        <v>10.220000000000001</v>
      </c>
      <c r="F1723" s="189"/>
      <c r="J1723" s="177"/>
    </row>
    <row r="1724" spans="1:10" ht="25.5" customHeight="1" outlineLevel="1" x14ac:dyDescent="0.2">
      <c r="A1724" s="160" t="s">
        <v>212</v>
      </c>
      <c r="B1724" s="190" t="s">
        <v>2713</v>
      </c>
      <c r="C1724" s="191" t="s">
        <v>2714</v>
      </c>
      <c r="D1724" s="192" t="s">
        <v>9</v>
      </c>
      <c r="E1724" s="193">
        <v>2.0099999999999998</v>
      </c>
      <c r="F1724" s="193"/>
      <c r="J1724" s="177"/>
    </row>
    <row r="1725" spans="1:10" ht="12.75" customHeight="1" outlineLevel="1" x14ac:dyDescent="0.2">
      <c r="A1725" s="160" t="s">
        <v>212</v>
      </c>
      <c r="B1725" s="186" t="s">
        <v>2715</v>
      </c>
      <c r="C1725" s="187" t="s">
        <v>2716</v>
      </c>
      <c r="D1725" s="188" t="s">
        <v>9</v>
      </c>
      <c r="E1725" s="189">
        <v>55.83</v>
      </c>
      <c r="F1725" s="189"/>
      <c r="J1725" s="177"/>
    </row>
    <row r="1726" spans="1:10" ht="25.5" customHeight="1" outlineLevel="1" x14ac:dyDescent="0.2">
      <c r="A1726" s="160" t="s">
        <v>212</v>
      </c>
      <c r="B1726" s="190" t="s">
        <v>2717</v>
      </c>
      <c r="C1726" s="191" t="s">
        <v>2718</v>
      </c>
      <c r="D1726" s="192" t="s">
        <v>9</v>
      </c>
      <c r="E1726" s="193">
        <v>6.65</v>
      </c>
      <c r="F1726" s="193"/>
      <c r="J1726" s="177"/>
    </row>
    <row r="1727" spans="1:10" ht="12.75" customHeight="1" outlineLevel="1" x14ac:dyDescent="0.2">
      <c r="A1727" s="160" t="s">
        <v>212</v>
      </c>
      <c r="B1727" s="186" t="s">
        <v>2719</v>
      </c>
      <c r="C1727" s="187" t="s">
        <v>2720</v>
      </c>
      <c r="D1727" s="188" t="s">
        <v>9</v>
      </c>
      <c r="E1727" s="189">
        <v>19.579999999999998</v>
      </c>
      <c r="F1727" s="189"/>
      <c r="J1727" s="177"/>
    </row>
    <row r="1728" spans="1:10" ht="25.5" customHeight="1" outlineLevel="1" x14ac:dyDescent="0.2">
      <c r="A1728" s="160" t="s">
        <v>212</v>
      </c>
      <c r="B1728" s="190" t="s">
        <v>2721</v>
      </c>
      <c r="C1728" s="191" t="s">
        <v>2722</v>
      </c>
      <c r="D1728" s="192" t="s">
        <v>9</v>
      </c>
      <c r="E1728" s="193">
        <v>14.2</v>
      </c>
      <c r="F1728" s="193"/>
      <c r="J1728" s="177"/>
    </row>
    <row r="1729" spans="1:10" ht="25.5" customHeight="1" outlineLevel="1" x14ac:dyDescent="0.2">
      <c r="A1729" s="160" t="s">
        <v>212</v>
      </c>
      <c r="B1729" s="186" t="s">
        <v>2723</v>
      </c>
      <c r="C1729" s="187" t="s">
        <v>2632</v>
      </c>
      <c r="D1729" s="188" t="s">
        <v>9</v>
      </c>
      <c r="E1729" s="189">
        <v>8.8000000000000007</v>
      </c>
      <c r="F1729" s="189"/>
      <c r="J1729" s="177"/>
    </row>
    <row r="1730" spans="1:10" ht="25.5" customHeight="1" outlineLevel="1" x14ac:dyDescent="0.2">
      <c r="A1730" s="160" t="s">
        <v>212</v>
      </c>
      <c r="B1730" s="190" t="s">
        <v>2724</v>
      </c>
      <c r="C1730" s="191" t="s">
        <v>2725</v>
      </c>
      <c r="D1730" s="192" t="s">
        <v>9</v>
      </c>
      <c r="E1730" s="193">
        <v>6.32</v>
      </c>
      <c r="F1730" s="193"/>
      <c r="J1730" s="177"/>
    </row>
    <row r="1731" spans="1:10" x14ac:dyDescent="0.2">
      <c r="B1731" s="419" t="s">
        <v>601</v>
      </c>
      <c r="C1731" s="420" t="s">
        <v>574</v>
      </c>
      <c r="D1731" s="419"/>
      <c r="E1731" s="423">
        <f>SUM(E1733:E1733)</f>
        <v>7.69</v>
      </c>
      <c r="F1731" s="423"/>
      <c r="G1731" s="420"/>
      <c r="H1731" s="196">
        <f>SUM(H1732:H1733)</f>
        <v>7.69</v>
      </c>
      <c r="I1731" s="204" t="str">
        <f>IF(H1731=E1731,"OKAY","REVER")</f>
        <v>OKAY</v>
      </c>
    </row>
    <row r="1732" spans="1:10" ht="25.5" customHeight="1" outlineLevel="1" x14ac:dyDescent="0.2">
      <c r="A1732" s="160" t="s">
        <v>211</v>
      </c>
      <c r="B1732" s="178" t="s">
        <v>602</v>
      </c>
      <c r="C1732" s="179" t="s">
        <v>1479</v>
      </c>
      <c r="D1732" s="180"/>
      <c r="E1732" s="181"/>
      <c r="F1732" s="181"/>
      <c r="G1732" s="187" t="s">
        <v>2741</v>
      </c>
      <c r="H1732" s="197">
        <f>SUMIF($C:$C,G1732,$E:$E)</f>
        <v>7.69</v>
      </c>
      <c r="J1732" s="200"/>
    </row>
    <row r="1733" spans="1:10" ht="25.5" customHeight="1" outlineLevel="1" x14ac:dyDescent="0.2">
      <c r="A1733" s="160" t="s">
        <v>211</v>
      </c>
      <c r="B1733" s="186" t="s">
        <v>603</v>
      </c>
      <c r="C1733" s="187" t="s">
        <v>2741</v>
      </c>
      <c r="D1733" s="188" t="s">
        <v>9</v>
      </c>
      <c r="E1733" s="189">
        <v>7.69</v>
      </c>
      <c r="F1733" s="189"/>
      <c r="G1733" s="187"/>
      <c r="H1733" s="197">
        <f>SUMIF($C:$C,G1733,$E:$E)</f>
        <v>0</v>
      </c>
    </row>
    <row r="1734" spans="1:10" x14ac:dyDescent="0.2">
      <c r="B1734" s="419" t="s">
        <v>604</v>
      </c>
      <c r="C1734" s="420" t="s">
        <v>578</v>
      </c>
      <c r="D1734" s="420"/>
      <c r="E1734" s="423">
        <f>SUM(E1736:E1738)</f>
        <v>111.59</v>
      </c>
      <c r="F1734" s="423"/>
      <c r="G1734" s="420"/>
      <c r="H1734" s="196">
        <f>SUM(H1735:H1736)</f>
        <v>111.59</v>
      </c>
      <c r="I1734" s="204" t="str">
        <f>IF(H1734=E1734,"OKAY","REVER")</f>
        <v>OKAY</v>
      </c>
    </row>
    <row r="1735" spans="1:10" ht="25.5" customHeight="1" outlineLevel="1" x14ac:dyDescent="0.2">
      <c r="A1735" s="160" t="s">
        <v>212</v>
      </c>
      <c r="B1735" s="178" t="s">
        <v>1284</v>
      </c>
      <c r="C1735" s="179" t="s">
        <v>1496</v>
      </c>
      <c r="D1735" s="180"/>
      <c r="E1735" s="181"/>
      <c r="F1735" s="181"/>
      <c r="G1735" s="191" t="s">
        <v>2743</v>
      </c>
      <c r="H1735" s="197">
        <f>SUMIF($C:$C,G1735,$E:$E)</f>
        <v>108.12</v>
      </c>
      <c r="J1735" s="200"/>
    </row>
    <row r="1736" spans="1:10" ht="25.5" customHeight="1" outlineLevel="1" x14ac:dyDescent="0.2">
      <c r="A1736" s="160" t="s">
        <v>212</v>
      </c>
      <c r="B1736" s="190" t="s">
        <v>1285</v>
      </c>
      <c r="C1736" s="202" t="s">
        <v>2743</v>
      </c>
      <c r="D1736" s="192" t="s">
        <v>9</v>
      </c>
      <c r="E1736" s="193">
        <v>108.12</v>
      </c>
      <c r="F1736" s="193"/>
      <c r="G1736" s="187" t="s">
        <v>2744</v>
      </c>
      <c r="H1736" s="197">
        <f>SUMIF($C:$C,G1736,$E:$E)</f>
        <v>3.47</v>
      </c>
      <c r="J1736" s="200"/>
    </row>
    <row r="1737" spans="1:10" ht="12.75" customHeight="1" outlineLevel="1" x14ac:dyDescent="0.2">
      <c r="A1737" s="160" t="s">
        <v>212</v>
      </c>
      <c r="B1737" s="178" t="s">
        <v>1286</v>
      </c>
      <c r="C1737" s="179" t="s">
        <v>1502</v>
      </c>
      <c r="D1737" s="180"/>
      <c r="E1737" s="181"/>
      <c r="F1737" s="181"/>
      <c r="G1737" s="203"/>
      <c r="H1737" s="203"/>
    </row>
    <row r="1738" spans="1:10" ht="12.75" customHeight="1" outlineLevel="1" x14ac:dyDescent="0.2">
      <c r="A1738" s="160" t="s">
        <v>212</v>
      </c>
      <c r="B1738" s="186" t="s">
        <v>1287</v>
      </c>
      <c r="C1738" s="187" t="s">
        <v>2744</v>
      </c>
      <c r="D1738" s="188" t="s">
        <v>9</v>
      </c>
      <c r="E1738" s="189">
        <v>3.47</v>
      </c>
      <c r="F1738" s="189" t="s">
        <v>2745</v>
      </c>
      <c r="G1738" s="203"/>
      <c r="H1738" s="203"/>
    </row>
    <row r="1739" spans="1:10" x14ac:dyDescent="0.2">
      <c r="B1739" s="419" t="s">
        <v>1288</v>
      </c>
      <c r="C1739" s="420" t="s">
        <v>615</v>
      </c>
      <c r="D1739" s="419"/>
      <c r="E1739" s="420">
        <f>SUM(E1741:E1779)</f>
        <v>491.31000000000006</v>
      </c>
      <c r="F1739" s="420"/>
      <c r="G1739" s="420"/>
      <c r="H1739" s="196">
        <f>SUM(H1740:H1747)</f>
        <v>491.31000000000006</v>
      </c>
      <c r="I1739" s="204" t="str">
        <f>IF(H1739=E1739,"OKAY","REVER")</f>
        <v>OKAY</v>
      </c>
      <c r="J1739" s="367"/>
    </row>
    <row r="1740" spans="1:10" ht="12.75" customHeight="1" outlineLevel="1" x14ac:dyDescent="0.2">
      <c r="A1740" s="160" t="s">
        <v>211</v>
      </c>
      <c r="B1740" s="178" t="s">
        <v>1289</v>
      </c>
      <c r="C1740" s="179" t="s">
        <v>1482</v>
      </c>
      <c r="D1740" s="180"/>
      <c r="E1740" s="181"/>
      <c r="F1740" s="181"/>
      <c r="G1740" s="191" t="s">
        <v>2749</v>
      </c>
      <c r="H1740" s="197">
        <f t="shared" ref="H1740:H1747" si="46">SUMIF($C:$C,G1740,$E:$E)</f>
        <v>491.31000000000006</v>
      </c>
      <c r="J1740" s="177"/>
    </row>
    <row r="1741" spans="1:10" ht="12.75" customHeight="1" outlineLevel="1" x14ac:dyDescent="0.2">
      <c r="A1741" s="160" t="s">
        <v>211</v>
      </c>
      <c r="B1741" s="190" t="s">
        <v>2748</v>
      </c>
      <c r="C1741" s="191" t="s">
        <v>2749</v>
      </c>
      <c r="D1741" s="192" t="s">
        <v>9</v>
      </c>
      <c r="E1741" s="193">
        <v>22.01</v>
      </c>
      <c r="F1741" s="193"/>
      <c r="G1741" s="187"/>
      <c r="H1741" s="197">
        <f t="shared" si="46"/>
        <v>0</v>
      </c>
      <c r="J1741" s="177"/>
    </row>
    <row r="1742" spans="1:10" ht="12.75" customHeight="1" outlineLevel="1" x14ac:dyDescent="0.2">
      <c r="A1742" s="160" t="s">
        <v>211</v>
      </c>
      <c r="B1742" s="178" t="s">
        <v>1295</v>
      </c>
      <c r="C1742" s="179" t="s">
        <v>1484</v>
      </c>
      <c r="D1742" s="180"/>
      <c r="E1742" s="181"/>
      <c r="F1742" s="181"/>
      <c r="G1742" s="191"/>
      <c r="H1742" s="197">
        <f t="shared" si="46"/>
        <v>0</v>
      </c>
      <c r="J1742" s="177"/>
    </row>
    <row r="1743" spans="1:10" ht="12.75" customHeight="1" outlineLevel="1" x14ac:dyDescent="0.2">
      <c r="A1743" s="160" t="s">
        <v>211</v>
      </c>
      <c r="B1743" s="186" t="s">
        <v>2750</v>
      </c>
      <c r="C1743" s="187" t="s">
        <v>2749</v>
      </c>
      <c r="D1743" s="188" t="s">
        <v>9</v>
      </c>
      <c r="E1743" s="189">
        <v>14.31</v>
      </c>
      <c r="F1743" s="189"/>
      <c r="G1743" s="187"/>
      <c r="H1743" s="197">
        <f t="shared" si="46"/>
        <v>0</v>
      </c>
      <c r="J1743" s="177"/>
    </row>
    <row r="1744" spans="1:10" ht="12.75" customHeight="1" outlineLevel="1" x14ac:dyDescent="0.2">
      <c r="A1744" s="160" t="s">
        <v>211</v>
      </c>
      <c r="B1744" s="178" t="s">
        <v>1302</v>
      </c>
      <c r="C1744" s="179" t="s">
        <v>1485</v>
      </c>
      <c r="D1744" s="180"/>
      <c r="E1744" s="181"/>
      <c r="F1744" s="181"/>
      <c r="G1744" s="191"/>
      <c r="H1744" s="197">
        <f t="shared" si="46"/>
        <v>0</v>
      </c>
      <c r="J1744" s="177"/>
    </row>
    <row r="1745" spans="1:10" ht="12.75" customHeight="1" outlineLevel="1" x14ac:dyDescent="0.2">
      <c r="A1745" s="160" t="s">
        <v>212</v>
      </c>
      <c r="B1745" s="190" t="s">
        <v>2751</v>
      </c>
      <c r="C1745" s="191" t="s">
        <v>2749</v>
      </c>
      <c r="D1745" s="192" t="s">
        <v>9</v>
      </c>
      <c r="E1745" s="193">
        <v>28.33</v>
      </c>
      <c r="F1745" s="193"/>
      <c r="G1745" s="187"/>
      <c r="H1745" s="197">
        <f t="shared" si="46"/>
        <v>0</v>
      </c>
      <c r="J1745" s="177"/>
    </row>
    <row r="1746" spans="1:10" ht="12.75" customHeight="1" outlineLevel="1" x14ac:dyDescent="0.2">
      <c r="A1746" s="160" t="s">
        <v>212</v>
      </c>
      <c r="B1746" s="178" t="s">
        <v>1307</v>
      </c>
      <c r="C1746" s="179" t="s">
        <v>1486</v>
      </c>
      <c r="D1746" s="180"/>
      <c r="E1746" s="181"/>
      <c r="F1746" s="181"/>
      <c r="G1746" s="191"/>
      <c r="H1746" s="197">
        <f t="shared" si="46"/>
        <v>0</v>
      </c>
      <c r="I1746" s="160"/>
      <c r="J1746" s="177"/>
    </row>
    <row r="1747" spans="1:10" ht="12.75" customHeight="1" outlineLevel="1" x14ac:dyDescent="0.2">
      <c r="A1747" s="160" t="s">
        <v>212</v>
      </c>
      <c r="B1747" s="186" t="s">
        <v>2752</v>
      </c>
      <c r="C1747" s="187" t="s">
        <v>2749</v>
      </c>
      <c r="D1747" s="188" t="s">
        <v>9</v>
      </c>
      <c r="E1747" s="189">
        <v>32.67</v>
      </c>
      <c r="F1747" s="189"/>
      <c r="G1747" s="187"/>
      <c r="H1747" s="197">
        <f t="shared" si="46"/>
        <v>0</v>
      </c>
      <c r="J1747" s="177"/>
    </row>
    <row r="1748" spans="1:10" ht="12.75" customHeight="1" outlineLevel="1" x14ac:dyDescent="0.2">
      <c r="A1748" s="160" t="s">
        <v>212</v>
      </c>
      <c r="B1748" s="178" t="s">
        <v>1311</v>
      </c>
      <c r="C1748" s="179" t="s">
        <v>1487</v>
      </c>
      <c r="D1748" s="180"/>
      <c r="E1748" s="181"/>
      <c r="F1748" s="181"/>
      <c r="J1748" s="177"/>
    </row>
    <row r="1749" spans="1:10" ht="12.75" customHeight="1" outlineLevel="1" x14ac:dyDescent="0.2">
      <c r="A1749" s="160" t="s">
        <v>212</v>
      </c>
      <c r="B1749" s="190" t="s">
        <v>2753</v>
      </c>
      <c r="C1749" s="191" t="s">
        <v>2749</v>
      </c>
      <c r="D1749" s="192" t="s">
        <v>9</v>
      </c>
      <c r="E1749" s="193">
        <v>21.44</v>
      </c>
      <c r="F1749" s="193"/>
      <c r="G1749" s="423" t="s">
        <v>665</v>
      </c>
      <c r="H1749" s="196">
        <f>H1751+H1763</f>
        <v>491.31</v>
      </c>
      <c r="I1749" s="204" t="str">
        <f>IF(H1749=H1739,"OKAY","REVER")</f>
        <v>OKAY</v>
      </c>
      <c r="J1749" s="177"/>
    </row>
    <row r="1750" spans="1:10" ht="12.75" customHeight="1" outlineLevel="1" x14ac:dyDescent="0.2">
      <c r="A1750" s="160" t="s">
        <v>212</v>
      </c>
      <c r="B1750" s="178" t="s">
        <v>1315</v>
      </c>
      <c r="C1750" s="179" t="s">
        <v>1488</v>
      </c>
      <c r="D1750" s="180"/>
      <c r="E1750" s="181"/>
      <c r="F1750" s="181"/>
      <c r="G1750" s="194"/>
      <c r="H1750" s="194"/>
      <c r="I1750" s="204"/>
      <c r="J1750" s="177"/>
    </row>
    <row r="1751" spans="1:10" ht="12.75" customHeight="1" outlineLevel="1" x14ac:dyDescent="0.2">
      <c r="A1751" s="160" t="s">
        <v>212</v>
      </c>
      <c r="B1751" s="186" t="s">
        <v>2754</v>
      </c>
      <c r="C1751" s="187" t="s">
        <v>2749</v>
      </c>
      <c r="D1751" s="188" t="s">
        <v>9</v>
      </c>
      <c r="E1751" s="189">
        <v>26.54</v>
      </c>
      <c r="F1751" s="189"/>
      <c r="G1751" s="423" t="str">
        <f>$A$1</f>
        <v>EMBASSAMENTO</v>
      </c>
      <c r="H1751" s="196">
        <f>SUM(H1752:H1759)</f>
        <v>36.32</v>
      </c>
      <c r="I1751" s="204"/>
      <c r="J1751" s="177"/>
    </row>
    <row r="1752" spans="1:10" ht="12.75" customHeight="1" outlineLevel="1" x14ac:dyDescent="0.2">
      <c r="A1752" s="160" t="s">
        <v>212</v>
      </c>
      <c r="B1752" s="178" t="s">
        <v>2755</v>
      </c>
      <c r="C1752" s="179" t="s">
        <v>1489</v>
      </c>
      <c r="D1752" s="180"/>
      <c r="E1752" s="181"/>
      <c r="F1752" s="181"/>
      <c r="G1752" s="191" t="s">
        <v>2749</v>
      </c>
      <c r="H1752" s="197">
        <f t="shared" ref="H1752:H1759" si="47">SUMIFS($E:$E,$C:$C,G1752,$A:$A,$G$22)</f>
        <v>36.32</v>
      </c>
      <c r="I1752" s="204"/>
      <c r="J1752" s="177"/>
    </row>
    <row r="1753" spans="1:10" ht="12.75" customHeight="1" outlineLevel="1" x14ac:dyDescent="0.2">
      <c r="A1753" s="160" t="s">
        <v>212</v>
      </c>
      <c r="B1753" s="190" t="s">
        <v>2756</v>
      </c>
      <c r="C1753" s="191" t="s">
        <v>2749</v>
      </c>
      <c r="D1753" s="192" t="s">
        <v>9</v>
      </c>
      <c r="E1753" s="193">
        <v>21.44</v>
      </c>
      <c r="F1753" s="193"/>
      <c r="G1753" s="187"/>
      <c r="H1753" s="197">
        <f t="shared" si="47"/>
        <v>0</v>
      </c>
      <c r="J1753" s="177"/>
    </row>
    <row r="1754" spans="1:10" ht="12.75" customHeight="1" outlineLevel="1" x14ac:dyDescent="0.2">
      <c r="A1754" s="160" t="s">
        <v>212</v>
      </c>
      <c r="B1754" s="178" t="s">
        <v>2757</v>
      </c>
      <c r="C1754" s="179" t="s">
        <v>1490</v>
      </c>
      <c r="D1754" s="180"/>
      <c r="E1754" s="181"/>
      <c r="F1754" s="181"/>
      <c r="G1754" s="191"/>
      <c r="H1754" s="197">
        <f t="shared" si="47"/>
        <v>0</v>
      </c>
      <c r="J1754" s="177"/>
    </row>
    <row r="1755" spans="1:10" ht="12.75" customHeight="1" outlineLevel="1" x14ac:dyDescent="0.2">
      <c r="A1755" s="160" t="s">
        <v>212</v>
      </c>
      <c r="B1755" s="186" t="s">
        <v>2758</v>
      </c>
      <c r="C1755" s="187" t="s">
        <v>2749</v>
      </c>
      <c r="D1755" s="188" t="s">
        <v>9</v>
      </c>
      <c r="E1755" s="189">
        <v>26.54</v>
      </c>
      <c r="F1755" s="189"/>
      <c r="G1755" s="187"/>
      <c r="H1755" s="197">
        <f t="shared" si="47"/>
        <v>0</v>
      </c>
      <c r="J1755" s="177"/>
    </row>
    <row r="1756" spans="1:10" ht="12.75" customHeight="1" outlineLevel="1" x14ac:dyDescent="0.2">
      <c r="A1756" s="160" t="s">
        <v>212</v>
      </c>
      <c r="B1756" s="178" t="s">
        <v>2759</v>
      </c>
      <c r="C1756" s="179" t="s">
        <v>1491</v>
      </c>
      <c r="D1756" s="180"/>
      <c r="E1756" s="181"/>
      <c r="F1756" s="181"/>
      <c r="G1756" s="191"/>
      <c r="H1756" s="197">
        <f t="shared" si="47"/>
        <v>0</v>
      </c>
      <c r="J1756" s="177"/>
    </row>
    <row r="1757" spans="1:10" ht="12.75" customHeight="1" outlineLevel="1" x14ac:dyDescent="0.2">
      <c r="A1757" s="160" t="s">
        <v>212</v>
      </c>
      <c r="B1757" s="190" t="s">
        <v>2760</v>
      </c>
      <c r="C1757" s="191" t="s">
        <v>2749</v>
      </c>
      <c r="D1757" s="192" t="s">
        <v>9</v>
      </c>
      <c r="E1757" s="193">
        <v>21.44</v>
      </c>
      <c r="F1757" s="193"/>
      <c r="G1757" s="187"/>
      <c r="H1757" s="197">
        <f t="shared" si="47"/>
        <v>0</v>
      </c>
      <c r="J1757" s="177"/>
    </row>
    <row r="1758" spans="1:10" ht="12.75" customHeight="1" outlineLevel="1" x14ac:dyDescent="0.2">
      <c r="A1758" s="160" t="s">
        <v>212</v>
      </c>
      <c r="B1758" s="178" t="s">
        <v>2761</v>
      </c>
      <c r="C1758" s="179" t="s">
        <v>1492</v>
      </c>
      <c r="D1758" s="180"/>
      <c r="E1758" s="181"/>
      <c r="F1758" s="181"/>
      <c r="G1758" s="191"/>
      <c r="H1758" s="197">
        <f t="shared" si="47"/>
        <v>0</v>
      </c>
      <c r="J1758" s="177"/>
    </row>
    <row r="1759" spans="1:10" ht="12.75" customHeight="1" outlineLevel="1" x14ac:dyDescent="0.2">
      <c r="A1759" s="160" t="s">
        <v>212</v>
      </c>
      <c r="B1759" s="186" t="s">
        <v>2762</v>
      </c>
      <c r="C1759" s="187" t="s">
        <v>2749</v>
      </c>
      <c r="D1759" s="188" t="s">
        <v>9</v>
      </c>
      <c r="E1759" s="189">
        <v>26.54</v>
      </c>
      <c r="F1759" s="189"/>
      <c r="G1759" s="187"/>
      <c r="H1759" s="197">
        <f t="shared" si="47"/>
        <v>0</v>
      </c>
    </row>
    <row r="1760" spans="1:10" ht="12.75" customHeight="1" outlineLevel="1" x14ac:dyDescent="0.2">
      <c r="A1760" s="160" t="s">
        <v>212</v>
      </c>
      <c r="B1760" s="178" t="s">
        <v>2763</v>
      </c>
      <c r="C1760" s="179" t="s">
        <v>1493</v>
      </c>
      <c r="D1760" s="180"/>
      <c r="E1760" s="181"/>
      <c r="F1760" s="181"/>
    </row>
    <row r="1761" spans="1:10" ht="12.75" customHeight="1" outlineLevel="1" x14ac:dyDescent="0.2">
      <c r="A1761" s="160" t="s">
        <v>212</v>
      </c>
      <c r="B1761" s="190" t="s">
        <v>2764</v>
      </c>
      <c r="C1761" s="191" t="s">
        <v>2749</v>
      </c>
      <c r="D1761" s="192" t="s">
        <v>9</v>
      </c>
      <c r="E1761" s="193">
        <v>21.44</v>
      </c>
      <c r="F1761" s="193"/>
    </row>
    <row r="1762" spans="1:10" ht="12.75" customHeight="1" outlineLevel="1" x14ac:dyDescent="0.2">
      <c r="A1762" s="160" t="s">
        <v>212</v>
      </c>
      <c r="B1762" s="178" t="s">
        <v>2765</v>
      </c>
      <c r="C1762" s="179" t="s">
        <v>1494</v>
      </c>
      <c r="D1762" s="180"/>
      <c r="E1762" s="181"/>
      <c r="F1762" s="181"/>
    </row>
    <row r="1763" spans="1:10" ht="12.75" customHeight="1" outlineLevel="1" x14ac:dyDescent="0.2">
      <c r="A1763" s="160" t="s">
        <v>212</v>
      </c>
      <c r="B1763" s="186" t="s">
        <v>2766</v>
      </c>
      <c r="C1763" s="187" t="s">
        <v>2749</v>
      </c>
      <c r="D1763" s="188" t="s">
        <v>9</v>
      </c>
      <c r="E1763" s="189">
        <v>26.54</v>
      </c>
      <c r="F1763" s="189"/>
      <c r="G1763" s="423" t="str">
        <f>$A$2</f>
        <v>TORRE</v>
      </c>
      <c r="H1763" s="196">
        <f>SUM(H1764:H1771)</f>
        <v>454.99</v>
      </c>
      <c r="J1763" s="177"/>
    </row>
    <row r="1764" spans="1:10" ht="12.75" customHeight="1" outlineLevel="1" x14ac:dyDescent="0.2">
      <c r="A1764" s="160" t="s">
        <v>212</v>
      </c>
      <c r="B1764" s="178" t="s">
        <v>2767</v>
      </c>
      <c r="C1764" s="179" t="s">
        <v>1495</v>
      </c>
      <c r="D1764" s="180"/>
      <c r="E1764" s="181"/>
      <c r="F1764" s="181"/>
      <c r="G1764" s="191" t="s">
        <v>2749</v>
      </c>
      <c r="H1764" s="197">
        <f t="shared" ref="H1764:H1771" si="48">SUMIFS($E:$E,$C:$C,G1764,$A:$A,$G$30)</f>
        <v>454.99</v>
      </c>
      <c r="J1764" s="177"/>
    </row>
    <row r="1765" spans="1:10" ht="12.75" customHeight="1" outlineLevel="1" x14ac:dyDescent="0.2">
      <c r="A1765" s="160" t="s">
        <v>212</v>
      </c>
      <c r="B1765" s="190" t="s">
        <v>2768</v>
      </c>
      <c r="C1765" s="191" t="s">
        <v>2749</v>
      </c>
      <c r="D1765" s="192" t="s">
        <v>9</v>
      </c>
      <c r="E1765" s="193">
        <v>21.44</v>
      </c>
      <c r="F1765" s="193"/>
      <c r="G1765" s="187"/>
      <c r="H1765" s="197">
        <f t="shared" si="48"/>
        <v>0</v>
      </c>
      <c r="J1765" s="177"/>
    </row>
    <row r="1766" spans="1:10" ht="12.75" customHeight="1" outlineLevel="1" x14ac:dyDescent="0.2">
      <c r="A1766" s="160" t="s">
        <v>212</v>
      </c>
      <c r="B1766" s="178" t="s">
        <v>2769</v>
      </c>
      <c r="C1766" s="179" t="s">
        <v>1496</v>
      </c>
      <c r="D1766" s="180"/>
      <c r="E1766" s="181"/>
      <c r="F1766" s="181"/>
      <c r="G1766" s="191"/>
      <c r="H1766" s="197">
        <f t="shared" si="48"/>
        <v>0</v>
      </c>
      <c r="J1766" s="177"/>
    </row>
    <row r="1767" spans="1:10" ht="12.75" customHeight="1" outlineLevel="1" x14ac:dyDescent="0.2">
      <c r="A1767" s="160" t="s">
        <v>212</v>
      </c>
      <c r="B1767" s="186" t="s">
        <v>2770</v>
      </c>
      <c r="C1767" s="187" t="s">
        <v>2749</v>
      </c>
      <c r="D1767" s="188" t="s">
        <v>9</v>
      </c>
      <c r="E1767" s="189">
        <v>35.53</v>
      </c>
      <c r="F1767" s="189"/>
      <c r="G1767" s="187"/>
      <c r="H1767" s="197">
        <f t="shared" si="48"/>
        <v>0</v>
      </c>
      <c r="J1767" s="177"/>
    </row>
    <row r="1768" spans="1:10" ht="12.75" customHeight="1" outlineLevel="1" x14ac:dyDescent="0.2">
      <c r="A1768" s="160" t="s">
        <v>212</v>
      </c>
      <c r="B1768" s="178" t="s">
        <v>2771</v>
      </c>
      <c r="C1768" s="179" t="s">
        <v>1497</v>
      </c>
      <c r="D1768" s="180"/>
      <c r="E1768" s="181"/>
      <c r="F1768" s="181"/>
      <c r="G1768" s="191"/>
      <c r="H1768" s="197">
        <f t="shared" si="48"/>
        <v>0</v>
      </c>
      <c r="J1768" s="177"/>
    </row>
    <row r="1769" spans="1:10" ht="12.75" customHeight="1" outlineLevel="1" x14ac:dyDescent="0.2">
      <c r="A1769" s="160" t="s">
        <v>212</v>
      </c>
      <c r="B1769" s="190" t="s">
        <v>2772</v>
      </c>
      <c r="C1769" s="191" t="s">
        <v>2749</v>
      </c>
      <c r="D1769" s="192" t="s">
        <v>9</v>
      </c>
      <c r="E1769" s="193">
        <v>32.07</v>
      </c>
      <c r="F1769" s="193"/>
      <c r="G1769" s="187"/>
      <c r="H1769" s="197">
        <f t="shared" si="48"/>
        <v>0</v>
      </c>
      <c r="J1769" s="177"/>
    </row>
    <row r="1770" spans="1:10" ht="12.75" customHeight="1" outlineLevel="1" x14ac:dyDescent="0.2">
      <c r="A1770" s="160" t="s">
        <v>212</v>
      </c>
      <c r="B1770" s="178" t="s">
        <v>2773</v>
      </c>
      <c r="C1770" s="179" t="s">
        <v>1498</v>
      </c>
      <c r="D1770" s="180"/>
      <c r="E1770" s="181"/>
      <c r="F1770" s="181"/>
      <c r="G1770" s="191"/>
      <c r="H1770" s="197">
        <f t="shared" si="48"/>
        <v>0</v>
      </c>
      <c r="J1770" s="177"/>
    </row>
    <row r="1771" spans="1:10" ht="12.75" customHeight="1" outlineLevel="1" x14ac:dyDescent="0.2">
      <c r="A1771" s="160" t="s">
        <v>212</v>
      </c>
      <c r="B1771" s="186" t="s">
        <v>2774</v>
      </c>
      <c r="C1771" s="187" t="s">
        <v>2749</v>
      </c>
      <c r="D1771" s="188" t="s">
        <v>9</v>
      </c>
      <c r="E1771" s="189">
        <v>20.68</v>
      </c>
      <c r="F1771" s="189"/>
      <c r="G1771" s="187"/>
      <c r="H1771" s="197">
        <f t="shared" si="48"/>
        <v>0</v>
      </c>
      <c r="J1771" s="177"/>
    </row>
    <row r="1772" spans="1:10" ht="12.75" customHeight="1" outlineLevel="1" x14ac:dyDescent="0.2">
      <c r="A1772" s="160" t="s">
        <v>212</v>
      </c>
      <c r="B1772" s="178" t="s">
        <v>2775</v>
      </c>
      <c r="C1772" s="179" t="s">
        <v>1499</v>
      </c>
      <c r="D1772" s="180"/>
      <c r="E1772" s="181"/>
      <c r="F1772" s="181"/>
      <c r="G1772" s="203"/>
      <c r="H1772" s="203"/>
    </row>
    <row r="1773" spans="1:10" ht="12.75" customHeight="1" outlineLevel="1" x14ac:dyDescent="0.2">
      <c r="A1773" s="160" t="s">
        <v>212</v>
      </c>
      <c r="B1773" s="190" t="s">
        <v>2776</v>
      </c>
      <c r="C1773" s="191" t="s">
        <v>2749</v>
      </c>
      <c r="D1773" s="192" t="s">
        <v>9</v>
      </c>
      <c r="E1773" s="193">
        <v>24.97</v>
      </c>
      <c r="F1773" s="193"/>
      <c r="G1773" s="203"/>
      <c r="H1773" s="203"/>
    </row>
    <row r="1774" spans="1:10" ht="12.75" customHeight="1" outlineLevel="1" x14ac:dyDescent="0.2">
      <c r="A1774" s="160" t="s">
        <v>212</v>
      </c>
      <c r="B1774" s="178" t="s">
        <v>2777</v>
      </c>
      <c r="C1774" s="179" t="s">
        <v>1500</v>
      </c>
      <c r="D1774" s="180"/>
      <c r="E1774" s="181"/>
      <c r="F1774" s="181"/>
      <c r="G1774" s="203"/>
      <c r="H1774" s="203"/>
    </row>
    <row r="1775" spans="1:10" ht="12.75" customHeight="1" outlineLevel="1" x14ac:dyDescent="0.2">
      <c r="A1775" s="160" t="s">
        <v>212</v>
      </c>
      <c r="B1775" s="186" t="s">
        <v>2778</v>
      </c>
      <c r="C1775" s="187" t="s">
        <v>2749</v>
      </c>
      <c r="D1775" s="188" t="s">
        <v>9</v>
      </c>
      <c r="E1775" s="189">
        <v>20.68</v>
      </c>
      <c r="F1775" s="189"/>
      <c r="G1775" s="203"/>
      <c r="H1775" s="203"/>
    </row>
    <row r="1776" spans="1:10" ht="12.75" customHeight="1" outlineLevel="1" x14ac:dyDescent="0.2">
      <c r="A1776" s="160" t="s">
        <v>212</v>
      </c>
      <c r="B1776" s="178" t="s">
        <v>2779</v>
      </c>
      <c r="C1776" s="179" t="s">
        <v>1502</v>
      </c>
      <c r="D1776" s="180"/>
      <c r="E1776" s="181"/>
      <c r="F1776" s="181"/>
      <c r="G1776" s="203"/>
      <c r="H1776" s="203"/>
    </row>
    <row r="1777" spans="1:10" ht="12.75" customHeight="1" outlineLevel="1" x14ac:dyDescent="0.2">
      <c r="A1777" s="160" t="s">
        <v>212</v>
      </c>
      <c r="B1777" s="190" t="s">
        <v>2780</v>
      </c>
      <c r="C1777" s="191" t="s">
        <v>2749</v>
      </c>
      <c r="D1777" s="192" t="s">
        <v>9</v>
      </c>
      <c r="E1777" s="193">
        <v>46.42</v>
      </c>
      <c r="F1777" s="193"/>
      <c r="G1777" s="203"/>
      <c r="H1777" s="203"/>
    </row>
    <row r="1778" spans="1:10" ht="12.75" customHeight="1" outlineLevel="1" x14ac:dyDescent="0.2">
      <c r="A1778" s="160" t="s">
        <v>212</v>
      </c>
      <c r="B1778" s="178" t="s">
        <v>2781</v>
      </c>
      <c r="C1778" s="179" t="s">
        <v>1504</v>
      </c>
      <c r="D1778" s="180"/>
      <c r="E1778" s="181"/>
      <c r="F1778" s="181"/>
      <c r="G1778" s="203"/>
      <c r="H1778" s="203"/>
    </row>
    <row r="1779" spans="1:10" ht="12.75" customHeight="1" outlineLevel="1" x14ac:dyDescent="0.2">
      <c r="A1779" s="160" t="s">
        <v>212</v>
      </c>
      <c r="B1779" s="186" t="s">
        <v>2782</v>
      </c>
      <c r="C1779" s="187" t="s">
        <v>2749</v>
      </c>
      <c r="D1779" s="188" t="s">
        <v>9</v>
      </c>
      <c r="E1779" s="189">
        <v>0.28000000000000003</v>
      </c>
      <c r="F1779" s="189"/>
      <c r="G1779" s="203"/>
      <c r="H1779" s="203"/>
    </row>
    <row r="1780" spans="1:10" x14ac:dyDescent="0.2">
      <c r="B1780" s="419" t="s">
        <v>605</v>
      </c>
      <c r="C1780" s="420" t="s">
        <v>2784</v>
      </c>
      <c r="D1780" s="419"/>
      <c r="E1780" s="423">
        <f>SUM(E1782:E1871)</f>
        <v>7150.649999999996</v>
      </c>
      <c r="F1780" s="423"/>
      <c r="G1780" s="420"/>
      <c r="H1780" s="196">
        <f>SUM(H1781:H1788)</f>
        <v>7150.65</v>
      </c>
      <c r="I1780" s="204" t="str">
        <f>IF(H1780=E1780,"OKAY","REVER")</f>
        <v>OKAY</v>
      </c>
      <c r="J1780" s="367"/>
    </row>
    <row r="1781" spans="1:10" ht="12.75" customHeight="1" outlineLevel="1" x14ac:dyDescent="0.2">
      <c r="A1781" s="160" t="s">
        <v>211</v>
      </c>
      <c r="B1781" s="178" t="s">
        <v>1319</v>
      </c>
      <c r="C1781" s="179" t="s">
        <v>1479</v>
      </c>
      <c r="D1781" s="180"/>
      <c r="E1781" s="181"/>
      <c r="F1781" s="181"/>
      <c r="G1781" s="191" t="s">
        <v>2786</v>
      </c>
      <c r="H1781" s="197">
        <f t="shared" ref="H1781:H1788" si="49">SUMIF($C:$C,G1781,$E:$E)</f>
        <v>3458.6</v>
      </c>
      <c r="J1781" s="177"/>
    </row>
    <row r="1782" spans="1:10" ht="12.75" customHeight="1" outlineLevel="1" x14ac:dyDescent="0.2">
      <c r="A1782" s="160" t="s">
        <v>211</v>
      </c>
      <c r="B1782" s="190" t="s">
        <v>2785</v>
      </c>
      <c r="C1782" s="191" t="s">
        <v>2786</v>
      </c>
      <c r="D1782" s="192" t="s">
        <v>3</v>
      </c>
      <c r="E1782" s="193">
        <v>21.92</v>
      </c>
      <c r="F1782" s="193"/>
      <c r="G1782" s="187" t="s">
        <v>2875</v>
      </c>
      <c r="H1782" s="197">
        <f t="shared" si="49"/>
        <v>52.91</v>
      </c>
      <c r="J1782" s="177"/>
    </row>
    <row r="1783" spans="1:10" ht="12.75" customHeight="1" outlineLevel="1" x14ac:dyDescent="0.2">
      <c r="A1783" s="160" t="s">
        <v>211</v>
      </c>
      <c r="B1783" s="186" t="s">
        <v>2787</v>
      </c>
      <c r="C1783" s="187" t="s">
        <v>2788</v>
      </c>
      <c r="D1783" s="188" t="s">
        <v>3</v>
      </c>
      <c r="E1783" s="189">
        <v>30.8</v>
      </c>
      <c r="F1783" s="189"/>
      <c r="G1783" s="191" t="s">
        <v>2796</v>
      </c>
      <c r="H1783" s="197">
        <f t="shared" si="49"/>
        <v>124.22999999999999</v>
      </c>
      <c r="J1783" s="177"/>
    </row>
    <row r="1784" spans="1:10" ht="12.75" customHeight="1" outlineLevel="1" x14ac:dyDescent="0.2">
      <c r="A1784" s="160" t="s">
        <v>211</v>
      </c>
      <c r="B1784" s="190" t="s">
        <v>2789</v>
      </c>
      <c r="C1784" s="191" t="s">
        <v>2790</v>
      </c>
      <c r="D1784" s="192" t="s">
        <v>3</v>
      </c>
      <c r="E1784" s="193">
        <v>138.59</v>
      </c>
      <c r="F1784" s="193"/>
      <c r="G1784" s="187" t="s">
        <v>2788</v>
      </c>
      <c r="H1784" s="197">
        <f t="shared" si="49"/>
        <v>553.24</v>
      </c>
      <c r="J1784" s="177"/>
    </row>
    <row r="1785" spans="1:10" ht="12.75" customHeight="1" outlineLevel="1" x14ac:dyDescent="0.2">
      <c r="A1785" s="160" t="s">
        <v>211</v>
      </c>
      <c r="B1785" s="186" t="s">
        <v>2791</v>
      </c>
      <c r="C1785" s="187" t="s">
        <v>2792</v>
      </c>
      <c r="D1785" s="188" t="s">
        <v>3</v>
      </c>
      <c r="E1785" s="189">
        <v>50.97</v>
      </c>
      <c r="F1785" s="189"/>
      <c r="G1785" s="191" t="s">
        <v>2790</v>
      </c>
      <c r="H1785" s="197">
        <f t="shared" si="49"/>
        <v>138.59</v>
      </c>
      <c r="J1785" s="177"/>
    </row>
    <row r="1786" spans="1:10" ht="12.75" customHeight="1" outlineLevel="1" x14ac:dyDescent="0.2">
      <c r="A1786" s="160" t="s">
        <v>211</v>
      </c>
      <c r="B1786" s="178" t="s">
        <v>2793</v>
      </c>
      <c r="C1786" s="179" t="s">
        <v>1482</v>
      </c>
      <c r="D1786" s="180"/>
      <c r="E1786" s="181"/>
      <c r="F1786" s="181"/>
      <c r="G1786" s="187" t="s">
        <v>2792</v>
      </c>
      <c r="H1786" s="197">
        <f t="shared" si="49"/>
        <v>2823.08</v>
      </c>
      <c r="J1786" s="177"/>
    </row>
    <row r="1787" spans="1:10" ht="12.75" customHeight="1" outlineLevel="1" x14ac:dyDescent="0.2">
      <c r="A1787" s="160" t="s">
        <v>211</v>
      </c>
      <c r="B1787" s="190" t="s">
        <v>2794</v>
      </c>
      <c r="C1787" s="191" t="s">
        <v>2786</v>
      </c>
      <c r="D1787" s="192" t="s">
        <v>3</v>
      </c>
      <c r="E1787" s="193">
        <v>11.14</v>
      </c>
      <c r="F1787" s="193"/>
      <c r="G1787" s="191"/>
      <c r="H1787" s="197">
        <f t="shared" si="49"/>
        <v>0</v>
      </c>
      <c r="I1787" s="160"/>
      <c r="J1787" s="177"/>
    </row>
    <row r="1788" spans="1:10" ht="12.75" customHeight="1" outlineLevel="1" x14ac:dyDescent="0.2">
      <c r="A1788" s="160" t="s">
        <v>211</v>
      </c>
      <c r="B1788" s="186" t="s">
        <v>2795</v>
      </c>
      <c r="C1788" s="187" t="s">
        <v>2796</v>
      </c>
      <c r="D1788" s="188" t="s">
        <v>3</v>
      </c>
      <c r="E1788" s="189">
        <v>81.13</v>
      </c>
      <c r="F1788" s="189"/>
      <c r="G1788" s="187"/>
      <c r="H1788" s="197">
        <f t="shared" si="49"/>
        <v>0</v>
      </c>
      <c r="J1788" s="177"/>
    </row>
    <row r="1789" spans="1:10" ht="12.75" customHeight="1" outlineLevel="1" x14ac:dyDescent="0.2">
      <c r="A1789" s="160" t="s">
        <v>211</v>
      </c>
      <c r="B1789" s="190" t="s">
        <v>2797</v>
      </c>
      <c r="C1789" s="191" t="s">
        <v>2788</v>
      </c>
      <c r="D1789" s="192" t="s">
        <v>3</v>
      </c>
      <c r="E1789" s="193">
        <v>24.39</v>
      </c>
      <c r="F1789" s="193"/>
      <c r="J1789" s="177"/>
    </row>
    <row r="1790" spans="1:10" ht="12.75" customHeight="1" outlineLevel="1" x14ac:dyDescent="0.2">
      <c r="A1790" s="160" t="s">
        <v>211</v>
      </c>
      <c r="B1790" s="186" t="s">
        <v>2798</v>
      </c>
      <c r="C1790" s="187" t="s">
        <v>2792</v>
      </c>
      <c r="D1790" s="188" t="s">
        <v>3</v>
      </c>
      <c r="E1790" s="189">
        <v>158.08000000000001</v>
      </c>
      <c r="F1790" s="189"/>
      <c r="G1790" s="423" t="s">
        <v>665</v>
      </c>
      <c r="H1790" s="196">
        <f>H1792+H1804</f>
        <v>7150.65</v>
      </c>
      <c r="I1790" s="204" t="str">
        <f>IF(H1790=H1780,"OKAY","REVER")</f>
        <v>OKAY</v>
      </c>
      <c r="J1790" s="177"/>
    </row>
    <row r="1791" spans="1:10" ht="12.75" customHeight="1" outlineLevel="1" x14ac:dyDescent="0.2">
      <c r="A1791" s="160" t="s">
        <v>212</v>
      </c>
      <c r="B1791" s="178" t="s">
        <v>2799</v>
      </c>
      <c r="C1791" s="179" t="s">
        <v>1484</v>
      </c>
      <c r="D1791" s="180"/>
      <c r="E1791" s="181"/>
      <c r="F1791" s="181"/>
      <c r="G1791" s="194"/>
      <c r="H1791" s="194"/>
      <c r="I1791" s="204"/>
      <c r="J1791" s="177"/>
    </row>
    <row r="1792" spans="1:10" ht="12.75" customHeight="1" outlineLevel="1" x14ac:dyDescent="0.2">
      <c r="A1792" s="160" t="s">
        <v>212</v>
      </c>
      <c r="B1792" s="190" t="s">
        <v>2800</v>
      </c>
      <c r="C1792" s="191" t="s">
        <v>2786</v>
      </c>
      <c r="D1792" s="192" t="s">
        <v>3</v>
      </c>
      <c r="E1792" s="193">
        <v>184.61</v>
      </c>
      <c r="F1792" s="193"/>
      <c r="G1792" s="423" t="str">
        <f>$A$1</f>
        <v>EMBASSAMENTO</v>
      </c>
      <c r="H1792" s="196">
        <f>SUM(H1793:H1800)</f>
        <v>517.02</v>
      </c>
      <c r="I1792" s="204"/>
      <c r="J1792" s="177"/>
    </row>
    <row r="1793" spans="1:10" ht="12.75" customHeight="1" outlineLevel="1" x14ac:dyDescent="0.2">
      <c r="A1793" s="160" t="s">
        <v>212</v>
      </c>
      <c r="B1793" s="186" t="s">
        <v>2801</v>
      </c>
      <c r="C1793" s="187" t="s">
        <v>2788</v>
      </c>
      <c r="D1793" s="188" t="s">
        <v>3</v>
      </c>
      <c r="E1793" s="189">
        <v>27.47</v>
      </c>
      <c r="F1793" s="189"/>
      <c r="G1793" s="191" t="s">
        <v>2786</v>
      </c>
      <c r="H1793" s="197">
        <f t="shared" ref="H1793:H1800" si="50">SUMIFS($E:$E,$C:$C,G1793,$A:$A,$G$22)</f>
        <v>33.06</v>
      </c>
      <c r="I1793" s="204"/>
      <c r="J1793" s="177"/>
    </row>
    <row r="1794" spans="1:10" ht="12.75" customHeight="1" outlineLevel="1" x14ac:dyDescent="0.2">
      <c r="A1794" s="160" t="s">
        <v>212</v>
      </c>
      <c r="B1794" s="190" t="s">
        <v>2802</v>
      </c>
      <c r="C1794" s="191" t="s">
        <v>2792</v>
      </c>
      <c r="D1794" s="192" t="s">
        <v>3</v>
      </c>
      <c r="E1794" s="193">
        <v>143.74</v>
      </c>
      <c r="F1794" s="193"/>
      <c r="G1794" s="187" t="s">
        <v>2875</v>
      </c>
      <c r="H1794" s="197">
        <f t="shared" si="50"/>
        <v>0</v>
      </c>
      <c r="J1794" s="177"/>
    </row>
    <row r="1795" spans="1:10" ht="12.75" customHeight="1" outlineLevel="1" x14ac:dyDescent="0.2">
      <c r="A1795" s="160" t="s">
        <v>212</v>
      </c>
      <c r="B1795" s="178" t="s">
        <v>2803</v>
      </c>
      <c r="C1795" s="179" t="s">
        <v>1485</v>
      </c>
      <c r="D1795" s="180"/>
      <c r="E1795" s="181"/>
      <c r="F1795" s="181"/>
      <c r="G1795" s="191" t="s">
        <v>2796</v>
      </c>
      <c r="H1795" s="197">
        <f t="shared" si="50"/>
        <v>81.13</v>
      </c>
      <c r="J1795" s="177"/>
    </row>
    <row r="1796" spans="1:10" ht="12.75" customHeight="1" outlineLevel="1" x14ac:dyDescent="0.2">
      <c r="A1796" s="160" t="s">
        <v>212</v>
      </c>
      <c r="B1796" s="186" t="s">
        <v>2804</v>
      </c>
      <c r="C1796" s="187" t="s">
        <v>2786</v>
      </c>
      <c r="D1796" s="188" t="s">
        <v>3</v>
      </c>
      <c r="E1796" s="189">
        <v>316.97000000000003</v>
      </c>
      <c r="F1796" s="189"/>
      <c r="G1796" s="187" t="s">
        <v>2788</v>
      </c>
      <c r="H1796" s="197">
        <f t="shared" si="50"/>
        <v>55.19</v>
      </c>
      <c r="J1796" s="177"/>
    </row>
    <row r="1797" spans="1:10" ht="12.75" customHeight="1" outlineLevel="1" x14ac:dyDescent="0.2">
      <c r="A1797" s="160" t="s">
        <v>212</v>
      </c>
      <c r="B1797" s="190" t="s">
        <v>2805</v>
      </c>
      <c r="C1797" s="191" t="s">
        <v>2788</v>
      </c>
      <c r="D1797" s="192" t="s">
        <v>3</v>
      </c>
      <c r="E1797" s="193">
        <v>27.46</v>
      </c>
      <c r="F1797" s="193"/>
      <c r="G1797" s="191" t="s">
        <v>2790</v>
      </c>
      <c r="H1797" s="197">
        <f t="shared" si="50"/>
        <v>138.59</v>
      </c>
      <c r="J1797" s="177"/>
    </row>
    <row r="1798" spans="1:10" ht="12.75" customHeight="1" outlineLevel="1" x14ac:dyDescent="0.2">
      <c r="A1798" s="160" t="s">
        <v>212</v>
      </c>
      <c r="B1798" s="186" t="s">
        <v>2806</v>
      </c>
      <c r="C1798" s="187" t="s">
        <v>2792</v>
      </c>
      <c r="D1798" s="188" t="s">
        <v>3</v>
      </c>
      <c r="E1798" s="189">
        <v>167.67</v>
      </c>
      <c r="F1798" s="189"/>
      <c r="G1798" s="187" t="s">
        <v>2792</v>
      </c>
      <c r="H1798" s="197">
        <f t="shared" si="50"/>
        <v>209.05</v>
      </c>
      <c r="J1798" s="177"/>
    </row>
    <row r="1799" spans="1:10" ht="12.75" customHeight="1" outlineLevel="1" x14ac:dyDescent="0.2">
      <c r="A1799" s="160" t="s">
        <v>212</v>
      </c>
      <c r="B1799" s="178" t="s">
        <v>2807</v>
      </c>
      <c r="C1799" s="179" t="s">
        <v>1486</v>
      </c>
      <c r="D1799" s="180"/>
      <c r="E1799" s="181"/>
      <c r="F1799" s="181"/>
      <c r="G1799" s="191"/>
      <c r="H1799" s="197">
        <f t="shared" si="50"/>
        <v>0</v>
      </c>
      <c r="J1799" s="177"/>
    </row>
    <row r="1800" spans="1:10" ht="12.75" customHeight="1" outlineLevel="1" x14ac:dyDescent="0.2">
      <c r="A1800" s="160" t="s">
        <v>212</v>
      </c>
      <c r="B1800" s="190" t="s">
        <v>2808</v>
      </c>
      <c r="C1800" s="191" t="s">
        <v>2786</v>
      </c>
      <c r="D1800" s="192" t="s">
        <v>3</v>
      </c>
      <c r="E1800" s="193">
        <v>266.23</v>
      </c>
      <c r="F1800" s="193"/>
      <c r="G1800" s="187"/>
      <c r="H1800" s="197">
        <f t="shared" si="50"/>
        <v>0</v>
      </c>
    </row>
    <row r="1801" spans="1:10" ht="12.75" customHeight="1" outlineLevel="1" x14ac:dyDescent="0.2">
      <c r="A1801" s="160" t="s">
        <v>212</v>
      </c>
      <c r="B1801" s="186" t="s">
        <v>2809</v>
      </c>
      <c r="C1801" s="187" t="s">
        <v>2796</v>
      </c>
      <c r="D1801" s="188" t="s">
        <v>3</v>
      </c>
      <c r="E1801" s="189">
        <v>4.66</v>
      </c>
      <c r="F1801" s="189"/>
    </row>
    <row r="1802" spans="1:10" ht="12.75" customHeight="1" outlineLevel="1" x14ac:dyDescent="0.2">
      <c r="A1802" s="160" t="s">
        <v>212</v>
      </c>
      <c r="B1802" s="190" t="s">
        <v>2810</v>
      </c>
      <c r="C1802" s="191" t="s">
        <v>2788</v>
      </c>
      <c r="D1802" s="192" t="s">
        <v>3</v>
      </c>
      <c r="E1802" s="193">
        <v>26.61</v>
      </c>
      <c r="F1802" s="193"/>
    </row>
    <row r="1803" spans="1:10" ht="12.75" customHeight="1" outlineLevel="1" x14ac:dyDescent="0.2">
      <c r="A1803" s="160" t="s">
        <v>212</v>
      </c>
      <c r="B1803" s="186" t="s">
        <v>2811</v>
      </c>
      <c r="C1803" s="187" t="s">
        <v>2792</v>
      </c>
      <c r="D1803" s="188" t="s">
        <v>3</v>
      </c>
      <c r="E1803" s="189">
        <v>172.07</v>
      </c>
      <c r="F1803" s="189"/>
    </row>
    <row r="1804" spans="1:10" ht="12.75" customHeight="1" outlineLevel="1" x14ac:dyDescent="0.2">
      <c r="A1804" s="160" t="s">
        <v>212</v>
      </c>
      <c r="B1804" s="178" t="s">
        <v>2812</v>
      </c>
      <c r="C1804" s="179" t="s">
        <v>1487</v>
      </c>
      <c r="D1804" s="180"/>
      <c r="E1804" s="181"/>
      <c r="F1804" s="181"/>
      <c r="G1804" s="423" t="str">
        <f>$A$2</f>
        <v>TORRE</v>
      </c>
      <c r="H1804" s="196">
        <f>SUM(H1805:H1812)</f>
        <v>6633.63</v>
      </c>
      <c r="J1804" s="177"/>
    </row>
    <row r="1805" spans="1:10" ht="12.75" customHeight="1" outlineLevel="1" x14ac:dyDescent="0.2">
      <c r="A1805" s="160" t="s">
        <v>212</v>
      </c>
      <c r="B1805" s="190" t="s">
        <v>2813</v>
      </c>
      <c r="C1805" s="191" t="s">
        <v>2786</v>
      </c>
      <c r="D1805" s="192" t="s">
        <v>3</v>
      </c>
      <c r="E1805" s="193">
        <v>222.98</v>
      </c>
      <c r="F1805" s="193"/>
      <c r="G1805" s="191" t="s">
        <v>2786</v>
      </c>
      <c r="H1805" s="197">
        <f t="shared" ref="H1805:H1812" si="51">SUMIFS($E:$E,$C:$C,G1805,$A:$A,$G$30)</f>
        <v>3425.54</v>
      </c>
      <c r="J1805" s="177"/>
    </row>
    <row r="1806" spans="1:10" ht="12.75" customHeight="1" outlineLevel="1" x14ac:dyDescent="0.2">
      <c r="A1806" s="160" t="s">
        <v>212</v>
      </c>
      <c r="B1806" s="186" t="s">
        <v>2814</v>
      </c>
      <c r="C1806" s="187" t="s">
        <v>2788</v>
      </c>
      <c r="D1806" s="188" t="s">
        <v>3</v>
      </c>
      <c r="E1806" s="189">
        <v>27.13</v>
      </c>
      <c r="F1806" s="189"/>
      <c r="G1806" s="187" t="s">
        <v>2875</v>
      </c>
      <c r="H1806" s="197">
        <f t="shared" si="51"/>
        <v>52.91</v>
      </c>
      <c r="J1806" s="177"/>
    </row>
    <row r="1807" spans="1:10" ht="12.75" customHeight="1" outlineLevel="1" x14ac:dyDescent="0.2">
      <c r="A1807" s="160" t="s">
        <v>212</v>
      </c>
      <c r="B1807" s="190" t="s">
        <v>2815</v>
      </c>
      <c r="C1807" s="191" t="s">
        <v>2792</v>
      </c>
      <c r="D1807" s="192" t="s">
        <v>3</v>
      </c>
      <c r="E1807" s="193">
        <v>148.56</v>
      </c>
      <c r="F1807" s="193"/>
      <c r="G1807" s="191" t="s">
        <v>2796</v>
      </c>
      <c r="H1807" s="197">
        <f t="shared" si="51"/>
        <v>43.1</v>
      </c>
      <c r="J1807" s="177"/>
    </row>
    <row r="1808" spans="1:10" ht="12.75" customHeight="1" outlineLevel="1" x14ac:dyDescent="0.2">
      <c r="A1808" s="160" t="s">
        <v>212</v>
      </c>
      <c r="B1808" s="178" t="s">
        <v>2816</v>
      </c>
      <c r="C1808" s="179" t="s">
        <v>1488</v>
      </c>
      <c r="D1808" s="180"/>
      <c r="E1808" s="181"/>
      <c r="F1808" s="181"/>
      <c r="G1808" s="187" t="s">
        <v>2788</v>
      </c>
      <c r="H1808" s="197">
        <f t="shared" si="51"/>
        <v>498.05</v>
      </c>
      <c r="J1808" s="177"/>
    </row>
    <row r="1809" spans="1:10" ht="12.75" customHeight="1" outlineLevel="1" x14ac:dyDescent="0.2">
      <c r="A1809" s="160" t="s">
        <v>212</v>
      </c>
      <c r="B1809" s="186" t="s">
        <v>2817</v>
      </c>
      <c r="C1809" s="187" t="s">
        <v>2786</v>
      </c>
      <c r="D1809" s="188" t="s">
        <v>3</v>
      </c>
      <c r="E1809" s="189">
        <v>266.11</v>
      </c>
      <c r="F1809" s="189"/>
      <c r="G1809" s="191" t="s">
        <v>2790</v>
      </c>
      <c r="H1809" s="197">
        <f t="shared" si="51"/>
        <v>0</v>
      </c>
      <c r="J1809" s="177"/>
    </row>
    <row r="1810" spans="1:10" ht="12.75" customHeight="1" outlineLevel="1" x14ac:dyDescent="0.2">
      <c r="A1810" s="160" t="s">
        <v>212</v>
      </c>
      <c r="B1810" s="190" t="s">
        <v>2818</v>
      </c>
      <c r="C1810" s="191" t="s">
        <v>2796</v>
      </c>
      <c r="D1810" s="192" t="s">
        <v>3</v>
      </c>
      <c r="E1810" s="193">
        <v>4.66</v>
      </c>
      <c r="F1810" s="193"/>
      <c r="G1810" s="187" t="s">
        <v>2792</v>
      </c>
      <c r="H1810" s="197">
        <f t="shared" si="51"/>
        <v>2614.0300000000002</v>
      </c>
      <c r="J1810" s="177"/>
    </row>
    <row r="1811" spans="1:10" ht="12.75" customHeight="1" outlineLevel="1" x14ac:dyDescent="0.2">
      <c r="A1811" s="160" t="s">
        <v>212</v>
      </c>
      <c r="B1811" s="186" t="s">
        <v>2819</v>
      </c>
      <c r="C1811" s="187" t="s">
        <v>2788</v>
      </c>
      <c r="D1811" s="188" t="s">
        <v>3</v>
      </c>
      <c r="E1811" s="189">
        <v>27.18</v>
      </c>
      <c r="F1811" s="189"/>
      <c r="G1811" s="191"/>
      <c r="H1811" s="197">
        <f t="shared" si="51"/>
        <v>0</v>
      </c>
      <c r="J1811" s="177"/>
    </row>
    <row r="1812" spans="1:10" ht="12.75" customHeight="1" outlineLevel="1" x14ac:dyDescent="0.2">
      <c r="A1812" s="160" t="s">
        <v>212</v>
      </c>
      <c r="B1812" s="190" t="s">
        <v>2820</v>
      </c>
      <c r="C1812" s="191" t="s">
        <v>2792</v>
      </c>
      <c r="D1812" s="192" t="s">
        <v>3</v>
      </c>
      <c r="E1812" s="193">
        <v>173.25</v>
      </c>
      <c r="F1812" s="193"/>
      <c r="G1812" s="187"/>
      <c r="H1812" s="197">
        <f t="shared" si="51"/>
        <v>0</v>
      </c>
      <c r="J1812" s="177"/>
    </row>
    <row r="1813" spans="1:10" ht="12.75" customHeight="1" outlineLevel="1" x14ac:dyDescent="0.2">
      <c r="A1813" s="160" t="s">
        <v>212</v>
      </c>
      <c r="B1813" s="178" t="s">
        <v>2821</v>
      </c>
      <c r="C1813" s="179" t="s">
        <v>1489</v>
      </c>
      <c r="D1813" s="180"/>
      <c r="E1813" s="181"/>
      <c r="F1813" s="181"/>
      <c r="G1813" s="203"/>
      <c r="H1813" s="203"/>
    </row>
    <row r="1814" spans="1:10" ht="12.75" customHeight="1" outlineLevel="1" x14ac:dyDescent="0.2">
      <c r="A1814" s="160" t="s">
        <v>212</v>
      </c>
      <c r="B1814" s="186" t="s">
        <v>2822</v>
      </c>
      <c r="C1814" s="187" t="s">
        <v>2786</v>
      </c>
      <c r="D1814" s="188" t="s">
        <v>3</v>
      </c>
      <c r="E1814" s="189">
        <v>222.98</v>
      </c>
      <c r="F1814" s="189"/>
      <c r="G1814" s="203"/>
      <c r="H1814" s="203"/>
    </row>
    <row r="1815" spans="1:10" ht="12.75" customHeight="1" outlineLevel="1" x14ac:dyDescent="0.2">
      <c r="A1815" s="160" t="s">
        <v>212</v>
      </c>
      <c r="B1815" s="190" t="s">
        <v>2823</v>
      </c>
      <c r="C1815" s="191" t="s">
        <v>2788</v>
      </c>
      <c r="D1815" s="192" t="s">
        <v>3</v>
      </c>
      <c r="E1815" s="193">
        <v>27.19</v>
      </c>
      <c r="F1815" s="193"/>
      <c r="G1815" s="203"/>
      <c r="H1815" s="203"/>
    </row>
    <row r="1816" spans="1:10" ht="12.75" customHeight="1" outlineLevel="1" x14ac:dyDescent="0.2">
      <c r="A1816" s="160" t="s">
        <v>212</v>
      </c>
      <c r="B1816" s="186" t="s">
        <v>2824</v>
      </c>
      <c r="C1816" s="187" t="s">
        <v>2792</v>
      </c>
      <c r="D1816" s="188" t="s">
        <v>3</v>
      </c>
      <c r="E1816" s="189">
        <v>148.56</v>
      </c>
      <c r="F1816" s="189"/>
      <c r="G1816" s="203"/>
      <c r="H1816" s="203"/>
    </row>
    <row r="1817" spans="1:10" ht="12.75" customHeight="1" outlineLevel="1" x14ac:dyDescent="0.2">
      <c r="A1817" s="160" t="s">
        <v>212</v>
      </c>
      <c r="B1817" s="178" t="s">
        <v>2825</v>
      </c>
      <c r="C1817" s="179" t="s">
        <v>1490</v>
      </c>
      <c r="D1817" s="180"/>
      <c r="E1817" s="181"/>
      <c r="F1817" s="181"/>
      <c r="G1817" s="203"/>
      <c r="H1817" s="203"/>
    </row>
    <row r="1818" spans="1:10" ht="12.75" customHeight="1" outlineLevel="1" x14ac:dyDescent="0.2">
      <c r="A1818" s="160" t="s">
        <v>212</v>
      </c>
      <c r="B1818" s="190" t="s">
        <v>2826</v>
      </c>
      <c r="C1818" s="191" t="s">
        <v>2786</v>
      </c>
      <c r="D1818" s="192" t="s">
        <v>3</v>
      </c>
      <c r="E1818" s="193">
        <v>266.11</v>
      </c>
      <c r="F1818" s="193"/>
      <c r="G1818" s="203"/>
      <c r="H1818" s="203"/>
    </row>
    <row r="1819" spans="1:10" ht="12.75" customHeight="1" outlineLevel="1" x14ac:dyDescent="0.2">
      <c r="A1819" s="160" t="s">
        <v>212</v>
      </c>
      <c r="B1819" s="186" t="s">
        <v>2827</v>
      </c>
      <c r="C1819" s="187" t="s">
        <v>2796</v>
      </c>
      <c r="D1819" s="188" t="s">
        <v>3</v>
      </c>
      <c r="E1819" s="189">
        <v>4.66</v>
      </c>
      <c r="F1819" s="189"/>
      <c r="G1819" s="203"/>
      <c r="H1819" s="203"/>
    </row>
    <row r="1820" spans="1:10" ht="12.75" customHeight="1" outlineLevel="1" x14ac:dyDescent="0.2">
      <c r="A1820" s="160" t="s">
        <v>212</v>
      </c>
      <c r="B1820" s="190" t="s">
        <v>2828</v>
      </c>
      <c r="C1820" s="191" t="s">
        <v>2788</v>
      </c>
      <c r="D1820" s="192" t="s">
        <v>3</v>
      </c>
      <c r="E1820" s="193">
        <v>27.2</v>
      </c>
      <c r="F1820" s="193"/>
      <c r="G1820" s="203"/>
      <c r="H1820" s="203"/>
    </row>
    <row r="1821" spans="1:10" ht="12.75" customHeight="1" outlineLevel="1" x14ac:dyDescent="0.2">
      <c r="A1821" s="160" t="s">
        <v>212</v>
      </c>
      <c r="B1821" s="186" t="s">
        <v>2829</v>
      </c>
      <c r="C1821" s="187" t="s">
        <v>2792</v>
      </c>
      <c r="D1821" s="188" t="s">
        <v>3</v>
      </c>
      <c r="E1821" s="189">
        <v>173.25</v>
      </c>
      <c r="F1821" s="189"/>
      <c r="G1821" s="203"/>
      <c r="H1821" s="203"/>
    </row>
    <row r="1822" spans="1:10" ht="12.75" customHeight="1" outlineLevel="1" x14ac:dyDescent="0.2">
      <c r="A1822" s="160" t="s">
        <v>212</v>
      </c>
      <c r="B1822" s="178" t="s">
        <v>2830</v>
      </c>
      <c r="C1822" s="179" t="s">
        <v>1491</v>
      </c>
      <c r="D1822" s="180"/>
      <c r="E1822" s="181"/>
      <c r="F1822" s="181"/>
      <c r="G1822" s="203"/>
      <c r="H1822" s="203"/>
    </row>
    <row r="1823" spans="1:10" ht="12.75" customHeight="1" outlineLevel="1" x14ac:dyDescent="0.2">
      <c r="A1823" s="160" t="s">
        <v>212</v>
      </c>
      <c r="B1823" s="190" t="s">
        <v>2831</v>
      </c>
      <c r="C1823" s="191" t="s">
        <v>2786</v>
      </c>
      <c r="D1823" s="192" t="s">
        <v>3</v>
      </c>
      <c r="E1823" s="193">
        <v>222.98</v>
      </c>
      <c r="F1823" s="193"/>
      <c r="G1823" s="203"/>
      <c r="H1823" s="203"/>
    </row>
    <row r="1824" spans="1:10" ht="12.75" customHeight="1" outlineLevel="1" x14ac:dyDescent="0.2">
      <c r="A1824" s="160" t="s">
        <v>212</v>
      </c>
      <c r="B1824" s="186" t="s">
        <v>2832</v>
      </c>
      <c r="C1824" s="187" t="s">
        <v>2788</v>
      </c>
      <c r="D1824" s="188" t="s">
        <v>3</v>
      </c>
      <c r="E1824" s="189">
        <v>27.19</v>
      </c>
      <c r="F1824" s="189"/>
      <c r="G1824" s="203"/>
      <c r="H1824" s="203"/>
    </row>
    <row r="1825" spans="1:8" ht="12.75" customHeight="1" outlineLevel="1" x14ac:dyDescent="0.2">
      <c r="A1825" s="160" t="s">
        <v>212</v>
      </c>
      <c r="B1825" s="190" t="s">
        <v>2833</v>
      </c>
      <c r="C1825" s="191" t="s">
        <v>2792</v>
      </c>
      <c r="D1825" s="192" t="s">
        <v>3</v>
      </c>
      <c r="E1825" s="193">
        <v>148.56</v>
      </c>
      <c r="F1825" s="193"/>
      <c r="G1825" s="203"/>
      <c r="H1825" s="203"/>
    </row>
    <row r="1826" spans="1:8" ht="12.75" customHeight="1" outlineLevel="1" x14ac:dyDescent="0.2">
      <c r="A1826" s="160" t="s">
        <v>212</v>
      </c>
      <c r="B1826" s="178" t="s">
        <v>2834</v>
      </c>
      <c r="C1826" s="179" t="s">
        <v>1492</v>
      </c>
      <c r="D1826" s="180"/>
      <c r="E1826" s="181"/>
      <c r="F1826" s="181"/>
      <c r="G1826" s="203"/>
      <c r="H1826" s="203"/>
    </row>
    <row r="1827" spans="1:8" ht="12.75" customHeight="1" outlineLevel="1" x14ac:dyDescent="0.2">
      <c r="A1827" s="160" t="s">
        <v>212</v>
      </c>
      <c r="B1827" s="186" t="s">
        <v>2835</v>
      </c>
      <c r="C1827" s="187" t="s">
        <v>2786</v>
      </c>
      <c r="D1827" s="188" t="s">
        <v>3</v>
      </c>
      <c r="E1827" s="189">
        <v>266.11</v>
      </c>
      <c r="F1827" s="189"/>
      <c r="G1827" s="203"/>
      <c r="H1827" s="203"/>
    </row>
    <row r="1828" spans="1:8" ht="12.75" customHeight="1" outlineLevel="1" x14ac:dyDescent="0.2">
      <c r="A1828" s="160" t="s">
        <v>212</v>
      </c>
      <c r="B1828" s="190" t="s">
        <v>2836</v>
      </c>
      <c r="C1828" s="191" t="s">
        <v>2796</v>
      </c>
      <c r="D1828" s="192" t="s">
        <v>3</v>
      </c>
      <c r="E1828" s="193">
        <v>4.66</v>
      </c>
      <c r="F1828" s="193"/>
      <c r="G1828" s="203"/>
      <c r="H1828" s="203"/>
    </row>
    <row r="1829" spans="1:8" ht="12.75" customHeight="1" outlineLevel="1" x14ac:dyDescent="0.2">
      <c r="A1829" s="160" t="s">
        <v>212</v>
      </c>
      <c r="B1829" s="186" t="s">
        <v>2837</v>
      </c>
      <c r="C1829" s="187" t="s">
        <v>2788</v>
      </c>
      <c r="D1829" s="188" t="s">
        <v>3</v>
      </c>
      <c r="E1829" s="189">
        <v>27.2</v>
      </c>
      <c r="F1829" s="189"/>
      <c r="G1829" s="203"/>
      <c r="H1829" s="203"/>
    </row>
    <row r="1830" spans="1:8" ht="12.75" customHeight="1" outlineLevel="1" x14ac:dyDescent="0.2">
      <c r="A1830" s="160" t="s">
        <v>212</v>
      </c>
      <c r="B1830" s="190" t="s">
        <v>2838</v>
      </c>
      <c r="C1830" s="191" t="s">
        <v>2792</v>
      </c>
      <c r="D1830" s="192" t="s">
        <v>3</v>
      </c>
      <c r="E1830" s="193">
        <v>173.25</v>
      </c>
      <c r="F1830" s="193"/>
      <c r="G1830" s="203"/>
      <c r="H1830" s="203"/>
    </row>
    <row r="1831" spans="1:8" ht="12.75" customHeight="1" outlineLevel="1" x14ac:dyDescent="0.2">
      <c r="A1831" s="160" t="s">
        <v>212</v>
      </c>
      <c r="B1831" s="178" t="s">
        <v>2839</v>
      </c>
      <c r="C1831" s="179" t="s">
        <v>1493</v>
      </c>
      <c r="D1831" s="180"/>
      <c r="E1831" s="181"/>
      <c r="F1831" s="181"/>
      <c r="G1831" s="203"/>
      <c r="H1831" s="203"/>
    </row>
    <row r="1832" spans="1:8" ht="12.75" customHeight="1" outlineLevel="1" x14ac:dyDescent="0.2">
      <c r="A1832" s="160" t="s">
        <v>212</v>
      </c>
      <c r="B1832" s="186" t="s">
        <v>2840</v>
      </c>
      <c r="C1832" s="187" t="s">
        <v>2786</v>
      </c>
      <c r="D1832" s="188" t="s">
        <v>3</v>
      </c>
      <c r="E1832" s="189">
        <v>222.98</v>
      </c>
      <c r="F1832" s="189"/>
      <c r="G1832" s="203"/>
      <c r="H1832" s="203"/>
    </row>
    <row r="1833" spans="1:8" ht="12.75" customHeight="1" outlineLevel="1" x14ac:dyDescent="0.2">
      <c r="A1833" s="160" t="s">
        <v>212</v>
      </c>
      <c r="B1833" s="190" t="s">
        <v>2841</v>
      </c>
      <c r="C1833" s="191" t="s">
        <v>2788</v>
      </c>
      <c r="D1833" s="192" t="s">
        <v>3</v>
      </c>
      <c r="E1833" s="193">
        <v>27.19</v>
      </c>
      <c r="F1833" s="193"/>
      <c r="G1833" s="203"/>
      <c r="H1833" s="203"/>
    </row>
    <row r="1834" spans="1:8" ht="12.75" customHeight="1" outlineLevel="1" x14ac:dyDescent="0.2">
      <c r="A1834" s="160" t="s">
        <v>212</v>
      </c>
      <c r="B1834" s="186" t="s">
        <v>2842</v>
      </c>
      <c r="C1834" s="187" t="s">
        <v>2792</v>
      </c>
      <c r="D1834" s="188" t="s">
        <v>3</v>
      </c>
      <c r="E1834" s="189">
        <v>148.56</v>
      </c>
      <c r="F1834" s="189"/>
      <c r="G1834" s="203"/>
      <c r="H1834" s="203"/>
    </row>
    <row r="1835" spans="1:8" ht="12.75" customHeight="1" outlineLevel="1" x14ac:dyDescent="0.2">
      <c r="A1835" s="160" t="s">
        <v>212</v>
      </c>
      <c r="B1835" s="178" t="s">
        <v>2843</v>
      </c>
      <c r="C1835" s="179" t="s">
        <v>1494</v>
      </c>
      <c r="D1835" s="180"/>
      <c r="E1835" s="181"/>
      <c r="F1835" s="181"/>
      <c r="G1835" s="203"/>
      <c r="H1835" s="203"/>
    </row>
    <row r="1836" spans="1:8" ht="12.75" customHeight="1" outlineLevel="1" x14ac:dyDescent="0.2">
      <c r="A1836" s="160" t="s">
        <v>212</v>
      </c>
      <c r="B1836" s="190" t="s">
        <v>2844</v>
      </c>
      <c r="C1836" s="191" t="s">
        <v>2786</v>
      </c>
      <c r="D1836" s="192" t="s">
        <v>3</v>
      </c>
      <c r="E1836" s="193">
        <v>266.11</v>
      </c>
      <c r="F1836" s="193"/>
      <c r="G1836" s="203"/>
      <c r="H1836" s="203"/>
    </row>
    <row r="1837" spans="1:8" ht="12.75" customHeight="1" outlineLevel="1" x14ac:dyDescent="0.2">
      <c r="A1837" s="160" t="s">
        <v>212</v>
      </c>
      <c r="B1837" s="186" t="s">
        <v>2845</v>
      </c>
      <c r="C1837" s="187" t="s">
        <v>2796</v>
      </c>
      <c r="D1837" s="188" t="s">
        <v>3</v>
      </c>
      <c r="E1837" s="189">
        <v>4.66</v>
      </c>
      <c r="F1837" s="189"/>
      <c r="G1837" s="203"/>
      <c r="H1837" s="203"/>
    </row>
    <row r="1838" spans="1:8" ht="12.75" customHeight="1" outlineLevel="1" x14ac:dyDescent="0.2">
      <c r="A1838" s="160" t="s">
        <v>212</v>
      </c>
      <c r="B1838" s="190" t="s">
        <v>2846</v>
      </c>
      <c r="C1838" s="191" t="s">
        <v>2788</v>
      </c>
      <c r="D1838" s="192" t="s">
        <v>3</v>
      </c>
      <c r="E1838" s="193">
        <v>27.2</v>
      </c>
      <c r="F1838" s="193"/>
      <c r="G1838" s="203"/>
      <c r="H1838" s="203"/>
    </row>
    <row r="1839" spans="1:8" ht="12.75" customHeight="1" outlineLevel="1" x14ac:dyDescent="0.2">
      <c r="A1839" s="160" t="s">
        <v>212</v>
      </c>
      <c r="B1839" s="186" t="s">
        <v>2847</v>
      </c>
      <c r="C1839" s="187" t="s">
        <v>2792</v>
      </c>
      <c r="D1839" s="188" t="s">
        <v>3</v>
      </c>
      <c r="E1839" s="189">
        <v>173.27</v>
      </c>
      <c r="F1839" s="189"/>
      <c r="G1839" s="203"/>
      <c r="H1839" s="203"/>
    </row>
    <row r="1840" spans="1:8" ht="12.75" customHeight="1" outlineLevel="1" x14ac:dyDescent="0.2">
      <c r="A1840" s="160" t="s">
        <v>212</v>
      </c>
      <c r="B1840" s="178" t="s">
        <v>2848</v>
      </c>
      <c r="C1840" s="179" t="s">
        <v>1495</v>
      </c>
      <c r="D1840" s="180"/>
      <c r="E1840" s="181"/>
      <c r="F1840" s="181"/>
      <c r="G1840" s="203"/>
      <c r="H1840" s="203"/>
    </row>
    <row r="1841" spans="1:8" ht="12.75" customHeight="1" outlineLevel="1" x14ac:dyDescent="0.2">
      <c r="A1841" s="160" t="s">
        <v>212</v>
      </c>
      <c r="B1841" s="190" t="s">
        <v>2849</v>
      </c>
      <c r="C1841" s="191" t="s">
        <v>2786</v>
      </c>
      <c r="D1841" s="192" t="s">
        <v>3</v>
      </c>
      <c r="E1841" s="193">
        <v>222.98</v>
      </c>
      <c r="F1841" s="193"/>
      <c r="G1841" s="203"/>
      <c r="H1841" s="203"/>
    </row>
    <row r="1842" spans="1:8" ht="12.75" customHeight="1" outlineLevel="1" x14ac:dyDescent="0.2">
      <c r="A1842" s="160" t="s">
        <v>212</v>
      </c>
      <c r="B1842" s="186" t="s">
        <v>2850</v>
      </c>
      <c r="C1842" s="187" t="s">
        <v>2788</v>
      </c>
      <c r="D1842" s="188" t="s">
        <v>3</v>
      </c>
      <c r="E1842" s="189">
        <v>27.21</v>
      </c>
      <c r="F1842" s="189"/>
      <c r="G1842" s="203"/>
      <c r="H1842" s="203"/>
    </row>
    <row r="1843" spans="1:8" ht="12.75" customHeight="1" outlineLevel="1" x14ac:dyDescent="0.2">
      <c r="A1843" s="160" t="s">
        <v>212</v>
      </c>
      <c r="B1843" s="190" t="s">
        <v>2851</v>
      </c>
      <c r="C1843" s="191" t="s">
        <v>2792</v>
      </c>
      <c r="D1843" s="192" t="s">
        <v>3</v>
      </c>
      <c r="E1843" s="193">
        <v>152.15</v>
      </c>
      <c r="F1843" s="193"/>
      <c r="G1843" s="203"/>
      <c r="H1843" s="203"/>
    </row>
    <row r="1844" spans="1:8" ht="12.75" customHeight="1" outlineLevel="1" x14ac:dyDescent="0.2">
      <c r="A1844" s="160" t="s">
        <v>212</v>
      </c>
      <c r="B1844" s="178" t="s">
        <v>2852</v>
      </c>
      <c r="C1844" s="179" t="s">
        <v>1496</v>
      </c>
      <c r="D1844" s="180"/>
      <c r="E1844" s="181"/>
      <c r="F1844" s="181"/>
      <c r="G1844" s="203"/>
      <c r="H1844" s="203"/>
    </row>
    <row r="1845" spans="1:8" ht="12.75" customHeight="1" outlineLevel="1" x14ac:dyDescent="0.2">
      <c r="A1845" s="160" t="s">
        <v>212</v>
      </c>
      <c r="B1845" s="186" t="s">
        <v>2853</v>
      </c>
      <c r="C1845" s="187" t="s">
        <v>2788</v>
      </c>
      <c r="D1845" s="188" t="s">
        <v>3</v>
      </c>
      <c r="E1845" s="189">
        <v>27.51</v>
      </c>
      <c r="F1845" s="189"/>
      <c r="G1845" s="203"/>
      <c r="H1845" s="203"/>
    </row>
    <row r="1846" spans="1:8" ht="12.75" customHeight="1" outlineLevel="1" x14ac:dyDescent="0.2">
      <c r="A1846" s="160" t="s">
        <v>212</v>
      </c>
      <c r="B1846" s="190" t="s">
        <v>2854</v>
      </c>
      <c r="C1846" s="191" t="s">
        <v>2792</v>
      </c>
      <c r="D1846" s="192" t="s">
        <v>3</v>
      </c>
      <c r="E1846" s="193">
        <v>214.33</v>
      </c>
      <c r="F1846" s="193"/>
      <c r="G1846" s="203"/>
      <c r="H1846" s="203"/>
    </row>
    <row r="1847" spans="1:8" ht="12.75" customHeight="1" outlineLevel="1" x14ac:dyDescent="0.2">
      <c r="A1847" s="160" t="s">
        <v>212</v>
      </c>
      <c r="B1847" s="178" t="s">
        <v>2855</v>
      </c>
      <c r="C1847" s="179" t="s">
        <v>1497</v>
      </c>
      <c r="D1847" s="180"/>
      <c r="E1847" s="181"/>
      <c r="F1847" s="181"/>
      <c r="G1847" s="203"/>
      <c r="H1847" s="203"/>
    </row>
    <row r="1848" spans="1:8" ht="12.75" customHeight="1" outlineLevel="1" x14ac:dyDescent="0.2">
      <c r="A1848" s="160" t="s">
        <v>212</v>
      </c>
      <c r="B1848" s="186" t="s">
        <v>2856</v>
      </c>
      <c r="C1848" s="187" t="s">
        <v>2786</v>
      </c>
      <c r="D1848" s="188" t="s">
        <v>3</v>
      </c>
      <c r="E1848" s="189">
        <v>119.72</v>
      </c>
      <c r="F1848" s="189"/>
      <c r="G1848" s="203"/>
      <c r="H1848" s="203"/>
    </row>
    <row r="1849" spans="1:8" ht="12.75" customHeight="1" outlineLevel="1" x14ac:dyDescent="0.2">
      <c r="A1849" s="160" t="s">
        <v>212</v>
      </c>
      <c r="B1849" s="190" t="s">
        <v>2857</v>
      </c>
      <c r="C1849" s="191" t="s">
        <v>2796</v>
      </c>
      <c r="D1849" s="192" t="s">
        <v>3</v>
      </c>
      <c r="E1849" s="193">
        <v>9.9</v>
      </c>
      <c r="F1849" s="193"/>
      <c r="G1849" s="203"/>
      <c r="H1849" s="203"/>
    </row>
    <row r="1850" spans="1:8" ht="12.75" customHeight="1" outlineLevel="1" x14ac:dyDescent="0.2">
      <c r="A1850" s="160" t="s">
        <v>212</v>
      </c>
      <c r="B1850" s="186" t="s">
        <v>2858</v>
      </c>
      <c r="C1850" s="187" t="s">
        <v>2788</v>
      </c>
      <c r="D1850" s="188" t="s">
        <v>3</v>
      </c>
      <c r="E1850" s="189">
        <v>26.67</v>
      </c>
      <c r="F1850" s="189"/>
      <c r="G1850" s="203"/>
      <c r="H1850" s="203"/>
    </row>
    <row r="1851" spans="1:8" ht="12.75" customHeight="1" outlineLevel="1" x14ac:dyDescent="0.2">
      <c r="A1851" s="160" t="s">
        <v>212</v>
      </c>
      <c r="B1851" s="190" t="s">
        <v>2859</v>
      </c>
      <c r="C1851" s="191" t="s">
        <v>2792</v>
      </c>
      <c r="D1851" s="192" t="s">
        <v>3</v>
      </c>
      <c r="E1851" s="193">
        <v>131.78</v>
      </c>
      <c r="F1851" s="193"/>
      <c r="G1851" s="203"/>
      <c r="H1851" s="203"/>
    </row>
    <row r="1852" spans="1:8" ht="12.75" customHeight="1" outlineLevel="1" x14ac:dyDescent="0.2">
      <c r="A1852" s="160" t="s">
        <v>212</v>
      </c>
      <c r="B1852" s="178" t="s">
        <v>2860</v>
      </c>
      <c r="C1852" s="179" t="s">
        <v>1498</v>
      </c>
      <c r="D1852" s="180"/>
      <c r="E1852" s="181"/>
      <c r="F1852" s="181"/>
      <c r="G1852" s="203"/>
      <c r="H1852" s="203"/>
    </row>
    <row r="1853" spans="1:8" ht="12.75" customHeight="1" outlineLevel="1" x14ac:dyDescent="0.2">
      <c r="A1853" s="160" t="s">
        <v>212</v>
      </c>
      <c r="B1853" s="186" t="s">
        <v>2861</v>
      </c>
      <c r="C1853" s="187" t="s">
        <v>2786</v>
      </c>
      <c r="D1853" s="188" t="s">
        <v>3</v>
      </c>
      <c r="E1853" s="189">
        <v>92.12</v>
      </c>
      <c r="F1853" s="189"/>
      <c r="G1853" s="203"/>
      <c r="H1853" s="203"/>
    </row>
    <row r="1854" spans="1:8" ht="12.75" customHeight="1" outlineLevel="1" x14ac:dyDescent="0.2">
      <c r="A1854" s="160" t="s">
        <v>212</v>
      </c>
      <c r="B1854" s="190" t="s">
        <v>2862</v>
      </c>
      <c r="C1854" s="191" t="s">
        <v>2788</v>
      </c>
      <c r="D1854" s="192" t="s">
        <v>3</v>
      </c>
      <c r="E1854" s="193">
        <v>27.19</v>
      </c>
      <c r="F1854" s="193"/>
      <c r="G1854" s="203"/>
      <c r="H1854" s="203"/>
    </row>
    <row r="1855" spans="1:8" ht="12.75" customHeight="1" outlineLevel="1" x14ac:dyDescent="0.2">
      <c r="A1855" s="160" t="s">
        <v>212</v>
      </c>
      <c r="B1855" s="186" t="s">
        <v>2863</v>
      </c>
      <c r="C1855" s="187" t="s">
        <v>2792</v>
      </c>
      <c r="D1855" s="188" t="s">
        <v>3</v>
      </c>
      <c r="E1855" s="189">
        <v>93.87</v>
      </c>
      <c r="F1855" s="189"/>
      <c r="G1855" s="203"/>
      <c r="H1855" s="203"/>
    </row>
    <row r="1856" spans="1:8" ht="12.75" customHeight="1" outlineLevel="1" x14ac:dyDescent="0.2">
      <c r="A1856" s="160" t="s">
        <v>212</v>
      </c>
      <c r="B1856" s="178" t="s">
        <v>2864</v>
      </c>
      <c r="C1856" s="179" t="s">
        <v>1499</v>
      </c>
      <c r="D1856" s="180"/>
      <c r="E1856" s="181"/>
      <c r="F1856" s="181"/>
      <c r="G1856" s="203"/>
      <c r="H1856" s="203"/>
    </row>
    <row r="1857" spans="1:10" ht="12.75" customHeight="1" outlineLevel="1" x14ac:dyDescent="0.2">
      <c r="A1857" s="160" t="s">
        <v>212</v>
      </c>
      <c r="B1857" s="190" t="s">
        <v>2865</v>
      </c>
      <c r="C1857" s="191" t="s">
        <v>2786</v>
      </c>
      <c r="D1857" s="192" t="s">
        <v>3</v>
      </c>
      <c r="E1857" s="193">
        <v>119.74</v>
      </c>
      <c r="F1857" s="193"/>
      <c r="G1857" s="203"/>
      <c r="H1857" s="203"/>
    </row>
    <row r="1858" spans="1:10" ht="12.75" customHeight="1" outlineLevel="1" x14ac:dyDescent="0.2">
      <c r="A1858" s="160" t="s">
        <v>212</v>
      </c>
      <c r="B1858" s="186" t="s">
        <v>2866</v>
      </c>
      <c r="C1858" s="187" t="s">
        <v>2796</v>
      </c>
      <c r="D1858" s="188" t="s">
        <v>3</v>
      </c>
      <c r="E1858" s="189">
        <v>9.9</v>
      </c>
      <c r="F1858" s="189"/>
      <c r="G1858" s="203"/>
      <c r="H1858" s="203"/>
    </row>
    <row r="1859" spans="1:10" ht="12.75" customHeight="1" outlineLevel="1" x14ac:dyDescent="0.2">
      <c r="A1859" s="160" t="s">
        <v>212</v>
      </c>
      <c r="B1859" s="190" t="s">
        <v>2867</v>
      </c>
      <c r="C1859" s="191" t="s">
        <v>2788</v>
      </c>
      <c r="D1859" s="192" t="s">
        <v>3</v>
      </c>
      <c r="E1859" s="193">
        <v>27.24</v>
      </c>
      <c r="F1859" s="193"/>
      <c r="G1859" s="203"/>
      <c r="H1859" s="203"/>
    </row>
    <row r="1860" spans="1:10" ht="12.75" customHeight="1" outlineLevel="1" x14ac:dyDescent="0.2">
      <c r="A1860" s="160" t="s">
        <v>212</v>
      </c>
      <c r="B1860" s="186" t="s">
        <v>2868</v>
      </c>
      <c r="C1860" s="187" t="s">
        <v>2792</v>
      </c>
      <c r="D1860" s="188" t="s">
        <v>3</v>
      </c>
      <c r="E1860" s="189">
        <v>110.85</v>
      </c>
      <c r="F1860" s="189"/>
      <c r="G1860" s="203"/>
      <c r="H1860" s="203"/>
    </row>
    <row r="1861" spans="1:10" ht="12.75" customHeight="1" outlineLevel="1" x14ac:dyDescent="0.2">
      <c r="A1861" s="160" t="s">
        <v>212</v>
      </c>
      <c r="B1861" s="178" t="s">
        <v>2869</v>
      </c>
      <c r="C1861" s="179" t="s">
        <v>1500</v>
      </c>
      <c r="D1861" s="180"/>
      <c r="E1861" s="181"/>
      <c r="F1861" s="181"/>
      <c r="G1861" s="203"/>
      <c r="H1861" s="203"/>
    </row>
    <row r="1862" spans="1:10" ht="12.75" customHeight="1" outlineLevel="1" x14ac:dyDescent="0.2">
      <c r="A1862" s="160" t="s">
        <v>212</v>
      </c>
      <c r="B1862" s="190" t="s">
        <v>2870</v>
      </c>
      <c r="C1862" s="191" t="s">
        <v>2786</v>
      </c>
      <c r="D1862" s="192" t="s">
        <v>3</v>
      </c>
      <c r="E1862" s="193">
        <v>92.63</v>
      </c>
      <c r="F1862" s="193"/>
      <c r="G1862" s="203"/>
      <c r="H1862" s="203"/>
    </row>
    <row r="1863" spans="1:10" ht="12.75" customHeight="1" outlineLevel="1" x14ac:dyDescent="0.2">
      <c r="A1863" s="160" t="s">
        <v>212</v>
      </c>
      <c r="B1863" s="186" t="s">
        <v>2871</v>
      </c>
      <c r="C1863" s="187" t="s">
        <v>2788</v>
      </c>
      <c r="D1863" s="188" t="s">
        <v>3</v>
      </c>
      <c r="E1863" s="189">
        <v>27.66</v>
      </c>
      <c r="F1863" s="189"/>
      <c r="G1863" s="203"/>
      <c r="H1863" s="203"/>
    </row>
    <row r="1864" spans="1:10" ht="12.75" customHeight="1" outlineLevel="1" x14ac:dyDescent="0.2">
      <c r="A1864" s="160" t="s">
        <v>212</v>
      </c>
      <c r="B1864" s="190" t="s">
        <v>2872</v>
      </c>
      <c r="C1864" s="191" t="s">
        <v>2792</v>
      </c>
      <c r="D1864" s="192" t="s">
        <v>3</v>
      </c>
      <c r="E1864" s="193">
        <v>95.03</v>
      </c>
      <c r="F1864" s="193"/>
      <c r="G1864" s="203"/>
      <c r="H1864" s="203"/>
    </row>
    <row r="1865" spans="1:10" ht="12.75" customHeight="1" outlineLevel="1" x14ac:dyDescent="0.2">
      <c r="A1865" s="160" t="s">
        <v>212</v>
      </c>
      <c r="B1865" s="178" t="s">
        <v>2873</v>
      </c>
      <c r="C1865" s="179" t="s">
        <v>1502</v>
      </c>
      <c r="D1865" s="180"/>
      <c r="E1865" s="181"/>
      <c r="F1865" s="181"/>
      <c r="G1865" s="203"/>
      <c r="H1865" s="203"/>
    </row>
    <row r="1866" spans="1:10" ht="12.75" customHeight="1" outlineLevel="1" x14ac:dyDescent="0.2">
      <c r="A1866" s="160" t="s">
        <v>212</v>
      </c>
      <c r="B1866" s="186" t="s">
        <v>2874</v>
      </c>
      <c r="C1866" s="187" t="s">
        <v>2875</v>
      </c>
      <c r="D1866" s="188" t="s">
        <v>3</v>
      </c>
      <c r="E1866" s="189">
        <v>52.91</v>
      </c>
      <c r="F1866" s="189"/>
      <c r="G1866" s="203"/>
      <c r="H1866" s="203"/>
    </row>
    <row r="1867" spans="1:10" ht="12.75" customHeight="1" outlineLevel="1" x14ac:dyDescent="0.2">
      <c r="A1867" s="160" t="s">
        <v>212</v>
      </c>
      <c r="B1867" s="190" t="s">
        <v>2876</v>
      </c>
      <c r="C1867" s="191" t="s">
        <v>2788</v>
      </c>
      <c r="D1867" s="192" t="s">
        <v>3</v>
      </c>
      <c r="E1867" s="193">
        <v>31.95</v>
      </c>
      <c r="F1867" s="193"/>
      <c r="G1867" s="203"/>
      <c r="H1867" s="203"/>
    </row>
    <row r="1868" spans="1:10" ht="12.75" customHeight="1" outlineLevel="1" x14ac:dyDescent="0.2">
      <c r="A1868" s="160" t="s">
        <v>212</v>
      </c>
      <c r="B1868" s="186" t="s">
        <v>2877</v>
      </c>
      <c r="C1868" s="187" t="s">
        <v>2792</v>
      </c>
      <c r="D1868" s="188" t="s">
        <v>3</v>
      </c>
      <c r="E1868" s="189">
        <v>45.28</v>
      </c>
      <c r="F1868" s="189"/>
      <c r="G1868" s="203"/>
      <c r="H1868" s="203"/>
    </row>
    <row r="1869" spans="1:10" ht="12.75" customHeight="1" outlineLevel="1" x14ac:dyDescent="0.2">
      <c r="A1869" s="160" t="s">
        <v>212</v>
      </c>
      <c r="B1869" s="178" t="s">
        <v>2878</v>
      </c>
      <c r="C1869" s="179" t="s">
        <v>1504</v>
      </c>
      <c r="D1869" s="180"/>
      <c r="E1869" s="181"/>
      <c r="F1869" s="181"/>
      <c r="G1869" s="203"/>
      <c r="H1869" s="203"/>
    </row>
    <row r="1870" spans="1:10" ht="12.75" customHeight="1" outlineLevel="1" x14ac:dyDescent="0.2">
      <c r="A1870" s="160" t="s">
        <v>212</v>
      </c>
      <c r="B1870" s="190" t="s">
        <v>2879</v>
      </c>
      <c r="C1870" s="191" t="s">
        <v>2786</v>
      </c>
      <c r="D1870" s="192" t="s">
        <v>3</v>
      </c>
      <c r="E1870" s="193">
        <v>54.18</v>
      </c>
      <c r="F1870" s="193"/>
      <c r="G1870" s="203"/>
      <c r="H1870" s="203"/>
    </row>
    <row r="1871" spans="1:10" ht="12.75" customHeight="1" outlineLevel="1" x14ac:dyDescent="0.2">
      <c r="A1871" s="160" t="s">
        <v>212</v>
      </c>
      <c r="B1871" s="186" t="s">
        <v>2880</v>
      </c>
      <c r="C1871" s="187" t="s">
        <v>2788</v>
      </c>
      <c r="D1871" s="188" t="s">
        <v>3</v>
      </c>
      <c r="E1871" s="189">
        <v>3.6</v>
      </c>
      <c r="F1871" s="189"/>
      <c r="G1871" s="203"/>
      <c r="H1871" s="203"/>
    </row>
    <row r="1872" spans="1:10" x14ac:dyDescent="0.2">
      <c r="B1872" s="419" t="s">
        <v>607</v>
      </c>
      <c r="C1872" s="420" t="s">
        <v>1266</v>
      </c>
      <c r="D1872" s="451"/>
      <c r="E1872" s="423">
        <f>SUM(E1874:E1914)</f>
        <v>134.60000000000002</v>
      </c>
      <c r="F1872" s="423"/>
      <c r="G1872" s="420"/>
      <c r="H1872" s="196">
        <f>SUM(H1873:H1880)</f>
        <v>134.60000000000002</v>
      </c>
      <c r="I1872" s="204" t="str">
        <f>IF(H1872=E1872,"OKAY","REVER")</f>
        <v>OKAY</v>
      </c>
      <c r="J1872" s="367"/>
    </row>
    <row r="1873" spans="1:10" ht="12.75" customHeight="1" outlineLevel="1" x14ac:dyDescent="0.2">
      <c r="A1873" s="160" t="s">
        <v>211</v>
      </c>
      <c r="B1873" s="178" t="s">
        <v>1320</v>
      </c>
      <c r="C1873" s="179" t="s">
        <v>1479</v>
      </c>
      <c r="D1873" s="180"/>
      <c r="E1873" s="181"/>
      <c r="F1873" s="181"/>
      <c r="G1873" s="191" t="s">
        <v>2885</v>
      </c>
      <c r="H1873" s="197">
        <f t="shared" ref="H1873:H1880" si="52">SUMIF($C:$C,G1873,$E:$E)</f>
        <v>134.60000000000002</v>
      </c>
      <c r="J1873" s="177"/>
    </row>
    <row r="1874" spans="1:10" ht="12.75" customHeight="1" outlineLevel="1" x14ac:dyDescent="0.2">
      <c r="A1874" s="160" t="s">
        <v>211</v>
      </c>
      <c r="B1874" s="190" t="s">
        <v>2884</v>
      </c>
      <c r="C1874" s="191" t="s">
        <v>2885</v>
      </c>
      <c r="D1874" s="192" t="s">
        <v>9</v>
      </c>
      <c r="E1874" s="193">
        <v>2.5099999999999998</v>
      </c>
      <c r="F1874" s="193"/>
      <c r="G1874" s="187"/>
      <c r="H1874" s="197">
        <f t="shared" si="52"/>
        <v>0</v>
      </c>
      <c r="J1874" s="177"/>
    </row>
    <row r="1875" spans="1:10" ht="12.75" customHeight="1" outlineLevel="1" x14ac:dyDescent="0.2">
      <c r="A1875" s="160" t="s">
        <v>211</v>
      </c>
      <c r="B1875" s="178" t="s">
        <v>2886</v>
      </c>
      <c r="C1875" s="179" t="s">
        <v>1482</v>
      </c>
      <c r="D1875" s="180"/>
      <c r="E1875" s="181"/>
      <c r="F1875" s="181"/>
      <c r="G1875" s="187"/>
      <c r="H1875" s="197">
        <f t="shared" si="52"/>
        <v>0</v>
      </c>
      <c r="J1875" s="177"/>
    </row>
    <row r="1876" spans="1:10" ht="12.75" customHeight="1" outlineLevel="1" x14ac:dyDescent="0.2">
      <c r="A1876" s="160" t="s">
        <v>211</v>
      </c>
      <c r="B1876" s="186" t="s">
        <v>2887</v>
      </c>
      <c r="C1876" s="187" t="s">
        <v>2885</v>
      </c>
      <c r="D1876" s="188" t="s">
        <v>9</v>
      </c>
      <c r="E1876" s="189">
        <v>8.5</v>
      </c>
      <c r="F1876" s="189"/>
      <c r="G1876" s="187"/>
      <c r="H1876" s="197">
        <f t="shared" si="52"/>
        <v>0</v>
      </c>
      <c r="J1876" s="177"/>
    </row>
    <row r="1877" spans="1:10" ht="12.75" customHeight="1" outlineLevel="1" x14ac:dyDescent="0.2">
      <c r="A1877" s="160" t="s">
        <v>212</v>
      </c>
      <c r="B1877" s="178" t="s">
        <v>2888</v>
      </c>
      <c r="C1877" s="179" t="s">
        <v>1484</v>
      </c>
      <c r="D1877" s="180"/>
      <c r="E1877" s="181"/>
      <c r="F1877" s="181"/>
      <c r="G1877" s="187"/>
      <c r="H1877" s="197">
        <f t="shared" si="52"/>
        <v>0</v>
      </c>
      <c r="J1877" s="177"/>
    </row>
    <row r="1878" spans="1:10" ht="12.75" customHeight="1" outlineLevel="1" x14ac:dyDescent="0.2">
      <c r="A1878" s="160" t="s">
        <v>212</v>
      </c>
      <c r="B1878" s="190" t="s">
        <v>2889</v>
      </c>
      <c r="C1878" s="191" t="s">
        <v>2885</v>
      </c>
      <c r="D1878" s="192" t="s">
        <v>9</v>
      </c>
      <c r="E1878" s="193">
        <v>7.57</v>
      </c>
      <c r="F1878" s="193"/>
      <c r="G1878" s="187"/>
      <c r="H1878" s="197">
        <f t="shared" si="52"/>
        <v>0</v>
      </c>
      <c r="J1878" s="177"/>
    </row>
    <row r="1879" spans="1:10" ht="12.75" customHeight="1" outlineLevel="1" x14ac:dyDescent="0.2">
      <c r="A1879" s="160" t="s">
        <v>212</v>
      </c>
      <c r="B1879" s="178" t="s">
        <v>2890</v>
      </c>
      <c r="C1879" s="179" t="s">
        <v>1485</v>
      </c>
      <c r="D1879" s="180"/>
      <c r="E1879" s="181"/>
      <c r="F1879" s="181"/>
      <c r="G1879" s="187"/>
      <c r="H1879" s="197">
        <f t="shared" si="52"/>
        <v>0</v>
      </c>
      <c r="I1879" s="160"/>
      <c r="J1879" s="177"/>
    </row>
    <row r="1880" spans="1:10" ht="12.75" customHeight="1" outlineLevel="1" x14ac:dyDescent="0.2">
      <c r="A1880" s="160" t="s">
        <v>212</v>
      </c>
      <c r="B1880" s="186" t="s">
        <v>2891</v>
      </c>
      <c r="C1880" s="187" t="s">
        <v>2885</v>
      </c>
      <c r="D1880" s="188" t="s">
        <v>9</v>
      </c>
      <c r="E1880" s="189">
        <v>10.82</v>
      </c>
      <c r="F1880" s="189"/>
      <c r="G1880" s="187"/>
      <c r="H1880" s="197">
        <f t="shared" si="52"/>
        <v>0</v>
      </c>
      <c r="J1880" s="177"/>
    </row>
    <row r="1881" spans="1:10" ht="12.75" customHeight="1" outlineLevel="1" x14ac:dyDescent="0.2">
      <c r="A1881" s="160" t="s">
        <v>212</v>
      </c>
      <c r="B1881" s="178" t="s">
        <v>2892</v>
      </c>
      <c r="C1881" s="179" t="s">
        <v>1486</v>
      </c>
      <c r="D1881" s="180"/>
      <c r="E1881" s="181"/>
      <c r="F1881" s="181"/>
      <c r="J1881" s="177"/>
    </row>
    <row r="1882" spans="1:10" ht="12.75" customHeight="1" outlineLevel="1" x14ac:dyDescent="0.2">
      <c r="A1882" s="160" t="s">
        <v>212</v>
      </c>
      <c r="B1882" s="190" t="s">
        <v>2893</v>
      </c>
      <c r="C1882" s="191" t="s">
        <v>2885</v>
      </c>
      <c r="D1882" s="192" t="s">
        <v>9</v>
      </c>
      <c r="E1882" s="193">
        <v>8.81</v>
      </c>
      <c r="F1882" s="193"/>
      <c r="G1882" s="423" t="s">
        <v>665</v>
      </c>
      <c r="H1882" s="196">
        <f>H1884+H1896</f>
        <v>134.6</v>
      </c>
      <c r="I1882" s="204" t="str">
        <f>IF(H1882=H1872,"OKAY","REVER")</f>
        <v>OKAY</v>
      </c>
      <c r="J1882" s="177"/>
    </row>
    <row r="1883" spans="1:10" ht="12.75" customHeight="1" outlineLevel="1" x14ac:dyDescent="0.2">
      <c r="A1883" s="160" t="s">
        <v>212</v>
      </c>
      <c r="B1883" s="178" t="s">
        <v>2894</v>
      </c>
      <c r="C1883" s="179" t="s">
        <v>1487</v>
      </c>
      <c r="D1883" s="180"/>
      <c r="E1883" s="181"/>
      <c r="F1883" s="181"/>
      <c r="G1883" s="194"/>
      <c r="H1883" s="194"/>
      <c r="I1883" s="204"/>
      <c r="J1883" s="177"/>
    </row>
    <row r="1884" spans="1:10" ht="12.75" customHeight="1" outlineLevel="1" x14ac:dyDescent="0.2">
      <c r="A1884" s="160" t="s">
        <v>212</v>
      </c>
      <c r="B1884" s="186" t="s">
        <v>2895</v>
      </c>
      <c r="C1884" s="187" t="s">
        <v>2885</v>
      </c>
      <c r="D1884" s="188" t="s">
        <v>9</v>
      </c>
      <c r="E1884" s="189">
        <v>7.73</v>
      </c>
      <c r="F1884" s="189"/>
      <c r="G1884" s="423" t="str">
        <f>$A$1</f>
        <v>EMBASSAMENTO</v>
      </c>
      <c r="H1884" s="196">
        <f>SUM(H1885:H1892)</f>
        <v>11.01</v>
      </c>
      <c r="I1884" s="204"/>
      <c r="J1884" s="177"/>
    </row>
    <row r="1885" spans="1:10" ht="12.75" customHeight="1" outlineLevel="1" x14ac:dyDescent="0.2">
      <c r="A1885" s="160" t="s">
        <v>212</v>
      </c>
      <c r="B1885" s="178" t="s">
        <v>2896</v>
      </c>
      <c r="C1885" s="179" t="s">
        <v>1488</v>
      </c>
      <c r="D1885" s="180"/>
      <c r="E1885" s="181"/>
      <c r="F1885" s="181"/>
      <c r="G1885" s="191" t="s">
        <v>2885</v>
      </c>
      <c r="H1885" s="197">
        <f t="shared" ref="H1885:H1892" si="53">SUMIFS($E:$E,$C:$C,G1885,$A:$A,$G$22)</f>
        <v>11.01</v>
      </c>
      <c r="I1885" s="204"/>
      <c r="J1885" s="177"/>
    </row>
    <row r="1886" spans="1:10" ht="12.75" customHeight="1" outlineLevel="1" x14ac:dyDescent="0.2">
      <c r="A1886" s="160" t="s">
        <v>212</v>
      </c>
      <c r="B1886" s="190" t="s">
        <v>2897</v>
      </c>
      <c r="C1886" s="191" t="s">
        <v>2885</v>
      </c>
      <c r="D1886" s="192" t="s">
        <v>9</v>
      </c>
      <c r="E1886" s="193">
        <v>8.51</v>
      </c>
      <c r="F1886" s="193"/>
      <c r="G1886" s="187"/>
      <c r="H1886" s="197">
        <f t="shared" si="53"/>
        <v>0</v>
      </c>
      <c r="J1886" s="177"/>
    </row>
    <row r="1887" spans="1:10" ht="12.75" customHeight="1" outlineLevel="1" x14ac:dyDescent="0.2">
      <c r="A1887" s="160" t="s">
        <v>212</v>
      </c>
      <c r="B1887" s="178" t="s">
        <v>2898</v>
      </c>
      <c r="C1887" s="179" t="s">
        <v>1489</v>
      </c>
      <c r="D1887" s="180"/>
      <c r="E1887" s="181"/>
      <c r="F1887" s="181"/>
      <c r="G1887" s="187"/>
      <c r="H1887" s="197">
        <f t="shared" si="53"/>
        <v>0</v>
      </c>
      <c r="J1887" s="177"/>
    </row>
    <row r="1888" spans="1:10" ht="12.75" customHeight="1" outlineLevel="1" x14ac:dyDescent="0.2">
      <c r="A1888" s="160" t="s">
        <v>212</v>
      </c>
      <c r="B1888" s="186" t="s">
        <v>2899</v>
      </c>
      <c r="C1888" s="187" t="s">
        <v>2885</v>
      </c>
      <c r="D1888" s="188" t="s">
        <v>9</v>
      </c>
      <c r="E1888" s="189">
        <v>7.73</v>
      </c>
      <c r="F1888" s="189"/>
      <c r="G1888" s="187"/>
      <c r="H1888" s="197">
        <f t="shared" si="53"/>
        <v>0</v>
      </c>
      <c r="J1888" s="177"/>
    </row>
    <row r="1889" spans="1:10" ht="12.75" customHeight="1" outlineLevel="1" x14ac:dyDescent="0.2">
      <c r="A1889" s="160" t="s">
        <v>212</v>
      </c>
      <c r="B1889" s="178" t="s">
        <v>2900</v>
      </c>
      <c r="C1889" s="179" t="s">
        <v>1490</v>
      </c>
      <c r="D1889" s="180"/>
      <c r="E1889" s="181"/>
      <c r="F1889" s="181"/>
      <c r="G1889" s="187"/>
      <c r="H1889" s="197">
        <f t="shared" si="53"/>
        <v>0</v>
      </c>
      <c r="J1889" s="177"/>
    </row>
    <row r="1890" spans="1:10" ht="12.75" customHeight="1" outlineLevel="1" x14ac:dyDescent="0.2">
      <c r="A1890" s="160" t="s">
        <v>212</v>
      </c>
      <c r="B1890" s="190" t="s">
        <v>2901</v>
      </c>
      <c r="C1890" s="191" t="s">
        <v>2885</v>
      </c>
      <c r="D1890" s="192" t="s">
        <v>9</v>
      </c>
      <c r="E1890" s="193">
        <v>8.51</v>
      </c>
      <c r="F1890" s="193"/>
      <c r="G1890" s="187"/>
      <c r="H1890" s="197">
        <f t="shared" si="53"/>
        <v>0</v>
      </c>
      <c r="J1890" s="177"/>
    </row>
    <row r="1891" spans="1:10" ht="12.75" customHeight="1" outlineLevel="1" x14ac:dyDescent="0.2">
      <c r="A1891" s="160" t="s">
        <v>212</v>
      </c>
      <c r="B1891" s="178" t="s">
        <v>2902</v>
      </c>
      <c r="C1891" s="179" t="s">
        <v>1491</v>
      </c>
      <c r="D1891" s="180"/>
      <c r="E1891" s="181"/>
      <c r="F1891" s="181"/>
      <c r="G1891" s="187"/>
      <c r="H1891" s="197">
        <f t="shared" si="53"/>
        <v>0</v>
      </c>
      <c r="J1891" s="177"/>
    </row>
    <row r="1892" spans="1:10" ht="12.75" customHeight="1" outlineLevel="1" x14ac:dyDescent="0.2">
      <c r="A1892" s="160" t="s">
        <v>212</v>
      </c>
      <c r="B1892" s="186" t="s">
        <v>2903</v>
      </c>
      <c r="C1892" s="187" t="s">
        <v>2885</v>
      </c>
      <c r="D1892" s="188" t="s">
        <v>9</v>
      </c>
      <c r="E1892" s="189">
        <v>7.73</v>
      </c>
      <c r="F1892" s="189"/>
      <c r="G1892" s="187"/>
      <c r="H1892" s="197">
        <f t="shared" si="53"/>
        <v>0</v>
      </c>
    </row>
    <row r="1893" spans="1:10" ht="12.75" customHeight="1" outlineLevel="1" x14ac:dyDescent="0.2">
      <c r="A1893" s="160" t="s">
        <v>212</v>
      </c>
      <c r="B1893" s="178" t="s">
        <v>2904</v>
      </c>
      <c r="C1893" s="179" t="s">
        <v>1492</v>
      </c>
      <c r="D1893" s="180"/>
      <c r="E1893" s="181"/>
      <c r="F1893" s="181"/>
    </row>
    <row r="1894" spans="1:10" ht="12.75" customHeight="1" outlineLevel="1" x14ac:dyDescent="0.2">
      <c r="A1894" s="160" t="s">
        <v>212</v>
      </c>
      <c r="B1894" s="190" t="s">
        <v>2905</v>
      </c>
      <c r="C1894" s="191" t="s">
        <v>2885</v>
      </c>
      <c r="D1894" s="192" t="s">
        <v>9</v>
      </c>
      <c r="E1894" s="193">
        <v>8.51</v>
      </c>
      <c r="F1894" s="193"/>
    </row>
    <row r="1895" spans="1:10" ht="12.75" customHeight="1" outlineLevel="1" x14ac:dyDescent="0.2">
      <c r="A1895" s="160" t="s">
        <v>212</v>
      </c>
      <c r="B1895" s="178" t="s">
        <v>2906</v>
      </c>
      <c r="C1895" s="179" t="s">
        <v>1493</v>
      </c>
      <c r="D1895" s="180"/>
      <c r="E1895" s="181"/>
      <c r="F1895" s="181"/>
    </row>
    <row r="1896" spans="1:10" ht="12.75" customHeight="1" outlineLevel="1" x14ac:dyDescent="0.2">
      <c r="A1896" s="160" t="s">
        <v>212</v>
      </c>
      <c r="B1896" s="186" t="s">
        <v>2907</v>
      </c>
      <c r="C1896" s="187" t="s">
        <v>2885</v>
      </c>
      <c r="D1896" s="188" t="s">
        <v>9</v>
      </c>
      <c r="E1896" s="189">
        <v>7.73</v>
      </c>
      <c r="F1896" s="189"/>
      <c r="G1896" s="423" t="str">
        <f>$A$2</f>
        <v>TORRE</v>
      </c>
      <c r="H1896" s="196">
        <f>SUM(H1897:H1904)</f>
        <v>123.59</v>
      </c>
      <c r="J1896" s="177"/>
    </row>
    <row r="1897" spans="1:10" ht="12.75" customHeight="1" outlineLevel="1" x14ac:dyDescent="0.2">
      <c r="A1897" s="160" t="s">
        <v>212</v>
      </c>
      <c r="B1897" s="178" t="s">
        <v>2908</v>
      </c>
      <c r="C1897" s="179" t="s">
        <v>1494</v>
      </c>
      <c r="D1897" s="180"/>
      <c r="E1897" s="181"/>
      <c r="F1897" s="181"/>
      <c r="G1897" s="191" t="s">
        <v>2885</v>
      </c>
      <c r="H1897" s="197">
        <f t="shared" ref="H1897:H1904" si="54">SUMIFS($E:$E,$C:$C,G1897,$A:$A,$G$30)</f>
        <v>123.59</v>
      </c>
      <c r="J1897" s="177"/>
    </row>
    <row r="1898" spans="1:10" ht="12.75" customHeight="1" outlineLevel="1" x14ac:dyDescent="0.2">
      <c r="A1898" s="160" t="s">
        <v>212</v>
      </c>
      <c r="B1898" s="190" t="s">
        <v>2909</v>
      </c>
      <c r="C1898" s="191" t="s">
        <v>2885</v>
      </c>
      <c r="D1898" s="192" t="s">
        <v>9</v>
      </c>
      <c r="E1898" s="193">
        <v>8.51</v>
      </c>
      <c r="F1898" s="193"/>
      <c r="G1898" s="187"/>
      <c r="H1898" s="197">
        <f t="shared" si="54"/>
        <v>0</v>
      </c>
      <c r="J1898" s="177"/>
    </row>
    <row r="1899" spans="1:10" ht="12.75" customHeight="1" outlineLevel="1" x14ac:dyDescent="0.2">
      <c r="A1899" s="160" t="s">
        <v>212</v>
      </c>
      <c r="B1899" s="178" t="s">
        <v>2910</v>
      </c>
      <c r="C1899" s="179" t="s">
        <v>1495</v>
      </c>
      <c r="D1899" s="180"/>
      <c r="E1899" s="181"/>
      <c r="F1899" s="181"/>
      <c r="G1899" s="187"/>
      <c r="H1899" s="197">
        <f t="shared" si="54"/>
        <v>0</v>
      </c>
      <c r="J1899" s="177"/>
    </row>
    <row r="1900" spans="1:10" ht="12.75" customHeight="1" outlineLevel="1" x14ac:dyDescent="0.2">
      <c r="A1900" s="160" t="s">
        <v>212</v>
      </c>
      <c r="B1900" s="186" t="s">
        <v>2911</v>
      </c>
      <c r="C1900" s="187" t="s">
        <v>2885</v>
      </c>
      <c r="D1900" s="188" t="s">
        <v>9</v>
      </c>
      <c r="E1900" s="189">
        <v>7.73</v>
      </c>
      <c r="F1900" s="189"/>
      <c r="G1900" s="187"/>
      <c r="H1900" s="197">
        <f t="shared" si="54"/>
        <v>0</v>
      </c>
      <c r="J1900" s="177"/>
    </row>
    <row r="1901" spans="1:10" ht="12.75" customHeight="1" outlineLevel="1" x14ac:dyDescent="0.2">
      <c r="A1901" s="160" t="s">
        <v>212</v>
      </c>
      <c r="B1901" s="178" t="s">
        <v>2912</v>
      </c>
      <c r="C1901" s="179" t="s">
        <v>1496</v>
      </c>
      <c r="D1901" s="180"/>
      <c r="E1901" s="181"/>
      <c r="F1901" s="181"/>
      <c r="G1901" s="187"/>
      <c r="H1901" s="197">
        <f t="shared" si="54"/>
        <v>0</v>
      </c>
      <c r="J1901" s="177"/>
    </row>
    <row r="1902" spans="1:10" ht="12.75" customHeight="1" outlineLevel="1" x14ac:dyDescent="0.2">
      <c r="A1902" s="160" t="s">
        <v>212</v>
      </c>
      <c r="B1902" s="190" t="s">
        <v>2913</v>
      </c>
      <c r="C1902" s="191" t="s">
        <v>2885</v>
      </c>
      <c r="D1902" s="192" t="s">
        <v>9</v>
      </c>
      <c r="E1902" s="193">
        <v>5.5</v>
      </c>
      <c r="F1902" s="193"/>
      <c r="G1902" s="187"/>
      <c r="H1902" s="197">
        <f t="shared" si="54"/>
        <v>0</v>
      </c>
      <c r="J1902" s="177"/>
    </row>
    <row r="1903" spans="1:10" ht="12.75" customHeight="1" outlineLevel="1" x14ac:dyDescent="0.2">
      <c r="A1903" s="160" t="s">
        <v>212</v>
      </c>
      <c r="B1903" s="178" t="s">
        <v>2914</v>
      </c>
      <c r="C1903" s="179" t="s">
        <v>1497</v>
      </c>
      <c r="D1903" s="180"/>
      <c r="E1903" s="181"/>
      <c r="F1903" s="181"/>
      <c r="G1903" s="187"/>
      <c r="H1903" s="197">
        <f t="shared" si="54"/>
        <v>0</v>
      </c>
      <c r="J1903" s="177"/>
    </row>
    <row r="1904" spans="1:10" ht="12.75" customHeight="1" outlineLevel="1" x14ac:dyDescent="0.2">
      <c r="A1904" s="160" t="s">
        <v>212</v>
      </c>
      <c r="B1904" s="186" t="s">
        <v>2915</v>
      </c>
      <c r="C1904" s="187" t="s">
        <v>2885</v>
      </c>
      <c r="D1904" s="188" t="s">
        <v>9</v>
      </c>
      <c r="E1904" s="189">
        <v>4.3600000000000003</v>
      </c>
      <c r="F1904" s="189"/>
      <c r="G1904" s="187"/>
      <c r="H1904" s="197">
        <f t="shared" si="54"/>
        <v>0</v>
      </c>
      <c r="J1904" s="177"/>
    </row>
    <row r="1905" spans="1:10" ht="12.75" customHeight="1" outlineLevel="1" x14ac:dyDescent="0.2">
      <c r="A1905" s="160" t="s">
        <v>212</v>
      </c>
      <c r="B1905" s="178" t="s">
        <v>2916</v>
      </c>
      <c r="C1905" s="179" t="s">
        <v>1498</v>
      </c>
      <c r="D1905" s="180"/>
      <c r="E1905" s="181"/>
      <c r="F1905" s="181"/>
      <c r="G1905" s="203"/>
      <c r="H1905" s="203"/>
    </row>
    <row r="1906" spans="1:10" ht="12.75" customHeight="1" outlineLevel="1" x14ac:dyDescent="0.2">
      <c r="A1906" s="160" t="s">
        <v>212</v>
      </c>
      <c r="B1906" s="190" t="s">
        <v>2917</v>
      </c>
      <c r="C1906" s="191" t="s">
        <v>2885</v>
      </c>
      <c r="D1906" s="192" t="s">
        <v>9</v>
      </c>
      <c r="E1906" s="193">
        <v>3.74</v>
      </c>
      <c r="F1906" s="193"/>
      <c r="G1906" s="203"/>
      <c r="H1906" s="203"/>
    </row>
    <row r="1907" spans="1:10" ht="12.75" customHeight="1" outlineLevel="1" x14ac:dyDescent="0.2">
      <c r="A1907" s="160" t="s">
        <v>212</v>
      </c>
      <c r="B1907" s="178" t="s">
        <v>2918</v>
      </c>
      <c r="C1907" s="179" t="s">
        <v>1499</v>
      </c>
      <c r="D1907" s="180"/>
      <c r="E1907" s="181"/>
      <c r="F1907" s="181"/>
      <c r="G1907" s="203"/>
      <c r="H1907" s="203"/>
    </row>
    <row r="1908" spans="1:10" ht="12.75" customHeight="1" outlineLevel="1" x14ac:dyDescent="0.2">
      <c r="A1908" s="160" t="s">
        <v>212</v>
      </c>
      <c r="B1908" s="186" t="s">
        <v>2919</v>
      </c>
      <c r="C1908" s="187" t="s">
        <v>2885</v>
      </c>
      <c r="D1908" s="188" t="s">
        <v>9</v>
      </c>
      <c r="E1908" s="189">
        <v>4.42</v>
      </c>
      <c r="F1908" s="189"/>
      <c r="G1908" s="203"/>
      <c r="H1908" s="203"/>
    </row>
    <row r="1909" spans="1:10" ht="12.75" customHeight="1" outlineLevel="1" x14ac:dyDescent="0.2">
      <c r="A1909" s="160" t="s">
        <v>212</v>
      </c>
      <c r="B1909" s="178" t="s">
        <v>2920</v>
      </c>
      <c r="C1909" s="179" t="s">
        <v>1500</v>
      </c>
      <c r="D1909" s="180"/>
      <c r="E1909" s="181"/>
      <c r="F1909" s="181"/>
      <c r="G1909" s="203"/>
      <c r="H1909" s="203"/>
    </row>
    <row r="1910" spans="1:10" ht="12.75" customHeight="1" outlineLevel="1" x14ac:dyDescent="0.2">
      <c r="A1910" s="160" t="s">
        <v>212</v>
      </c>
      <c r="B1910" s="190" t="s">
        <v>2921</v>
      </c>
      <c r="C1910" s="191" t="s">
        <v>2885</v>
      </c>
      <c r="D1910" s="192" t="s">
        <v>9</v>
      </c>
      <c r="E1910" s="193">
        <v>3.74</v>
      </c>
      <c r="F1910" s="193"/>
      <c r="G1910" s="203"/>
      <c r="H1910" s="203"/>
    </row>
    <row r="1911" spans="1:10" ht="12.75" customHeight="1" outlineLevel="1" x14ac:dyDescent="0.2">
      <c r="A1911" s="160" t="s">
        <v>212</v>
      </c>
      <c r="B1911" s="178" t="s">
        <v>2922</v>
      </c>
      <c r="C1911" s="179" t="s">
        <v>1502</v>
      </c>
      <c r="D1911" s="180"/>
      <c r="E1911" s="181"/>
      <c r="F1911" s="181"/>
      <c r="G1911" s="203"/>
      <c r="H1911" s="203"/>
    </row>
    <row r="1912" spans="1:10" ht="12.75" customHeight="1" outlineLevel="1" x14ac:dyDescent="0.2">
      <c r="A1912" s="160" t="s">
        <v>212</v>
      </c>
      <c r="B1912" s="186" t="s">
        <v>2923</v>
      </c>
      <c r="C1912" s="187" t="s">
        <v>2885</v>
      </c>
      <c r="D1912" s="188" t="s">
        <v>9</v>
      </c>
      <c r="E1912" s="189">
        <v>1.62</v>
      </c>
      <c r="F1912" s="189"/>
      <c r="G1912" s="203"/>
      <c r="H1912" s="203"/>
    </row>
    <row r="1913" spans="1:10" ht="12.75" customHeight="1" outlineLevel="1" x14ac:dyDescent="0.2">
      <c r="A1913" s="160" t="s">
        <v>212</v>
      </c>
      <c r="B1913" s="178" t="s">
        <v>2924</v>
      </c>
      <c r="C1913" s="179" t="s">
        <v>1504</v>
      </c>
      <c r="D1913" s="180"/>
      <c r="E1913" s="181"/>
      <c r="F1913" s="181"/>
      <c r="G1913" s="203"/>
      <c r="H1913" s="203"/>
    </row>
    <row r="1914" spans="1:10" ht="12.75" customHeight="1" outlineLevel="1" x14ac:dyDescent="0.2">
      <c r="A1914" s="160" t="s">
        <v>212</v>
      </c>
      <c r="B1914" s="190" t="s">
        <v>2925</v>
      </c>
      <c r="C1914" s="191" t="s">
        <v>2885</v>
      </c>
      <c r="D1914" s="192" t="s">
        <v>9</v>
      </c>
      <c r="E1914" s="193">
        <v>0.32</v>
      </c>
      <c r="F1914" s="193"/>
      <c r="G1914" s="203"/>
      <c r="H1914" s="203"/>
    </row>
    <row r="1915" spans="1:10" x14ac:dyDescent="0.2">
      <c r="B1915" s="419" t="s">
        <v>609</v>
      </c>
      <c r="C1915" s="420" t="s">
        <v>2927</v>
      </c>
      <c r="D1915" s="451"/>
      <c r="E1915" s="426">
        <f>SUM(E1917:E1957)</f>
        <v>4230.9599999999991</v>
      </c>
      <c r="F1915" s="426"/>
      <c r="G1915" s="420"/>
      <c r="H1915" s="196">
        <f>SUM(H1916:H1923)</f>
        <v>4230.9599999999991</v>
      </c>
      <c r="I1915" s="204" t="str">
        <f>IF(H1915=E1915,"OKAY","REVER")</f>
        <v>OKAY</v>
      </c>
      <c r="J1915" s="367"/>
    </row>
    <row r="1916" spans="1:10" ht="12.75" customHeight="1" outlineLevel="1" x14ac:dyDescent="0.2">
      <c r="A1916" s="160" t="s">
        <v>211</v>
      </c>
      <c r="B1916" s="178" t="s">
        <v>610</v>
      </c>
      <c r="C1916" s="179" t="s">
        <v>1479</v>
      </c>
      <c r="D1916" s="180"/>
      <c r="E1916" s="181"/>
      <c r="F1916" s="181"/>
      <c r="G1916" s="366" t="s">
        <v>2965</v>
      </c>
      <c r="H1916" s="197">
        <f t="shared" ref="H1916:H1923" si="55">SUMIF($C:$C,G1916,$E:$E)</f>
        <v>4230.9599999999991</v>
      </c>
      <c r="J1916" s="177"/>
    </row>
    <row r="1917" spans="1:10" ht="12.75" customHeight="1" outlineLevel="1" x14ac:dyDescent="0.2">
      <c r="A1917" s="160" t="s">
        <v>211</v>
      </c>
      <c r="B1917" s="186" t="s">
        <v>2928</v>
      </c>
      <c r="C1917" s="366" t="s">
        <v>2965</v>
      </c>
      <c r="D1917" s="188" t="s">
        <v>3</v>
      </c>
      <c r="E1917" s="189">
        <v>58.54</v>
      </c>
      <c r="F1917" s="189"/>
      <c r="G1917" s="187"/>
      <c r="H1917" s="197">
        <f t="shared" si="55"/>
        <v>0</v>
      </c>
      <c r="J1917" s="177"/>
    </row>
    <row r="1918" spans="1:10" ht="12.75" customHeight="1" outlineLevel="1" x14ac:dyDescent="0.2">
      <c r="A1918" s="160" t="s">
        <v>211</v>
      </c>
      <c r="B1918" s="178" t="s">
        <v>611</v>
      </c>
      <c r="C1918" s="179" t="s">
        <v>1482</v>
      </c>
      <c r="D1918" s="180"/>
      <c r="E1918" s="181"/>
      <c r="F1918" s="181"/>
      <c r="G1918" s="187"/>
      <c r="H1918" s="197">
        <f t="shared" si="55"/>
        <v>0</v>
      </c>
      <c r="J1918" s="177"/>
    </row>
    <row r="1919" spans="1:10" ht="12.75" customHeight="1" outlineLevel="1" x14ac:dyDescent="0.2">
      <c r="A1919" s="160" t="s">
        <v>211</v>
      </c>
      <c r="B1919" s="190" t="s">
        <v>2929</v>
      </c>
      <c r="C1919" s="191" t="s">
        <v>2965</v>
      </c>
      <c r="D1919" s="192" t="s">
        <v>3</v>
      </c>
      <c r="E1919" s="193">
        <v>508.21</v>
      </c>
      <c r="F1919" s="193"/>
      <c r="G1919" s="187"/>
      <c r="H1919" s="197">
        <f t="shared" si="55"/>
        <v>0</v>
      </c>
      <c r="J1919" s="177"/>
    </row>
    <row r="1920" spans="1:10" ht="12.75" customHeight="1" outlineLevel="1" x14ac:dyDescent="0.2">
      <c r="A1920" s="160" t="s">
        <v>212</v>
      </c>
      <c r="B1920" s="178" t="s">
        <v>612</v>
      </c>
      <c r="C1920" s="179" t="s">
        <v>1484</v>
      </c>
      <c r="D1920" s="180"/>
      <c r="E1920" s="181"/>
      <c r="F1920" s="181"/>
      <c r="G1920" s="187"/>
      <c r="H1920" s="197">
        <f t="shared" si="55"/>
        <v>0</v>
      </c>
      <c r="J1920" s="177"/>
    </row>
    <row r="1921" spans="1:10" ht="12.75" customHeight="1" outlineLevel="1" x14ac:dyDescent="0.2">
      <c r="A1921" s="160" t="s">
        <v>212</v>
      </c>
      <c r="B1921" s="186" t="s">
        <v>2930</v>
      </c>
      <c r="C1921" s="187" t="s">
        <v>2965</v>
      </c>
      <c r="D1921" s="188" t="s">
        <v>3</v>
      </c>
      <c r="E1921" s="189">
        <v>122.28</v>
      </c>
      <c r="F1921" s="189"/>
      <c r="G1921" s="187"/>
      <c r="H1921" s="197">
        <f t="shared" si="55"/>
        <v>0</v>
      </c>
      <c r="J1921" s="177"/>
    </row>
    <row r="1922" spans="1:10" ht="12.75" customHeight="1" outlineLevel="1" x14ac:dyDescent="0.2">
      <c r="A1922" s="160" t="s">
        <v>212</v>
      </c>
      <c r="B1922" s="178" t="s">
        <v>613</v>
      </c>
      <c r="C1922" s="179" t="s">
        <v>1485</v>
      </c>
      <c r="D1922" s="180"/>
      <c r="E1922" s="181"/>
      <c r="F1922" s="181"/>
      <c r="G1922" s="187"/>
      <c r="H1922" s="197">
        <f t="shared" si="55"/>
        <v>0</v>
      </c>
      <c r="I1922" s="160"/>
      <c r="J1922" s="177"/>
    </row>
    <row r="1923" spans="1:10" ht="12.75" customHeight="1" outlineLevel="1" x14ac:dyDescent="0.2">
      <c r="A1923" s="160" t="s">
        <v>212</v>
      </c>
      <c r="B1923" s="190" t="s">
        <v>2931</v>
      </c>
      <c r="C1923" s="191" t="s">
        <v>2965</v>
      </c>
      <c r="D1923" s="192" t="s">
        <v>3</v>
      </c>
      <c r="E1923" s="193">
        <v>215.81</v>
      </c>
      <c r="F1923" s="193"/>
      <c r="G1923" s="187"/>
      <c r="H1923" s="197">
        <f t="shared" si="55"/>
        <v>0</v>
      </c>
      <c r="J1923" s="177"/>
    </row>
    <row r="1924" spans="1:10" ht="12.75" customHeight="1" outlineLevel="1" x14ac:dyDescent="0.2">
      <c r="A1924" s="160" t="s">
        <v>212</v>
      </c>
      <c r="B1924" s="178" t="s">
        <v>614</v>
      </c>
      <c r="C1924" s="179" t="s">
        <v>1486</v>
      </c>
      <c r="D1924" s="180"/>
      <c r="E1924" s="181"/>
      <c r="F1924" s="181"/>
      <c r="J1924" s="177"/>
    </row>
    <row r="1925" spans="1:10" ht="12.75" customHeight="1" outlineLevel="1" x14ac:dyDescent="0.2">
      <c r="A1925" s="160" t="s">
        <v>212</v>
      </c>
      <c r="B1925" s="186" t="s">
        <v>2932</v>
      </c>
      <c r="C1925" s="187" t="s">
        <v>2965</v>
      </c>
      <c r="D1925" s="188" t="s">
        <v>3</v>
      </c>
      <c r="E1925" s="189">
        <v>231.86</v>
      </c>
      <c r="F1925" s="189"/>
      <c r="G1925" s="423" t="s">
        <v>665</v>
      </c>
      <c r="H1925" s="196">
        <f>H1927+H1939</f>
        <v>4230.96</v>
      </c>
      <c r="I1925" s="204" t="str">
        <f>IF(H1925=H1915,"OKAY","REVER")</f>
        <v>OKAY</v>
      </c>
      <c r="J1925" s="177"/>
    </row>
    <row r="1926" spans="1:10" ht="12.75" customHeight="1" outlineLevel="1" x14ac:dyDescent="0.2">
      <c r="A1926" s="160" t="s">
        <v>212</v>
      </c>
      <c r="B1926" s="178" t="s">
        <v>2933</v>
      </c>
      <c r="C1926" s="179" t="s">
        <v>1487</v>
      </c>
      <c r="D1926" s="180"/>
      <c r="E1926" s="181"/>
      <c r="F1926" s="181"/>
      <c r="G1926" s="194"/>
      <c r="H1926" s="194"/>
      <c r="I1926" s="204"/>
      <c r="J1926" s="177"/>
    </row>
    <row r="1927" spans="1:10" ht="12.75" customHeight="1" outlineLevel="1" x14ac:dyDescent="0.2">
      <c r="A1927" s="160" t="s">
        <v>212</v>
      </c>
      <c r="B1927" s="190" t="s">
        <v>2934</v>
      </c>
      <c r="C1927" s="191" t="s">
        <v>2965</v>
      </c>
      <c r="D1927" s="192" t="s">
        <v>3</v>
      </c>
      <c r="E1927" s="193">
        <v>240.29</v>
      </c>
      <c r="F1927" s="193"/>
      <c r="G1927" s="423" t="str">
        <f>$A$1</f>
        <v>EMBASSAMENTO</v>
      </c>
      <c r="H1927" s="196">
        <f>SUM(H1928:H1935)</f>
        <v>566.75</v>
      </c>
      <c r="I1927" s="204"/>
      <c r="J1927" s="177"/>
    </row>
    <row r="1928" spans="1:10" ht="12.75" customHeight="1" outlineLevel="1" x14ac:dyDescent="0.2">
      <c r="A1928" s="160" t="s">
        <v>212</v>
      </c>
      <c r="B1928" s="178" t="s">
        <v>2935</v>
      </c>
      <c r="C1928" s="179" t="s">
        <v>1488</v>
      </c>
      <c r="D1928" s="180"/>
      <c r="E1928" s="181"/>
      <c r="F1928" s="181"/>
      <c r="G1928" s="366" t="s">
        <v>2965</v>
      </c>
      <c r="H1928" s="197">
        <f t="shared" ref="H1928:H1935" si="56">SUMIFS($E:$E,$C:$C,G1928,$A:$A,$G$22)</f>
        <v>566.75</v>
      </c>
      <c r="I1928" s="204"/>
      <c r="J1928" s="177"/>
    </row>
    <row r="1929" spans="1:10" ht="12.75" customHeight="1" outlineLevel="1" x14ac:dyDescent="0.2">
      <c r="A1929" s="160" t="s">
        <v>212</v>
      </c>
      <c r="B1929" s="186" t="s">
        <v>2936</v>
      </c>
      <c r="C1929" s="187" t="s">
        <v>2965</v>
      </c>
      <c r="D1929" s="188" t="s">
        <v>3</v>
      </c>
      <c r="E1929" s="189">
        <v>255.43</v>
      </c>
      <c r="F1929" s="189"/>
      <c r="G1929" s="187"/>
      <c r="H1929" s="197">
        <f t="shared" si="56"/>
        <v>0</v>
      </c>
      <c r="J1929" s="177"/>
    </row>
    <row r="1930" spans="1:10" ht="12.75" customHeight="1" outlineLevel="1" x14ac:dyDescent="0.2">
      <c r="A1930" s="160" t="s">
        <v>212</v>
      </c>
      <c r="B1930" s="178" t="s">
        <v>2937</v>
      </c>
      <c r="C1930" s="179" t="s">
        <v>1489</v>
      </c>
      <c r="D1930" s="180"/>
      <c r="E1930" s="181"/>
      <c r="F1930" s="181"/>
      <c r="G1930" s="187"/>
      <c r="H1930" s="197">
        <f t="shared" si="56"/>
        <v>0</v>
      </c>
      <c r="J1930" s="177"/>
    </row>
    <row r="1931" spans="1:10" ht="12.75" customHeight="1" outlineLevel="1" x14ac:dyDescent="0.2">
      <c r="A1931" s="160" t="s">
        <v>212</v>
      </c>
      <c r="B1931" s="190" t="s">
        <v>2938</v>
      </c>
      <c r="C1931" s="191" t="s">
        <v>2965</v>
      </c>
      <c r="D1931" s="192" t="s">
        <v>3</v>
      </c>
      <c r="E1931" s="193">
        <v>240.29</v>
      </c>
      <c r="F1931" s="193"/>
      <c r="G1931" s="187"/>
      <c r="H1931" s="197">
        <f t="shared" si="56"/>
        <v>0</v>
      </c>
      <c r="J1931" s="177"/>
    </row>
    <row r="1932" spans="1:10" ht="12.75" customHeight="1" outlineLevel="1" x14ac:dyDescent="0.2">
      <c r="A1932" s="160" t="s">
        <v>212</v>
      </c>
      <c r="B1932" s="178" t="s">
        <v>2939</v>
      </c>
      <c r="C1932" s="179" t="s">
        <v>1490</v>
      </c>
      <c r="D1932" s="180"/>
      <c r="E1932" s="181"/>
      <c r="F1932" s="181"/>
      <c r="G1932" s="187"/>
      <c r="H1932" s="197">
        <f t="shared" si="56"/>
        <v>0</v>
      </c>
      <c r="J1932" s="177"/>
    </row>
    <row r="1933" spans="1:10" ht="12.75" customHeight="1" outlineLevel="1" x14ac:dyDescent="0.2">
      <c r="A1933" s="160" t="s">
        <v>212</v>
      </c>
      <c r="B1933" s="186" t="s">
        <v>2940</v>
      </c>
      <c r="C1933" s="187" t="s">
        <v>2965</v>
      </c>
      <c r="D1933" s="188" t="s">
        <v>3</v>
      </c>
      <c r="E1933" s="189">
        <v>255.43</v>
      </c>
      <c r="F1933" s="189"/>
      <c r="G1933" s="187"/>
      <c r="H1933" s="197">
        <f t="shared" si="56"/>
        <v>0</v>
      </c>
      <c r="J1933" s="177"/>
    </row>
    <row r="1934" spans="1:10" ht="12.75" customHeight="1" outlineLevel="1" x14ac:dyDescent="0.2">
      <c r="A1934" s="160" t="s">
        <v>212</v>
      </c>
      <c r="B1934" s="178" t="s">
        <v>2941</v>
      </c>
      <c r="C1934" s="179" t="s">
        <v>1491</v>
      </c>
      <c r="D1934" s="180"/>
      <c r="E1934" s="181"/>
      <c r="F1934" s="181"/>
      <c r="G1934" s="187"/>
      <c r="H1934" s="197">
        <f t="shared" si="56"/>
        <v>0</v>
      </c>
      <c r="J1934" s="177"/>
    </row>
    <row r="1935" spans="1:10" ht="12.75" customHeight="1" outlineLevel="1" x14ac:dyDescent="0.2">
      <c r="A1935" s="160" t="s">
        <v>212</v>
      </c>
      <c r="B1935" s="190" t="s">
        <v>2942</v>
      </c>
      <c r="C1935" s="191" t="s">
        <v>2965</v>
      </c>
      <c r="D1935" s="192" t="s">
        <v>3</v>
      </c>
      <c r="E1935" s="193">
        <v>240.29</v>
      </c>
      <c r="F1935" s="193"/>
      <c r="G1935" s="187"/>
      <c r="H1935" s="197">
        <f t="shared" si="56"/>
        <v>0</v>
      </c>
    </row>
    <row r="1936" spans="1:10" ht="12.75" customHeight="1" outlineLevel="1" x14ac:dyDescent="0.2">
      <c r="A1936" s="160" t="s">
        <v>212</v>
      </c>
      <c r="B1936" s="178" t="s">
        <v>2943</v>
      </c>
      <c r="C1936" s="179" t="s">
        <v>1492</v>
      </c>
      <c r="D1936" s="180"/>
      <c r="E1936" s="181"/>
      <c r="F1936" s="181"/>
    </row>
    <row r="1937" spans="1:10" ht="12.75" customHeight="1" outlineLevel="1" x14ac:dyDescent="0.2">
      <c r="A1937" s="160" t="s">
        <v>212</v>
      </c>
      <c r="B1937" s="186" t="s">
        <v>2944</v>
      </c>
      <c r="C1937" s="187" t="s">
        <v>2965</v>
      </c>
      <c r="D1937" s="188" t="s">
        <v>3</v>
      </c>
      <c r="E1937" s="189">
        <v>255.43</v>
      </c>
      <c r="F1937" s="189"/>
    </row>
    <row r="1938" spans="1:10" ht="12.75" customHeight="1" outlineLevel="1" x14ac:dyDescent="0.2">
      <c r="A1938" s="160" t="s">
        <v>212</v>
      </c>
      <c r="B1938" s="178" t="s">
        <v>2945</v>
      </c>
      <c r="C1938" s="179" t="s">
        <v>1493</v>
      </c>
      <c r="D1938" s="180"/>
      <c r="E1938" s="181"/>
      <c r="F1938" s="181"/>
    </row>
    <row r="1939" spans="1:10" ht="12.75" customHeight="1" outlineLevel="1" x14ac:dyDescent="0.2">
      <c r="A1939" s="160" t="s">
        <v>212</v>
      </c>
      <c r="B1939" s="190" t="s">
        <v>2946</v>
      </c>
      <c r="C1939" s="191" t="s">
        <v>2965</v>
      </c>
      <c r="D1939" s="192" t="s">
        <v>3</v>
      </c>
      <c r="E1939" s="193">
        <v>240.29</v>
      </c>
      <c r="F1939" s="193"/>
      <c r="G1939" s="423" t="str">
        <f>$A$2</f>
        <v>TORRE</v>
      </c>
      <c r="H1939" s="196">
        <f>SUM(H1940:H1947)</f>
        <v>3664.21</v>
      </c>
      <c r="J1939" s="177"/>
    </row>
    <row r="1940" spans="1:10" ht="12.75" customHeight="1" outlineLevel="1" x14ac:dyDescent="0.2">
      <c r="A1940" s="160" t="s">
        <v>212</v>
      </c>
      <c r="B1940" s="178" t="s">
        <v>2947</v>
      </c>
      <c r="C1940" s="179" t="s">
        <v>1494</v>
      </c>
      <c r="D1940" s="180"/>
      <c r="E1940" s="181"/>
      <c r="F1940" s="181"/>
      <c r="G1940" s="366" t="s">
        <v>2965</v>
      </c>
      <c r="H1940" s="197">
        <f t="shared" ref="H1940:H1947" si="57">SUMIFS($E:$E,$C:$C,G1940,$A:$A,$G$30)</f>
        <v>3664.21</v>
      </c>
      <c r="J1940" s="177"/>
    </row>
    <row r="1941" spans="1:10" ht="12.75" customHeight="1" outlineLevel="1" x14ac:dyDescent="0.2">
      <c r="A1941" s="160" t="s">
        <v>212</v>
      </c>
      <c r="B1941" s="186" t="s">
        <v>2948</v>
      </c>
      <c r="C1941" s="187" t="s">
        <v>2965</v>
      </c>
      <c r="D1941" s="188" t="s">
        <v>3</v>
      </c>
      <c r="E1941" s="189">
        <v>255.43</v>
      </c>
      <c r="F1941" s="189"/>
      <c r="G1941" s="187"/>
      <c r="H1941" s="197">
        <f t="shared" si="57"/>
        <v>0</v>
      </c>
      <c r="J1941" s="177"/>
    </row>
    <row r="1942" spans="1:10" ht="12.75" customHeight="1" outlineLevel="1" x14ac:dyDescent="0.2">
      <c r="A1942" s="160" t="s">
        <v>212</v>
      </c>
      <c r="B1942" s="178" t="s">
        <v>2949</v>
      </c>
      <c r="C1942" s="179" t="s">
        <v>1495</v>
      </c>
      <c r="D1942" s="180"/>
      <c r="E1942" s="181"/>
      <c r="F1942" s="181"/>
      <c r="G1942" s="187"/>
      <c r="H1942" s="197">
        <f t="shared" si="57"/>
        <v>0</v>
      </c>
      <c r="J1942" s="177"/>
    </row>
    <row r="1943" spans="1:10" ht="12.75" customHeight="1" outlineLevel="1" x14ac:dyDescent="0.2">
      <c r="A1943" s="160" t="s">
        <v>212</v>
      </c>
      <c r="B1943" s="190" t="s">
        <v>2950</v>
      </c>
      <c r="C1943" s="191" t="s">
        <v>2965</v>
      </c>
      <c r="D1943" s="192" t="s">
        <v>3</v>
      </c>
      <c r="E1943" s="193">
        <v>240.29</v>
      </c>
      <c r="F1943" s="193"/>
      <c r="G1943" s="187"/>
      <c r="H1943" s="197">
        <f t="shared" si="57"/>
        <v>0</v>
      </c>
      <c r="J1943" s="177"/>
    </row>
    <row r="1944" spans="1:10" ht="12.75" customHeight="1" outlineLevel="1" x14ac:dyDescent="0.2">
      <c r="A1944" s="160" t="s">
        <v>212</v>
      </c>
      <c r="B1944" s="178" t="s">
        <v>2951</v>
      </c>
      <c r="C1944" s="179" t="s">
        <v>1496</v>
      </c>
      <c r="D1944" s="180"/>
      <c r="E1944" s="181"/>
      <c r="F1944" s="181"/>
      <c r="G1944" s="187"/>
      <c r="H1944" s="197">
        <f t="shared" si="57"/>
        <v>0</v>
      </c>
      <c r="J1944" s="177"/>
    </row>
    <row r="1945" spans="1:10" ht="12.75" customHeight="1" outlineLevel="1" x14ac:dyDescent="0.2">
      <c r="A1945" s="160" t="s">
        <v>212</v>
      </c>
      <c r="B1945" s="186" t="s">
        <v>2952</v>
      </c>
      <c r="C1945" s="187" t="s">
        <v>2965</v>
      </c>
      <c r="D1945" s="188" t="s">
        <v>3</v>
      </c>
      <c r="E1945" s="189">
        <v>203.32</v>
      </c>
      <c r="F1945" s="189"/>
      <c r="G1945" s="187"/>
      <c r="H1945" s="197">
        <f t="shared" si="57"/>
        <v>0</v>
      </c>
      <c r="J1945" s="177"/>
    </row>
    <row r="1946" spans="1:10" ht="12.75" customHeight="1" outlineLevel="1" x14ac:dyDescent="0.2">
      <c r="A1946" s="160" t="s">
        <v>212</v>
      </c>
      <c r="B1946" s="178" t="s">
        <v>2953</v>
      </c>
      <c r="C1946" s="179" t="s">
        <v>1497</v>
      </c>
      <c r="D1946" s="180"/>
      <c r="E1946" s="181"/>
      <c r="F1946" s="181"/>
      <c r="G1946" s="187"/>
      <c r="H1946" s="197">
        <f t="shared" si="57"/>
        <v>0</v>
      </c>
      <c r="J1946" s="177"/>
    </row>
    <row r="1947" spans="1:10" ht="12.75" customHeight="1" outlineLevel="1" x14ac:dyDescent="0.2">
      <c r="A1947" s="160" t="s">
        <v>212</v>
      </c>
      <c r="B1947" s="190" t="s">
        <v>2954</v>
      </c>
      <c r="C1947" s="191" t="s">
        <v>2965</v>
      </c>
      <c r="D1947" s="192" t="s">
        <v>3</v>
      </c>
      <c r="E1947" s="193">
        <v>187.81</v>
      </c>
      <c r="F1947" s="193"/>
      <c r="G1947" s="187"/>
      <c r="H1947" s="197">
        <f t="shared" si="57"/>
        <v>0</v>
      </c>
      <c r="J1947" s="177"/>
    </row>
    <row r="1948" spans="1:10" ht="12.75" customHeight="1" outlineLevel="1" x14ac:dyDescent="0.2">
      <c r="A1948" s="160" t="s">
        <v>212</v>
      </c>
      <c r="B1948" s="178" t="s">
        <v>2955</v>
      </c>
      <c r="C1948" s="179" t="s">
        <v>1498</v>
      </c>
      <c r="D1948" s="180"/>
      <c r="E1948" s="181"/>
      <c r="F1948" s="181"/>
      <c r="G1948" s="203"/>
      <c r="H1948" s="203"/>
    </row>
    <row r="1949" spans="1:10" ht="12.75" customHeight="1" outlineLevel="1" x14ac:dyDescent="0.2">
      <c r="A1949" s="160" t="s">
        <v>212</v>
      </c>
      <c r="B1949" s="186" t="s">
        <v>2956</v>
      </c>
      <c r="C1949" s="187" t="s">
        <v>2965</v>
      </c>
      <c r="D1949" s="188" t="s">
        <v>3</v>
      </c>
      <c r="E1949" s="189">
        <v>112.04</v>
      </c>
      <c r="F1949" s="189"/>
      <c r="G1949" s="203"/>
      <c r="H1949" s="203"/>
    </row>
    <row r="1950" spans="1:10" ht="12.75" customHeight="1" outlineLevel="1" x14ac:dyDescent="0.2">
      <c r="A1950" s="160" t="s">
        <v>212</v>
      </c>
      <c r="B1950" s="178" t="s">
        <v>2957</v>
      </c>
      <c r="C1950" s="179" t="s">
        <v>1499</v>
      </c>
      <c r="D1950" s="180"/>
      <c r="E1950" s="181"/>
      <c r="F1950" s="181"/>
      <c r="G1950" s="203"/>
      <c r="H1950" s="203"/>
    </row>
    <row r="1951" spans="1:10" ht="12.75" customHeight="1" outlineLevel="1" x14ac:dyDescent="0.2">
      <c r="A1951" s="160" t="s">
        <v>212</v>
      </c>
      <c r="B1951" s="190" t="s">
        <v>2958</v>
      </c>
      <c r="C1951" s="191" t="s">
        <v>2965</v>
      </c>
      <c r="D1951" s="192" t="s">
        <v>3</v>
      </c>
      <c r="E1951" s="193">
        <v>175.95</v>
      </c>
      <c r="F1951" s="193"/>
      <c r="G1951" s="203"/>
      <c r="H1951" s="203"/>
    </row>
    <row r="1952" spans="1:10" ht="12.75" customHeight="1" outlineLevel="1" x14ac:dyDescent="0.2">
      <c r="A1952" s="160" t="s">
        <v>212</v>
      </c>
      <c r="B1952" s="178" t="s">
        <v>2959</v>
      </c>
      <c r="C1952" s="179" t="s">
        <v>1500</v>
      </c>
      <c r="D1952" s="180"/>
      <c r="E1952" s="181"/>
      <c r="F1952" s="181"/>
      <c r="G1952" s="203"/>
      <c r="H1952" s="203"/>
    </row>
    <row r="1953" spans="1:10" ht="12.75" customHeight="1" outlineLevel="1" x14ac:dyDescent="0.2">
      <c r="A1953" s="160" t="s">
        <v>212</v>
      </c>
      <c r="B1953" s="186" t="s">
        <v>2960</v>
      </c>
      <c r="C1953" s="187" t="s">
        <v>2965</v>
      </c>
      <c r="D1953" s="188" t="s">
        <v>3</v>
      </c>
      <c r="E1953" s="189">
        <v>132.05000000000001</v>
      </c>
      <c r="F1953" s="189"/>
      <c r="G1953" s="203"/>
      <c r="H1953" s="203"/>
    </row>
    <row r="1954" spans="1:10" ht="12.75" customHeight="1" outlineLevel="1" x14ac:dyDescent="0.2">
      <c r="A1954" s="160" t="s">
        <v>212</v>
      </c>
      <c r="B1954" s="178" t="s">
        <v>2961</v>
      </c>
      <c r="C1954" s="179" t="s">
        <v>1502</v>
      </c>
      <c r="D1954" s="180"/>
      <c r="E1954" s="181"/>
      <c r="F1954" s="181"/>
      <c r="G1954" s="203"/>
      <c r="H1954" s="203"/>
    </row>
    <row r="1955" spans="1:10" ht="12.75" customHeight="1" outlineLevel="1" x14ac:dyDescent="0.2">
      <c r="A1955" s="160" t="s">
        <v>212</v>
      </c>
      <c r="B1955" s="190" t="s">
        <v>2962</v>
      </c>
      <c r="C1955" s="191" t="s">
        <v>2965</v>
      </c>
      <c r="D1955" s="192" t="s">
        <v>3</v>
      </c>
      <c r="E1955" s="193">
        <v>52.62</v>
      </c>
      <c r="F1955" s="193"/>
      <c r="G1955" s="203"/>
      <c r="H1955" s="203"/>
    </row>
    <row r="1956" spans="1:10" ht="12.75" customHeight="1" outlineLevel="1" x14ac:dyDescent="0.2">
      <c r="A1956" s="160" t="s">
        <v>212</v>
      </c>
      <c r="B1956" s="178" t="s">
        <v>2963</v>
      </c>
      <c r="C1956" s="179" t="s">
        <v>1504</v>
      </c>
      <c r="D1956" s="180"/>
      <c r="E1956" s="181"/>
      <c r="F1956" s="181"/>
      <c r="G1956" s="203"/>
      <c r="H1956" s="203"/>
    </row>
    <row r="1957" spans="1:10" ht="12.75" customHeight="1" outlineLevel="1" x14ac:dyDescent="0.2">
      <c r="A1957" s="160" t="s">
        <v>212</v>
      </c>
      <c r="B1957" s="186" t="s">
        <v>2964</v>
      </c>
      <c r="C1957" s="187" t="s">
        <v>2965</v>
      </c>
      <c r="D1957" s="188" t="s">
        <v>3</v>
      </c>
      <c r="E1957" s="189">
        <v>7.3</v>
      </c>
      <c r="F1957" s="189"/>
      <c r="G1957" s="203"/>
      <c r="H1957" s="203"/>
    </row>
    <row r="1958" spans="1:10" x14ac:dyDescent="0.2">
      <c r="B1958" s="419" t="s">
        <v>1140</v>
      </c>
      <c r="C1958" s="420" t="s">
        <v>39</v>
      </c>
      <c r="D1958" s="419"/>
      <c r="E1958" s="423">
        <f>SUM(E1960:E2222)</f>
        <v>2196.5899999999997</v>
      </c>
      <c r="F1958" s="423"/>
      <c r="G1958" s="420"/>
      <c r="H1958" s="196">
        <f>SUM(H1959:H2035)</f>
        <v>2196.5899999999988</v>
      </c>
      <c r="I1958" s="204" t="str">
        <f>IF(H1958=E1958,"OKAY","REVER")</f>
        <v>OKAY</v>
      </c>
      <c r="J1958" s="367"/>
    </row>
    <row r="1959" spans="1:10" ht="12.75" customHeight="1" outlineLevel="1" x14ac:dyDescent="0.2">
      <c r="A1959" s="160" t="s">
        <v>211</v>
      </c>
      <c r="B1959" s="178" t="s">
        <v>616</v>
      </c>
      <c r="C1959" s="179" t="s">
        <v>1479</v>
      </c>
      <c r="D1959" s="180"/>
      <c r="E1959" s="181"/>
      <c r="F1959" s="181"/>
      <c r="G1959" s="191" t="s">
        <v>2969</v>
      </c>
      <c r="H1959" s="197">
        <f t="shared" ref="H1959:H1990" si="58">SUMIF($C:$C,G1959,$E:$E)</f>
        <v>3.42</v>
      </c>
      <c r="I1959" s="203" t="s">
        <v>664</v>
      </c>
      <c r="J1959" s="452"/>
    </row>
    <row r="1960" spans="1:10" ht="12.75" customHeight="1" outlineLevel="1" x14ac:dyDescent="0.2">
      <c r="A1960" s="160" t="s">
        <v>211</v>
      </c>
      <c r="B1960" s="190" t="s">
        <v>1141</v>
      </c>
      <c r="C1960" s="191" t="s">
        <v>2966</v>
      </c>
      <c r="D1960" s="192" t="s">
        <v>9</v>
      </c>
      <c r="E1960" s="193">
        <v>15.46</v>
      </c>
      <c r="F1960" s="193"/>
      <c r="G1960" s="187" t="s">
        <v>2970</v>
      </c>
      <c r="H1960" s="197">
        <f t="shared" si="58"/>
        <v>3.42</v>
      </c>
      <c r="I1960" s="203" t="s">
        <v>664</v>
      </c>
      <c r="J1960" s="453"/>
    </row>
    <row r="1961" spans="1:10" ht="25.5" customHeight="1" outlineLevel="1" x14ac:dyDescent="0.2">
      <c r="A1961" s="160" t="s">
        <v>211</v>
      </c>
      <c r="B1961" s="186" t="s">
        <v>1142</v>
      </c>
      <c r="C1961" s="187" t="s">
        <v>2967</v>
      </c>
      <c r="D1961" s="188" t="s">
        <v>9</v>
      </c>
      <c r="E1961" s="189">
        <v>3.93</v>
      </c>
      <c r="F1961" s="189"/>
      <c r="G1961" s="191" t="s">
        <v>2971</v>
      </c>
      <c r="H1961" s="197">
        <f t="shared" si="58"/>
        <v>5.77</v>
      </c>
      <c r="I1961" s="203" t="s">
        <v>664</v>
      </c>
      <c r="J1961" s="453"/>
    </row>
    <row r="1962" spans="1:10" ht="25.5" customHeight="1" outlineLevel="1" x14ac:dyDescent="0.2">
      <c r="A1962" s="160" t="s">
        <v>211</v>
      </c>
      <c r="B1962" s="190" t="s">
        <v>1143</v>
      </c>
      <c r="C1962" s="191" t="s">
        <v>2968</v>
      </c>
      <c r="D1962" s="192" t="s">
        <v>9</v>
      </c>
      <c r="E1962" s="193">
        <v>1.47</v>
      </c>
      <c r="F1962" s="193"/>
      <c r="G1962" s="187" t="s">
        <v>2972</v>
      </c>
      <c r="H1962" s="197">
        <f t="shared" si="58"/>
        <v>2.42</v>
      </c>
      <c r="I1962" s="203" t="s">
        <v>664</v>
      </c>
      <c r="J1962" s="453"/>
    </row>
    <row r="1963" spans="1:10" ht="25.5" customHeight="1" outlineLevel="1" x14ac:dyDescent="0.2">
      <c r="A1963" s="160" t="s">
        <v>211</v>
      </c>
      <c r="B1963" s="178" t="s">
        <v>617</v>
      </c>
      <c r="C1963" s="179" t="s">
        <v>1482</v>
      </c>
      <c r="D1963" s="180"/>
      <c r="E1963" s="181"/>
      <c r="F1963" s="181"/>
      <c r="G1963" s="191" t="s">
        <v>2973</v>
      </c>
      <c r="H1963" s="197">
        <f t="shared" si="58"/>
        <v>5.4</v>
      </c>
      <c r="I1963" s="203" t="s">
        <v>664</v>
      </c>
      <c r="J1963" s="453"/>
    </row>
    <row r="1964" spans="1:10" ht="25.5" customHeight="1" outlineLevel="1" x14ac:dyDescent="0.2">
      <c r="A1964" s="160" t="s">
        <v>212</v>
      </c>
      <c r="B1964" s="186" t="s">
        <v>1144</v>
      </c>
      <c r="C1964" s="187" t="s">
        <v>3258</v>
      </c>
      <c r="D1964" s="188" t="s">
        <v>2</v>
      </c>
      <c r="E1964" s="189">
        <v>2</v>
      </c>
      <c r="F1964" s="189"/>
      <c r="G1964" s="187" t="s">
        <v>2974</v>
      </c>
      <c r="H1964" s="197">
        <f t="shared" si="58"/>
        <v>11.11</v>
      </c>
      <c r="I1964" s="203" t="s">
        <v>664</v>
      </c>
      <c r="J1964" s="453"/>
    </row>
    <row r="1965" spans="1:10" ht="25.5" customHeight="1" outlineLevel="1" x14ac:dyDescent="0.2">
      <c r="A1965" s="160" t="s">
        <v>212</v>
      </c>
      <c r="B1965" s="190" t="s">
        <v>1145</v>
      </c>
      <c r="C1965" s="191" t="s">
        <v>2969</v>
      </c>
      <c r="D1965" s="192" t="s">
        <v>9</v>
      </c>
      <c r="E1965" s="193">
        <v>3.42</v>
      </c>
      <c r="F1965" s="193"/>
      <c r="G1965" s="191" t="s">
        <v>2975</v>
      </c>
      <c r="H1965" s="197">
        <f t="shared" si="58"/>
        <v>16.47</v>
      </c>
      <c r="I1965" s="203" t="s">
        <v>664</v>
      </c>
      <c r="J1965" s="453"/>
    </row>
    <row r="1966" spans="1:10" ht="25.5" customHeight="1" outlineLevel="1" x14ac:dyDescent="0.2">
      <c r="A1966" s="160" t="s">
        <v>212</v>
      </c>
      <c r="B1966" s="186" t="s">
        <v>1146</v>
      </c>
      <c r="C1966" s="187" t="s">
        <v>2970</v>
      </c>
      <c r="D1966" s="188" t="s">
        <v>9</v>
      </c>
      <c r="E1966" s="189">
        <v>3.42</v>
      </c>
      <c r="F1966" s="189"/>
      <c r="G1966" s="187" t="s">
        <v>2976</v>
      </c>
      <c r="H1966" s="197">
        <f t="shared" si="58"/>
        <v>21.36</v>
      </c>
      <c r="I1966" s="203" t="s">
        <v>664</v>
      </c>
      <c r="J1966" s="453"/>
    </row>
    <row r="1967" spans="1:10" ht="12.75" customHeight="1" outlineLevel="1" x14ac:dyDescent="0.2">
      <c r="A1967" s="160" t="s">
        <v>212</v>
      </c>
      <c r="B1967" s="190" t="s">
        <v>1147</v>
      </c>
      <c r="C1967" s="191" t="s">
        <v>2971</v>
      </c>
      <c r="D1967" s="192" t="s">
        <v>9</v>
      </c>
      <c r="E1967" s="193">
        <v>5.77</v>
      </c>
      <c r="F1967" s="193"/>
      <c r="G1967" s="191" t="s">
        <v>2977</v>
      </c>
      <c r="H1967" s="197">
        <f t="shared" si="58"/>
        <v>13.81</v>
      </c>
      <c r="I1967" s="203" t="s">
        <v>664</v>
      </c>
      <c r="J1967" s="453"/>
    </row>
    <row r="1968" spans="1:10" ht="25.5" customHeight="1" outlineLevel="1" x14ac:dyDescent="0.2">
      <c r="A1968" s="160" t="s">
        <v>212</v>
      </c>
      <c r="B1968" s="186" t="s">
        <v>1148</v>
      </c>
      <c r="C1968" s="187" t="s">
        <v>2972</v>
      </c>
      <c r="D1968" s="188" t="s">
        <v>9</v>
      </c>
      <c r="E1968" s="189">
        <v>2.42</v>
      </c>
      <c r="F1968" s="189"/>
      <c r="G1968" s="187" t="s">
        <v>2978</v>
      </c>
      <c r="H1968" s="197">
        <f t="shared" si="58"/>
        <v>3.07</v>
      </c>
      <c r="I1968" s="203" t="s">
        <v>664</v>
      </c>
      <c r="J1968" s="453"/>
    </row>
    <row r="1969" spans="1:10" ht="25.5" customHeight="1" outlineLevel="1" x14ac:dyDescent="0.2">
      <c r="A1969" s="160" t="s">
        <v>212</v>
      </c>
      <c r="B1969" s="190" t="s">
        <v>1149</v>
      </c>
      <c r="C1969" s="191" t="s">
        <v>2973</v>
      </c>
      <c r="D1969" s="192" t="s">
        <v>9</v>
      </c>
      <c r="E1969" s="193">
        <v>5.4</v>
      </c>
      <c r="F1969" s="193"/>
      <c r="G1969" s="191" t="s">
        <v>2979</v>
      </c>
      <c r="H1969" s="197">
        <f t="shared" si="58"/>
        <v>10.130000000000001</v>
      </c>
      <c r="I1969" s="203" t="s">
        <v>664</v>
      </c>
      <c r="J1969" s="453"/>
    </row>
    <row r="1970" spans="1:10" ht="25.5" customHeight="1" outlineLevel="1" x14ac:dyDescent="0.2">
      <c r="A1970" s="160" t="s">
        <v>212</v>
      </c>
      <c r="B1970" s="186" t="s">
        <v>1150</v>
      </c>
      <c r="C1970" s="187" t="s">
        <v>2974</v>
      </c>
      <c r="D1970" s="188" t="s">
        <v>9</v>
      </c>
      <c r="E1970" s="189">
        <v>11.11</v>
      </c>
      <c r="F1970" s="189"/>
      <c r="G1970" s="187" t="s">
        <v>2980</v>
      </c>
      <c r="H1970" s="197">
        <f t="shared" si="58"/>
        <v>10.34</v>
      </c>
      <c r="I1970" s="203" t="s">
        <v>664</v>
      </c>
      <c r="J1970" s="453"/>
    </row>
    <row r="1971" spans="1:10" ht="25.5" customHeight="1" outlineLevel="1" x14ac:dyDescent="0.2">
      <c r="A1971" s="160" t="s">
        <v>212</v>
      </c>
      <c r="B1971" s="190" t="s">
        <v>1151</v>
      </c>
      <c r="C1971" s="191" t="s">
        <v>2975</v>
      </c>
      <c r="D1971" s="192" t="s">
        <v>9</v>
      </c>
      <c r="E1971" s="193">
        <v>16.47</v>
      </c>
      <c r="F1971" s="193"/>
      <c r="G1971" s="191" t="s">
        <v>2982</v>
      </c>
      <c r="H1971" s="197">
        <f t="shared" si="58"/>
        <v>21.82</v>
      </c>
      <c r="I1971" s="203" t="s">
        <v>664</v>
      </c>
      <c r="J1971" s="453"/>
    </row>
    <row r="1972" spans="1:10" ht="25.5" customHeight="1" outlineLevel="1" x14ac:dyDescent="0.2">
      <c r="A1972" s="160" t="s">
        <v>212</v>
      </c>
      <c r="B1972" s="186" t="s">
        <v>1152</v>
      </c>
      <c r="C1972" s="187" t="s">
        <v>2976</v>
      </c>
      <c r="D1972" s="188" t="s">
        <v>9</v>
      </c>
      <c r="E1972" s="189">
        <v>21.36</v>
      </c>
      <c r="F1972" s="189"/>
      <c r="G1972" s="187" t="s">
        <v>2984</v>
      </c>
      <c r="H1972" s="197">
        <f t="shared" si="58"/>
        <v>7.48</v>
      </c>
      <c r="I1972" s="203" t="s">
        <v>664</v>
      </c>
      <c r="J1972" s="453"/>
    </row>
    <row r="1973" spans="1:10" ht="25.5" customHeight="1" outlineLevel="1" x14ac:dyDescent="0.2">
      <c r="A1973" s="160" t="s">
        <v>212</v>
      </c>
      <c r="B1973" s="190" t="s">
        <v>1153</v>
      </c>
      <c r="C1973" s="191" t="s">
        <v>2977</v>
      </c>
      <c r="D1973" s="192" t="s">
        <v>9</v>
      </c>
      <c r="E1973" s="193">
        <v>13.81</v>
      </c>
      <c r="F1973" s="193"/>
      <c r="G1973" s="191" t="s">
        <v>2986</v>
      </c>
      <c r="H1973" s="197">
        <f t="shared" si="58"/>
        <v>2.57</v>
      </c>
      <c r="I1973" s="203" t="s">
        <v>664</v>
      </c>
      <c r="J1973" s="453"/>
    </row>
    <row r="1974" spans="1:10" ht="25.5" customHeight="1" outlineLevel="1" x14ac:dyDescent="0.2">
      <c r="A1974" s="160" t="s">
        <v>212</v>
      </c>
      <c r="B1974" s="186" t="s">
        <v>1154</v>
      </c>
      <c r="C1974" s="187" t="s">
        <v>2978</v>
      </c>
      <c r="D1974" s="188" t="s">
        <v>9</v>
      </c>
      <c r="E1974" s="189">
        <v>3.07</v>
      </c>
      <c r="F1974" s="189"/>
      <c r="G1974" s="187" t="s">
        <v>2988</v>
      </c>
      <c r="H1974" s="197">
        <f t="shared" si="58"/>
        <v>3.97</v>
      </c>
      <c r="I1974" s="203" t="s">
        <v>664</v>
      </c>
      <c r="J1974" s="453"/>
    </row>
    <row r="1975" spans="1:10" ht="25.5" customHeight="1" outlineLevel="1" x14ac:dyDescent="0.2">
      <c r="A1975" s="160" t="s">
        <v>212</v>
      </c>
      <c r="B1975" s="190" t="s">
        <v>1156</v>
      </c>
      <c r="C1975" s="191" t="s">
        <v>2979</v>
      </c>
      <c r="D1975" s="192" t="s">
        <v>9</v>
      </c>
      <c r="E1975" s="193">
        <v>10.130000000000001</v>
      </c>
      <c r="F1975" s="193"/>
      <c r="G1975" s="191" t="s">
        <v>2990</v>
      </c>
      <c r="H1975" s="197">
        <f t="shared" si="58"/>
        <v>79.37</v>
      </c>
      <c r="I1975" s="203" t="s">
        <v>664</v>
      </c>
      <c r="J1975" s="453"/>
    </row>
    <row r="1976" spans="1:10" ht="25.5" customHeight="1" outlineLevel="1" x14ac:dyDescent="0.2">
      <c r="A1976" s="160" t="s">
        <v>212</v>
      </c>
      <c r="B1976" s="186" t="s">
        <v>2981</v>
      </c>
      <c r="C1976" s="187" t="s">
        <v>2980</v>
      </c>
      <c r="D1976" s="188" t="s">
        <v>9</v>
      </c>
      <c r="E1976" s="189">
        <v>10.34</v>
      </c>
      <c r="F1976" s="189"/>
      <c r="G1976" s="187" t="s">
        <v>2992</v>
      </c>
      <c r="H1976" s="197">
        <f t="shared" si="58"/>
        <v>38.200000000000003</v>
      </c>
      <c r="I1976" s="203" t="s">
        <v>664</v>
      </c>
      <c r="J1976" s="453"/>
    </row>
    <row r="1977" spans="1:10" ht="25.5" customHeight="1" outlineLevel="1" x14ac:dyDescent="0.2">
      <c r="A1977" s="160" t="s">
        <v>212</v>
      </c>
      <c r="B1977" s="190" t="s">
        <v>2983</v>
      </c>
      <c r="C1977" s="191" t="s">
        <v>2982</v>
      </c>
      <c r="D1977" s="192" t="s">
        <v>9</v>
      </c>
      <c r="E1977" s="193">
        <v>21.82</v>
      </c>
      <c r="F1977" s="193"/>
      <c r="G1977" s="191" t="s">
        <v>2994</v>
      </c>
      <c r="H1977" s="197">
        <f t="shared" si="58"/>
        <v>23.81</v>
      </c>
      <c r="I1977" s="203" t="s">
        <v>664</v>
      </c>
      <c r="J1977" s="453"/>
    </row>
    <row r="1978" spans="1:10" ht="25.5" customHeight="1" outlineLevel="1" x14ac:dyDescent="0.2">
      <c r="A1978" s="160" t="s">
        <v>212</v>
      </c>
      <c r="B1978" s="186" t="s">
        <v>2985</v>
      </c>
      <c r="C1978" s="187" t="s">
        <v>2984</v>
      </c>
      <c r="D1978" s="188" t="s">
        <v>9</v>
      </c>
      <c r="E1978" s="189">
        <v>4.99</v>
      </c>
      <c r="F1978" s="189"/>
      <c r="G1978" s="187" t="s">
        <v>2997</v>
      </c>
      <c r="H1978" s="197">
        <f t="shared" si="58"/>
        <v>49.090000000000018</v>
      </c>
      <c r="I1978" s="203" t="s">
        <v>664</v>
      </c>
      <c r="J1978" s="453"/>
    </row>
    <row r="1979" spans="1:10" ht="25.5" customHeight="1" outlineLevel="1" x14ac:dyDescent="0.2">
      <c r="A1979" s="160" t="s">
        <v>212</v>
      </c>
      <c r="B1979" s="190" t="s">
        <v>2987</v>
      </c>
      <c r="C1979" s="191" t="s">
        <v>2986</v>
      </c>
      <c r="D1979" s="192" t="s">
        <v>9</v>
      </c>
      <c r="E1979" s="193">
        <v>2.57</v>
      </c>
      <c r="F1979" s="193"/>
      <c r="G1979" s="191" t="s">
        <v>2998</v>
      </c>
      <c r="H1979" s="197">
        <f t="shared" si="58"/>
        <v>577.40999999999985</v>
      </c>
      <c r="I1979" s="203" t="s">
        <v>664</v>
      </c>
      <c r="J1979" s="453"/>
    </row>
    <row r="1980" spans="1:10" ht="25.5" customHeight="1" outlineLevel="1" x14ac:dyDescent="0.2">
      <c r="A1980" s="160" t="s">
        <v>212</v>
      </c>
      <c r="B1980" s="186" t="s">
        <v>2989</v>
      </c>
      <c r="C1980" s="187" t="s">
        <v>2988</v>
      </c>
      <c r="D1980" s="188" t="s">
        <v>9</v>
      </c>
      <c r="E1980" s="189">
        <v>3.97</v>
      </c>
      <c r="F1980" s="189"/>
      <c r="G1980" s="187" t="s">
        <v>2999</v>
      </c>
      <c r="H1980" s="197">
        <f t="shared" si="58"/>
        <v>24.320000000000004</v>
      </c>
      <c r="I1980" s="203" t="s">
        <v>664</v>
      </c>
      <c r="J1980" s="453"/>
    </row>
    <row r="1981" spans="1:10" ht="12.75" customHeight="1" outlineLevel="1" x14ac:dyDescent="0.2">
      <c r="A1981" s="160" t="s">
        <v>212</v>
      </c>
      <c r="B1981" s="190" t="s">
        <v>2991</v>
      </c>
      <c r="C1981" s="191" t="s">
        <v>2990</v>
      </c>
      <c r="D1981" s="192" t="s">
        <v>9</v>
      </c>
      <c r="E1981" s="193">
        <v>79.37</v>
      </c>
      <c r="F1981" s="193"/>
      <c r="G1981" s="191" t="s">
        <v>3000</v>
      </c>
      <c r="H1981" s="197">
        <f t="shared" si="58"/>
        <v>5.81</v>
      </c>
      <c r="I1981" s="203" t="s">
        <v>664</v>
      </c>
      <c r="J1981" s="453"/>
    </row>
    <row r="1982" spans="1:10" ht="25.5" customHeight="1" outlineLevel="1" x14ac:dyDescent="0.2">
      <c r="A1982" s="160" t="s">
        <v>212</v>
      </c>
      <c r="B1982" s="186" t="s">
        <v>2993</v>
      </c>
      <c r="C1982" s="187" t="s">
        <v>2992</v>
      </c>
      <c r="D1982" s="188" t="s">
        <v>9</v>
      </c>
      <c r="E1982" s="189">
        <v>38.200000000000003</v>
      </c>
      <c r="F1982" s="189"/>
      <c r="G1982" s="187" t="s">
        <v>3001</v>
      </c>
      <c r="H1982" s="197">
        <f t="shared" si="58"/>
        <v>3.98</v>
      </c>
      <c r="I1982" s="203" t="s">
        <v>664</v>
      </c>
      <c r="J1982" s="453"/>
    </row>
    <row r="1983" spans="1:10" ht="25.5" customHeight="1" outlineLevel="1" x14ac:dyDescent="0.2">
      <c r="A1983" s="160" t="s">
        <v>212</v>
      </c>
      <c r="B1983" s="190" t="s">
        <v>2995</v>
      </c>
      <c r="C1983" s="191" t="s">
        <v>2994</v>
      </c>
      <c r="D1983" s="192" t="s">
        <v>9</v>
      </c>
      <c r="E1983" s="193">
        <v>23.81</v>
      </c>
      <c r="F1983" s="193"/>
      <c r="G1983" s="191" t="s">
        <v>3002</v>
      </c>
      <c r="H1983" s="197">
        <f t="shared" si="58"/>
        <v>2.77</v>
      </c>
      <c r="I1983" s="203" t="s">
        <v>664</v>
      </c>
      <c r="J1983" s="453"/>
    </row>
    <row r="1984" spans="1:10" ht="25.5" customHeight="1" outlineLevel="1" x14ac:dyDescent="0.2">
      <c r="A1984" s="160" t="s">
        <v>212</v>
      </c>
      <c r="B1984" s="186" t="s">
        <v>3259</v>
      </c>
      <c r="C1984" s="187" t="s">
        <v>2996</v>
      </c>
      <c r="D1984" s="188" t="s">
        <v>9</v>
      </c>
      <c r="E1984" s="189">
        <v>1.1200000000000001</v>
      </c>
      <c r="F1984" s="189"/>
      <c r="G1984" s="187" t="s">
        <v>3003</v>
      </c>
      <c r="H1984" s="197">
        <f t="shared" si="58"/>
        <v>344.13999999999993</v>
      </c>
      <c r="I1984" s="203" t="s">
        <v>664</v>
      </c>
      <c r="J1984" s="453"/>
    </row>
    <row r="1985" spans="1:10" ht="12.75" customHeight="1" outlineLevel="1" x14ac:dyDescent="0.2">
      <c r="A1985" s="160" t="s">
        <v>212</v>
      </c>
      <c r="B1985" s="178" t="s">
        <v>618</v>
      </c>
      <c r="C1985" s="179" t="s">
        <v>1484</v>
      </c>
      <c r="D1985" s="180"/>
      <c r="E1985" s="181"/>
      <c r="F1985" s="181"/>
      <c r="G1985" s="191" t="s">
        <v>3004</v>
      </c>
      <c r="H1985" s="197">
        <f t="shared" si="58"/>
        <v>5.32</v>
      </c>
      <c r="I1985" s="203" t="s">
        <v>664</v>
      </c>
      <c r="J1985" s="453"/>
    </row>
    <row r="1986" spans="1:10" ht="25.5" customHeight="1" outlineLevel="1" x14ac:dyDescent="0.2">
      <c r="A1986" s="160" t="s">
        <v>212</v>
      </c>
      <c r="B1986" s="190" t="s">
        <v>1158</v>
      </c>
      <c r="C1986" s="191" t="s">
        <v>2997</v>
      </c>
      <c r="D1986" s="192" t="s">
        <v>9</v>
      </c>
      <c r="E1986" s="193">
        <v>24.55</v>
      </c>
      <c r="F1986" s="193"/>
      <c r="G1986" s="187" t="s">
        <v>3006</v>
      </c>
      <c r="H1986" s="197">
        <f t="shared" si="58"/>
        <v>1.95</v>
      </c>
      <c r="I1986" s="203" t="s">
        <v>664</v>
      </c>
      <c r="J1986" s="453"/>
    </row>
    <row r="1987" spans="1:10" ht="25.5" customHeight="1" outlineLevel="1" x14ac:dyDescent="0.2">
      <c r="A1987" s="160" t="s">
        <v>212</v>
      </c>
      <c r="B1987" s="186" t="s">
        <v>1159</v>
      </c>
      <c r="C1987" s="187" t="s">
        <v>2998</v>
      </c>
      <c r="D1987" s="188" t="s">
        <v>9</v>
      </c>
      <c r="E1987" s="189">
        <v>29.36</v>
      </c>
      <c r="F1987" s="189"/>
      <c r="G1987" s="191" t="s">
        <v>3008</v>
      </c>
      <c r="H1987" s="197">
        <f t="shared" si="58"/>
        <v>73.63</v>
      </c>
      <c r="I1987" s="203" t="s">
        <v>664</v>
      </c>
      <c r="J1987" s="453"/>
    </row>
    <row r="1988" spans="1:10" ht="25.5" customHeight="1" outlineLevel="1" x14ac:dyDescent="0.2">
      <c r="A1988" s="160" t="s">
        <v>212</v>
      </c>
      <c r="B1988" s="190" t="s">
        <v>1160</v>
      </c>
      <c r="C1988" s="191" t="s">
        <v>2999</v>
      </c>
      <c r="D1988" s="192" t="s">
        <v>9</v>
      </c>
      <c r="E1988" s="193">
        <v>1.52</v>
      </c>
      <c r="F1988" s="193"/>
      <c r="G1988" s="187" t="s">
        <v>3010</v>
      </c>
      <c r="H1988" s="197">
        <f t="shared" si="58"/>
        <v>7.81</v>
      </c>
      <c r="I1988" s="203" t="s">
        <v>664</v>
      </c>
      <c r="J1988" s="453"/>
    </row>
    <row r="1989" spans="1:10" ht="25.5" customHeight="1" outlineLevel="1" x14ac:dyDescent="0.2">
      <c r="A1989" s="160" t="s">
        <v>212</v>
      </c>
      <c r="B1989" s="186" t="s">
        <v>1161</v>
      </c>
      <c r="C1989" s="187" t="s">
        <v>3000</v>
      </c>
      <c r="D1989" s="188" t="s">
        <v>9</v>
      </c>
      <c r="E1989" s="189">
        <v>5.81</v>
      </c>
      <c r="F1989" s="189"/>
      <c r="G1989" s="191" t="s">
        <v>3011</v>
      </c>
      <c r="H1989" s="197">
        <f t="shared" si="58"/>
        <v>38.99</v>
      </c>
      <c r="I1989" s="203" t="s">
        <v>664</v>
      </c>
      <c r="J1989" s="453"/>
    </row>
    <row r="1990" spans="1:10" ht="25.5" customHeight="1" outlineLevel="1" x14ac:dyDescent="0.2">
      <c r="A1990" s="160" t="s">
        <v>212</v>
      </c>
      <c r="B1990" s="178" t="s">
        <v>619</v>
      </c>
      <c r="C1990" s="179" t="s">
        <v>1485</v>
      </c>
      <c r="D1990" s="180"/>
      <c r="E1990" s="181"/>
      <c r="F1990" s="181"/>
      <c r="G1990" s="187" t="s">
        <v>3012</v>
      </c>
      <c r="H1990" s="197">
        <f t="shared" si="58"/>
        <v>50.47</v>
      </c>
      <c r="I1990" s="203" t="s">
        <v>664</v>
      </c>
      <c r="J1990" s="453"/>
    </row>
    <row r="1991" spans="1:10" ht="25.5" customHeight="1" outlineLevel="1" x14ac:dyDescent="0.2">
      <c r="A1991" s="160" t="s">
        <v>212</v>
      </c>
      <c r="B1991" s="190" t="s">
        <v>1162</v>
      </c>
      <c r="C1991" s="191" t="s">
        <v>2997</v>
      </c>
      <c r="D1991" s="192" t="s">
        <v>9</v>
      </c>
      <c r="E1991" s="193">
        <v>8.18</v>
      </c>
      <c r="F1991" s="193"/>
      <c r="G1991" s="191" t="s">
        <v>3013</v>
      </c>
      <c r="H1991" s="197">
        <f t="shared" ref="H1991:H2022" si="59">SUMIF($C:$C,G1991,$E:$E)</f>
        <v>13.75</v>
      </c>
      <c r="I1991" s="203" t="s">
        <v>664</v>
      </c>
      <c r="J1991" s="453"/>
    </row>
    <row r="1992" spans="1:10" ht="25.5" customHeight="1" outlineLevel="1" x14ac:dyDescent="0.2">
      <c r="A1992" s="160" t="s">
        <v>212</v>
      </c>
      <c r="B1992" s="186" t="s">
        <v>1163</v>
      </c>
      <c r="C1992" s="187" t="s">
        <v>2998</v>
      </c>
      <c r="D1992" s="188" t="s">
        <v>9</v>
      </c>
      <c r="E1992" s="189">
        <v>48.93</v>
      </c>
      <c r="F1992" s="189"/>
      <c r="G1992" s="187" t="s">
        <v>3186</v>
      </c>
      <c r="H1992" s="197">
        <f t="shared" si="59"/>
        <v>7.88</v>
      </c>
      <c r="I1992" s="203" t="s">
        <v>664</v>
      </c>
      <c r="J1992" s="453"/>
    </row>
    <row r="1993" spans="1:10" ht="25.5" customHeight="1" outlineLevel="1" x14ac:dyDescent="0.2">
      <c r="A1993" s="160" t="s">
        <v>212</v>
      </c>
      <c r="B1993" s="190" t="s">
        <v>1164</v>
      </c>
      <c r="C1993" s="191" t="s">
        <v>2999</v>
      </c>
      <c r="D1993" s="192" t="s">
        <v>9</v>
      </c>
      <c r="E1993" s="193">
        <v>1.52</v>
      </c>
      <c r="F1993" s="193"/>
      <c r="G1993" s="191" t="s">
        <v>3025</v>
      </c>
      <c r="H1993" s="197">
        <f t="shared" si="59"/>
        <v>35.419999999999995</v>
      </c>
      <c r="I1993" s="203" t="s">
        <v>664</v>
      </c>
      <c r="J1993" s="453"/>
    </row>
    <row r="1994" spans="1:10" ht="25.5" customHeight="1" outlineLevel="1" x14ac:dyDescent="0.2">
      <c r="A1994" s="160" t="s">
        <v>212</v>
      </c>
      <c r="B1994" s="186" t="s">
        <v>1165</v>
      </c>
      <c r="C1994" s="187" t="s">
        <v>3001</v>
      </c>
      <c r="D1994" s="188" t="s">
        <v>9</v>
      </c>
      <c r="E1994" s="189">
        <v>3.98</v>
      </c>
      <c r="F1994" s="189"/>
      <c r="G1994" s="187" t="s">
        <v>3027</v>
      </c>
      <c r="H1994" s="197">
        <f t="shared" si="59"/>
        <v>22.349999999999998</v>
      </c>
      <c r="I1994" s="203" t="s">
        <v>664</v>
      </c>
      <c r="J1994" s="453"/>
    </row>
    <row r="1995" spans="1:10" ht="25.5" customHeight="1" outlineLevel="1" x14ac:dyDescent="0.2">
      <c r="A1995" s="160" t="s">
        <v>212</v>
      </c>
      <c r="B1995" s="190" t="s">
        <v>1166</v>
      </c>
      <c r="C1995" s="191" t="s">
        <v>3002</v>
      </c>
      <c r="D1995" s="192" t="s">
        <v>9</v>
      </c>
      <c r="E1995" s="193">
        <v>2.77</v>
      </c>
      <c r="F1995" s="193"/>
      <c r="G1995" s="191" t="s">
        <v>3189</v>
      </c>
      <c r="H1995" s="197">
        <f t="shared" si="59"/>
        <v>17.96</v>
      </c>
      <c r="I1995" s="203" t="s">
        <v>664</v>
      </c>
      <c r="J1995" s="453"/>
    </row>
    <row r="1996" spans="1:10" ht="25.5" customHeight="1" outlineLevel="1" x14ac:dyDescent="0.2">
      <c r="A1996" s="160" t="s">
        <v>212</v>
      </c>
      <c r="B1996" s="186" t="s">
        <v>1167</v>
      </c>
      <c r="C1996" s="187" t="s">
        <v>3003</v>
      </c>
      <c r="D1996" s="188" t="s">
        <v>9</v>
      </c>
      <c r="E1996" s="189">
        <v>25.18</v>
      </c>
      <c r="F1996" s="189"/>
      <c r="G1996" s="187" t="s">
        <v>3014</v>
      </c>
      <c r="H1996" s="197">
        <f t="shared" si="59"/>
        <v>22.349999999999998</v>
      </c>
      <c r="I1996" s="203" t="s">
        <v>664</v>
      </c>
      <c r="J1996" s="453"/>
    </row>
    <row r="1997" spans="1:10" ht="25.5" customHeight="1" outlineLevel="1" x14ac:dyDescent="0.2">
      <c r="A1997" s="160" t="s">
        <v>212</v>
      </c>
      <c r="B1997" s="190" t="s">
        <v>1168</v>
      </c>
      <c r="C1997" s="191" t="s">
        <v>3004</v>
      </c>
      <c r="D1997" s="192" t="s">
        <v>9</v>
      </c>
      <c r="E1997" s="193">
        <v>5.32</v>
      </c>
      <c r="F1997" s="193"/>
      <c r="G1997" s="191" t="s">
        <v>3191</v>
      </c>
      <c r="H1997" s="197">
        <f t="shared" si="59"/>
        <v>13.68</v>
      </c>
      <c r="I1997" s="203" t="s">
        <v>664</v>
      </c>
      <c r="J1997" s="453"/>
    </row>
    <row r="1998" spans="1:10" ht="25.5" customHeight="1" outlineLevel="1" x14ac:dyDescent="0.2">
      <c r="A1998" s="160" t="s">
        <v>212</v>
      </c>
      <c r="B1998" s="186" t="s">
        <v>3005</v>
      </c>
      <c r="C1998" s="187" t="s">
        <v>3006</v>
      </c>
      <c r="D1998" s="188" t="s">
        <v>9</v>
      </c>
      <c r="E1998" s="189">
        <v>1.95</v>
      </c>
      <c r="F1998" s="189"/>
      <c r="G1998" s="187" t="s">
        <v>3029</v>
      </c>
      <c r="H1998" s="197">
        <f t="shared" si="59"/>
        <v>13.75</v>
      </c>
      <c r="I1998" s="203" t="s">
        <v>664</v>
      </c>
      <c r="J1998" s="453"/>
    </row>
    <row r="1999" spans="1:10" ht="12.75" customHeight="1" outlineLevel="1" x14ac:dyDescent="0.2">
      <c r="A1999" s="160" t="s">
        <v>212</v>
      </c>
      <c r="B1999" s="190" t="s">
        <v>3007</v>
      </c>
      <c r="C1999" s="191" t="s">
        <v>3008</v>
      </c>
      <c r="D1999" s="192" t="s">
        <v>9</v>
      </c>
      <c r="E1999" s="193">
        <v>3.35</v>
      </c>
      <c r="F1999" s="193"/>
      <c r="G1999" s="191" t="s">
        <v>3015</v>
      </c>
      <c r="H1999" s="197">
        <f t="shared" si="59"/>
        <v>18.100000000000001</v>
      </c>
      <c r="I1999" s="203" t="s">
        <v>664</v>
      </c>
      <c r="J1999" s="177"/>
    </row>
    <row r="2000" spans="1:10" ht="12.75" customHeight="1" outlineLevel="1" x14ac:dyDescent="0.2">
      <c r="A2000" s="160" t="s">
        <v>212</v>
      </c>
      <c r="B2000" s="186" t="s">
        <v>3009</v>
      </c>
      <c r="C2000" s="187" t="s">
        <v>3010</v>
      </c>
      <c r="D2000" s="188" t="s">
        <v>9</v>
      </c>
      <c r="E2000" s="189">
        <v>7.81</v>
      </c>
      <c r="F2000" s="189"/>
      <c r="G2000" s="187" t="s">
        <v>3031</v>
      </c>
      <c r="H2000" s="197">
        <f t="shared" si="59"/>
        <v>14.1</v>
      </c>
      <c r="I2000" s="203" t="s">
        <v>664</v>
      </c>
      <c r="J2000" s="177"/>
    </row>
    <row r="2001" spans="1:10" ht="25.5" customHeight="1" outlineLevel="1" x14ac:dyDescent="0.2">
      <c r="A2001" s="160" t="s">
        <v>212</v>
      </c>
      <c r="B2001" s="178" t="s">
        <v>620</v>
      </c>
      <c r="C2001" s="179" t="s">
        <v>1486</v>
      </c>
      <c r="D2001" s="180"/>
      <c r="E2001" s="181"/>
      <c r="F2001" s="181"/>
      <c r="G2001" s="191" t="s">
        <v>3193</v>
      </c>
      <c r="H2001" s="197">
        <f t="shared" si="59"/>
        <v>13.1</v>
      </c>
      <c r="I2001" s="203" t="s">
        <v>664</v>
      </c>
      <c r="J2001" s="177"/>
    </row>
    <row r="2002" spans="1:10" ht="25.5" customHeight="1" outlineLevel="1" x14ac:dyDescent="0.2">
      <c r="A2002" s="160" t="s">
        <v>212</v>
      </c>
      <c r="B2002" s="190" t="s">
        <v>1169</v>
      </c>
      <c r="C2002" s="191" t="s">
        <v>2997</v>
      </c>
      <c r="D2002" s="192" t="s">
        <v>9</v>
      </c>
      <c r="E2002" s="193">
        <v>4.09</v>
      </c>
      <c r="F2002" s="193"/>
      <c r="G2002" s="187" t="s">
        <v>3017</v>
      </c>
      <c r="H2002" s="197">
        <f t="shared" si="59"/>
        <v>18.5</v>
      </c>
      <c r="I2002" s="203" t="s">
        <v>664</v>
      </c>
      <c r="J2002" s="177"/>
    </row>
    <row r="2003" spans="1:10" ht="25.5" customHeight="1" outlineLevel="1" x14ac:dyDescent="0.2">
      <c r="A2003" s="160" t="s">
        <v>212</v>
      </c>
      <c r="B2003" s="186" t="s">
        <v>1170</v>
      </c>
      <c r="C2003" s="187" t="s">
        <v>2998</v>
      </c>
      <c r="D2003" s="188" t="s">
        <v>9</v>
      </c>
      <c r="E2003" s="189">
        <v>44.04</v>
      </c>
      <c r="F2003" s="189"/>
      <c r="G2003" s="191" t="s">
        <v>3205</v>
      </c>
      <c r="H2003" s="197">
        <f t="shared" si="59"/>
        <v>6.32</v>
      </c>
      <c r="I2003" s="203" t="s">
        <v>664</v>
      </c>
      <c r="J2003" s="177"/>
    </row>
    <row r="2004" spans="1:10" ht="12.75" customHeight="1" outlineLevel="1" x14ac:dyDescent="0.2">
      <c r="A2004" s="160" t="s">
        <v>212</v>
      </c>
      <c r="B2004" s="190" t="s">
        <v>1171</v>
      </c>
      <c r="C2004" s="191" t="s">
        <v>2999</v>
      </c>
      <c r="D2004" s="192" t="s">
        <v>9</v>
      </c>
      <c r="E2004" s="193">
        <v>1.52</v>
      </c>
      <c r="F2004" s="193"/>
      <c r="G2004" s="187" t="s">
        <v>3033</v>
      </c>
      <c r="H2004" s="197">
        <f t="shared" si="59"/>
        <v>16.899999999999999</v>
      </c>
      <c r="I2004" s="203" t="s">
        <v>664</v>
      </c>
      <c r="J2004" s="177"/>
    </row>
    <row r="2005" spans="1:10" ht="12.75" customHeight="1" outlineLevel="1" x14ac:dyDescent="0.2">
      <c r="A2005" s="160" t="s">
        <v>212</v>
      </c>
      <c r="B2005" s="186" t="s">
        <v>1172</v>
      </c>
      <c r="C2005" s="187" t="s">
        <v>3003</v>
      </c>
      <c r="D2005" s="188" t="s">
        <v>9</v>
      </c>
      <c r="E2005" s="189">
        <v>27.98</v>
      </c>
      <c r="F2005" s="189"/>
      <c r="G2005" s="191" t="s">
        <v>3149</v>
      </c>
      <c r="H2005" s="197">
        <f t="shared" si="59"/>
        <v>3.2</v>
      </c>
      <c r="I2005" s="203" t="s">
        <v>664</v>
      </c>
      <c r="J2005" s="177"/>
    </row>
    <row r="2006" spans="1:10" ht="25.5" customHeight="1" outlineLevel="1" x14ac:dyDescent="0.2">
      <c r="A2006" s="160" t="s">
        <v>212</v>
      </c>
      <c r="B2006" s="190" t="s">
        <v>1173</v>
      </c>
      <c r="C2006" s="191" t="s">
        <v>3008</v>
      </c>
      <c r="D2006" s="192" t="s">
        <v>9</v>
      </c>
      <c r="E2006" s="193">
        <v>6.69</v>
      </c>
      <c r="F2006" s="193"/>
      <c r="G2006" s="187" t="s">
        <v>3019</v>
      </c>
      <c r="H2006" s="197">
        <f t="shared" si="59"/>
        <v>78.399999999999991</v>
      </c>
      <c r="I2006" s="203" t="s">
        <v>664</v>
      </c>
      <c r="J2006" s="177"/>
    </row>
    <row r="2007" spans="1:10" ht="25.5" customHeight="1" outlineLevel="1" x14ac:dyDescent="0.2">
      <c r="A2007" s="160" t="s">
        <v>212</v>
      </c>
      <c r="B2007" s="186" t="s">
        <v>1174</v>
      </c>
      <c r="C2007" s="187" t="s">
        <v>3011</v>
      </c>
      <c r="D2007" s="188" t="s">
        <v>9</v>
      </c>
      <c r="E2007" s="189">
        <v>5.57</v>
      </c>
      <c r="F2007" s="189"/>
      <c r="G2007" s="191" t="s">
        <v>3152</v>
      </c>
      <c r="H2007" s="197">
        <f t="shared" si="59"/>
        <v>11</v>
      </c>
      <c r="I2007" s="203" t="s">
        <v>664</v>
      </c>
      <c r="J2007" s="177"/>
    </row>
    <row r="2008" spans="1:10" ht="25.5" customHeight="1" outlineLevel="1" x14ac:dyDescent="0.2">
      <c r="A2008" s="160" t="s">
        <v>212</v>
      </c>
      <c r="B2008" s="190" t="s">
        <v>1175</v>
      </c>
      <c r="C2008" s="191" t="s">
        <v>3012</v>
      </c>
      <c r="D2008" s="192" t="s">
        <v>9</v>
      </c>
      <c r="E2008" s="193">
        <v>7.21</v>
      </c>
      <c r="F2008" s="193"/>
      <c r="G2008" s="187" t="s">
        <v>3036</v>
      </c>
      <c r="H2008" s="197">
        <f t="shared" si="59"/>
        <v>130.14000000000001</v>
      </c>
      <c r="I2008" s="203" t="s">
        <v>664</v>
      </c>
      <c r="J2008" s="177"/>
    </row>
    <row r="2009" spans="1:10" ht="25.5" customHeight="1" outlineLevel="1" x14ac:dyDescent="0.2">
      <c r="A2009" s="160" t="s">
        <v>212</v>
      </c>
      <c r="B2009" s="186" t="s">
        <v>1176</v>
      </c>
      <c r="C2009" s="187" t="s">
        <v>3013</v>
      </c>
      <c r="D2009" s="188" t="s">
        <v>9</v>
      </c>
      <c r="E2009" s="189">
        <v>2.75</v>
      </c>
      <c r="F2009" s="189"/>
      <c r="G2009" s="191" t="s">
        <v>3155</v>
      </c>
      <c r="H2009" s="197">
        <f t="shared" si="59"/>
        <v>3.18</v>
      </c>
      <c r="I2009" s="203" t="s">
        <v>664</v>
      </c>
      <c r="J2009" s="177"/>
    </row>
    <row r="2010" spans="1:10" ht="12.75" customHeight="1" outlineLevel="1" x14ac:dyDescent="0.2">
      <c r="A2010" s="160" t="s">
        <v>212</v>
      </c>
      <c r="B2010" s="190" t="s">
        <v>1177</v>
      </c>
      <c r="C2010" s="191" t="s">
        <v>3014</v>
      </c>
      <c r="D2010" s="192" t="s">
        <v>9</v>
      </c>
      <c r="E2010" s="193">
        <v>4.47</v>
      </c>
      <c r="F2010" s="193"/>
      <c r="G2010" s="187" t="s">
        <v>3157</v>
      </c>
      <c r="H2010" s="197">
        <f t="shared" si="59"/>
        <v>9.27</v>
      </c>
      <c r="I2010" s="203" t="s">
        <v>664</v>
      </c>
      <c r="J2010" s="177"/>
    </row>
    <row r="2011" spans="1:10" ht="12.75" customHeight="1" outlineLevel="1" x14ac:dyDescent="0.2">
      <c r="A2011" s="160" t="s">
        <v>212</v>
      </c>
      <c r="B2011" s="186" t="s">
        <v>1178</v>
      </c>
      <c r="C2011" s="187" t="s">
        <v>3015</v>
      </c>
      <c r="D2011" s="188" t="s">
        <v>9</v>
      </c>
      <c r="E2011" s="189">
        <v>3.62</v>
      </c>
      <c r="F2011" s="189"/>
      <c r="G2011" s="191" t="s">
        <v>3159</v>
      </c>
      <c r="H2011" s="197">
        <f t="shared" si="59"/>
        <v>12.15</v>
      </c>
      <c r="I2011" s="203" t="s">
        <v>664</v>
      </c>
      <c r="J2011" s="177"/>
    </row>
    <row r="2012" spans="1:10" ht="25.5" customHeight="1" outlineLevel="1" x14ac:dyDescent="0.2">
      <c r="A2012" s="160" t="s">
        <v>212</v>
      </c>
      <c r="B2012" s="190" t="s">
        <v>3016</v>
      </c>
      <c r="C2012" s="191" t="s">
        <v>3017</v>
      </c>
      <c r="D2012" s="192" t="s">
        <v>9</v>
      </c>
      <c r="E2012" s="193">
        <v>3.7</v>
      </c>
      <c r="F2012" s="193"/>
      <c r="G2012" s="187" t="s">
        <v>3161</v>
      </c>
      <c r="H2012" s="197">
        <f t="shared" si="59"/>
        <v>5.25</v>
      </c>
      <c r="I2012" s="203" t="s">
        <v>664</v>
      </c>
      <c r="J2012" s="177"/>
    </row>
    <row r="2013" spans="1:10" ht="25.5" customHeight="1" outlineLevel="1" x14ac:dyDescent="0.2">
      <c r="A2013" s="160" t="s">
        <v>212</v>
      </c>
      <c r="B2013" s="186" t="s">
        <v>3018</v>
      </c>
      <c r="C2013" s="187" t="s">
        <v>3019</v>
      </c>
      <c r="D2013" s="188" t="s">
        <v>9</v>
      </c>
      <c r="E2013" s="189">
        <v>2.8</v>
      </c>
      <c r="F2013" s="189"/>
      <c r="G2013" s="191" t="s">
        <v>3163</v>
      </c>
      <c r="H2013" s="197">
        <f t="shared" si="59"/>
        <v>19.64</v>
      </c>
      <c r="I2013" s="203" t="s">
        <v>664</v>
      </c>
      <c r="J2013" s="177"/>
    </row>
    <row r="2014" spans="1:10" ht="25.5" customHeight="1" outlineLevel="1" x14ac:dyDescent="0.2">
      <c r="A2014" s="160" t="s">
        <v>212</v>
      </c>
      <c r="B2014" s="190" t="s">
        <v>3020</v>
      </c>
      <c r="C2014" s="191" t="s">
        <v>3021</v>
      </c>
      <c r="D2014" s="192" t="s">
        <v>9</v>
      </c>
      <c r="E2014" s="193">
        <v>3.93</v>
      </c>
      <c r="F2014" s="193"/>
      <c r="G2014" s="187" t="s">
        <v>3165</v>
      </c>
      <c r="H2014" s="197">
        <f t="shared" si="59"/>
        <v>10.25</v>
      </c>
      <c r="I2014" s="203" t="s">
        <v>664</v>
      </c>
      <c r="J2014" s="177"/>
    </row>
    <row r="2015" spans="1:10" ht="12.75" customHeight="1" outlineLevel="1" x14ac:dyDescent="0.2">
      <c r="A2015" s="160" t="s">
        <v>212</v>
      </c>
      <c r="B2015" s="178" t="s">
        <v>621</v>
      </c>
      <c r="C2015" s="179" t="s">
        <v>1487</v>
      </c>
      <c r="D2015" s="180"/>
      <c r="E2015" s="181"/>
      <c r="F2015" s="181"/>
      <c r="G2015" s="191" t="s">
        <v>3167</v>
      </c>
      <c r="H2015" s="197">
        <f t="shared" si="59"/>
        <v>3.64</v>
      </c>
      <c r="I2015" s="203" t="s">
        <v>664</v>
      </c>
      <c r="J2015" s="177"/>
    </row>
    <row r="2016" spans="1:10" ht="12.75" customHeight="1" outlineLevel="1" x14ac:dyDescent="0.2">
      <c r="A2016" s="160" t="s">
        <v>212</v>
      </c>
      <c r="B2016" s="186" t="s">
        <v>1179</v>
      </c>
      <c r="C2016" s="187" t="s">
        <v>2998</v>
      </c>
      <c r="D2016" s="188" t="s">
        <v>9</v>
      </c>
      <c r="E2016" s="189">
        <v>44.04</v>
      </c>
      <c r="F2016" s="189"/>
      <c r="G2016" s="187" t="s">
        <v>3169</v>
      </c>
      <c r="H2016" s="197">
        <f t="shared" si="59"/>
        <v>2.27</v>
      </c>
      <c r="I2016" s="203" t="s">
        <v>664</v>
      </c>
      <c r="J2016" s="177"/>
    </row>
    <row r="2017" spans="1:10" ht="25.5" customHeight="1" outlineLevel="1" x14ac:dyDescent="0.2">
      <c r="A2017" s="160" t="s">
        <v>212</v>
      </c>
      <c r="B2017" s="190" t="s">
        <v>1181</v>
      </c>
      <c r="C2017" s="191" t="s">
        <v>2999</v>
      </c>
      <c r="D2017" s="192" t="s">
        <v>9</v>
      </c>
      <c r="E2017" s="193">
        <v>2.2799999999999998</v>
      </c>
      <c r="F2017" s="193"/>
      <c r="G2017" s="191" t="s">
        <v>3171</v>
      </c>
      <c r="H2017" s="197">
        <f t="shared" si="59"/>
        <v>3.37</v>
      </c>
      <c r="I2017" s="203" t="s">
        <v>664</v>
      </c>
      <c r="J2017" s="177"/>
    </row>
    <row r="2018" spans="1:10" ht="25.5" customHeight="1" outlineLevel="1" x14ac:dyDescent="0.2">
      <c r="A2018" s="160" t="s">
        <v>212</v>
      </c>
      <c r="B2018" s="186" t="s">
        <v>3022</v>
      </c>
      <c r="C2018" s="187" t="s">
        <v>3003</v>
      </c>
      <c r="D2018" s="188" t="s">
        <v>9</v>
      </c>
      <c r="E2018" s="189">
        <v>27.98</v>
      </c>
      <c r="F2018" s="189"/>
      <c r="G2018" s="187" t="s">
        <v>3173</v>
      </c>
      <c r="H2018" s="197">
        <f t="shared" si="59"/>
        <v>7.35</v>
      </c>
      <c r="I2018" s="203" t="s">
        <v>664</v>
      </c>
      <c r="J2018" s="177"/>
    </row>
    <row r="2019" spans="1:10" ht="25.5" customHeight="1" outlineLevel="1" x14ac:dyDescent="0.2">
      <c r="A2019" s="160" t="s">
        <v>212</v>
      </c>
      <c r="B2019" s="190" t="s">
        <v>3023</v>
      </c>
      <c r="C2019" s="191" t="s">
        <v>3008</v>
      </c>
      <c r="D2019" s="192" t="s">
        <v>9</v>
      </c>
      <c r="E2019" s="193">
        <v>3.35</v>
      </c>
      <c r="F2019" s="193"/>
      <c r="G2019" s="191" t="s">
        <v>3241</v>
      </c>
      <c r="H2019" s="197">
        <f t="shared" si="59"/>
        <v>1.23</v>
      </c>
      <c r="I2019" s="203" t="s">
        <v>664</v>
      </c>
      <c r="J2019" s="177"/>
    </row>
    <row r="2020" spans="1:10" ht="25.5" customHeight="1" outlineLevel="1" x14ac:dyDescent="0.2">
      <c r="A2020" s="160" t="s">
        <v>212</v>
      </c>
      <c r="B2020" s="186" t="s">
        <v>3024</v>
      </c>
      <c r="C2020" s="187" t="s">
        <v>3025</v>
      </c>
      <c r="D2020" s="188" t="s">
        <v>9</v>
      </c>
      <c r="E2020" s="189">
        <v>5.0599999999999996</v>
      </c>
      <c r="F2020" s="189"/>
      <c r="G2020" s="187" t="s">
        <v>3243</v>
      </c>
      <c r="H2020" s="197">
        <f t="shared" si="59"/>
        <v>2</v>
      </c>
      <c r="I2020" s="203" t="s">
        <v>664</v>
      </c>
      <c r="J2020" s="177"/>
    </row>
    <row r="2021" spans="1:10" ht="12.75" customHeight="1" outlineLevel="1" x14ac:dyDescent="0.2">
      <c r="A2021" s="160" t="s">
        <v>212</v>
      </c>
      <c r="B2021" s="190" t="s">
        <v>3026</v>
      </c>
      <c r="C2021" s="191" t="s">
        <v>3027</v>
      </c>
      <c r="D2021" s="192" t="s">
        <v>9</v>
      </c>
      <c r="E2021" s="193">
        <v>4.47</v>
      </c>
      <c r="F2021" s="193"/>
      <c r="G2021" s="191" t="s">
        <v>3245</v>
      </c>
      <c r="H2021" s="197">
        <f t="shared" si="59"/>
        <v>2.85</v>
      </c>
      <c r="I2021" s="203" t="s">
        <v>664</v>
      </c>
      <c r="J2021" s="177"/>
    </row>
    <row r="2022" spans="1:10" ht="12.75" customHeight="1" outlineLevel="1" x14ac:dyDescent="0.2">
      <c r="A2022" s="160" t="s">
        <v>212</v>
      </c>
      <c r="B2022" s="186" t="s">
        <v>3028</v>
      </c>
      <c r="C2022" s="187" t="s">
        <v>3029</v>
      </c>
      <c r="D2022" s="188" t="s">
        <v>9</v>
      </c>
      <c r="E2022" s="189">
        <v>2.75</v>
      </c>
      <c r="F2022" s="189"/>
      <c r="G2022" s="187" t="s">
        <v>3209</v>
      </c>
      <c r="H2022" s="197">
        <f t="shared" si="59"/>
        <v>7.08</v>
      </c>
      <c r="I2022" s="203" t="s">
        <v>664</v>
      </c>
      <c r="J2022" s="177"/>
    </row>
    <row r="2023" spans="1:10" ht="25.5" customHeight="1" outlineLevel="1" x14ac:dyDescent="0.2">
      <c r="A2023" s="160" t="s">
        <v>212</v>
      </c>
      <c r="B2023" s="190" t="s">
        <v>3030</v>
      </c>
      <c r="C2023" s="191" t="s">
        <v>3031</v>
      </c>
      <c r="D2023" s="192" t="s">
        <v>9</v>
      </c>
      <c r="E2023" s="193">
        <v>2.82</v>
      </c>
      <c r="F2023" s="193"/>
      <c r="G2023" s="191" t="s">
        <v>3247</v>
      </c>
      <c r="H2023" s="197">
        <f t="shared" ref="H2023:H2035" si="60">SUMIF($C:$C,G2023,$E:$E)</f>
        <v>9.6300000000000008</v>
      </c>
      <c r="I2023" s="203" t="s">
        <v>664</v>
      </c>
      <c r="J2023" s="177"/>
    </row>
    <row r="2024" spans="1:10" ht="25.5" customHeight="1" outlineLevel="1" x14ac:dyDescent="0.2">
      <c r="A2024" s="160" t="s">
        <v>212</v>
      </c>
      <c r="B2024" s="186" t="s">
        <v>3032</v>
      </c>
      <c r="C2024" s="187" t="s">
        <v>3033</v>
      </c>
      <c r="D2024" s="188" t="s">
        <v>9</v>
      </c>
      <c r="E2024" s="189">
        <v>3.38</v>
      </c>
      <c r="F2024" s="189"/>
      <c r="G2024" s="187" t="s">
        <v>3249</v>
      </c>
      <c r="H2024" s="197">
        <f t="shared" si="60"/>
        <v>2.6</v>
      </c>
      <c r="I2024" s="203" t="s">
        <v>664</v>
      </c>
      <c r="J2024" s="177"/>
    </row>
    <row r="2025" spans="1:10" ht="25.5" customHeight="1" outlineLevel="1" x14ac:dyDescent="0.2">
      <c r="A2025" s="160" t="s">
        <v>212</v>
      </c>
      <c r="B2025" s="190" t="s">
        <v>3034</v>
      </c>
      <c r="C2025" s="191" t="s">
        <v>3019</v>
      </c>
      <c r="D2025" s="192" t="s">
        <v>9</v>
      </c>
      <c r="E2025" s="193">
        <v>5.6</v>
      </c>
      <c r="F2025" s="193"/>
      <c r="G2025" s="191" t="s">
        <v>3251</v>
      </c>
      <c r="H2025" s="197">
        <f t="shared" si="60"/>
        <v>4.4800000000000004</v>
      </c>
      <c r="I2025" s="203" t="s">
        <v>664</v>
      </c>
      <c r="J2025" s="177"/>
    </row>
    <row r="2026" spans="1:10" ht="12.75" customHeight="1" outlineLevel="1" x14ac:dyDescent="0.2">
      <c r="A2026" s="160" t="s">
        <v>212</v>
      </c>
      <c r="B2026" s="186" t="s">
        <v>3035</v>
      </c>
      <c r="C2026" s="187" t="s">
        <v>3036</v>
      </c>
      <c r="D2026" s="188" t="s">
        <v>9</v>
      </c>
      <c r="E2026" s="189">
        <v>9.64</v>
      </c>
      <c r="F2026" s="189"/>
      <c r="G2026" s="187" t="s">
        <v>3175</v>
      </c>
      <c r="H2026" s="197">
        <f t="shared" si="60"/>
        <v>1.98</v>
      </c>
      <c r="I2026" s="203" t="s">
        <v>664</v>
      </c>
      <c r="J2026" s="177"/>
    </row>
    <row r="2027" spans="1:10" ht="12.75" customHeight="1" outlineLevel="1" x14ac:dyDescent="0.2">
      <c r="A2027" s="160" t="s">
        <v>212</v>
      </c>
      <c r="B2027" s="190" t="s">
        <v>3037</v>
      </c>
      <c r="C2027" s="191" t="s">
        <v>3021</v>
      </c>
      <c r="D2027" s="192" t="s">
        <v>9</v>
      </c>
      <c r="E2027" s="193">
        <v>10.43</v>
      </c>
      <c r="F2027" s="193"/>
      <c r="G2027" s="191" t="s">
        <v>2966</v>
      </c>
      <c r="H2027" s="197">
        <f t="shared" si="60"/>
        <v>15.46</v>
      </c>
      <c r="I2027" s="203" t="s">
        <v>664</v>
      </c>
      <c r="J2027" s="177"/>
    </row>
    <row r="2028" spans="1:10" ht="25.5" customHeight="1" outlineLevel="1" x14ac:dyDescent="0.2">
      <c r="A2028" s="160" t="s">
        <v>212</v>
      </c>
      <c r="B2028" s="178" t="s">
        <v>3038</v>
      </c>
      <c r="C2028" s="179" t="s">
        <v>1488</v>
      </c>
      <c r="D2028" s="180"/>
      <c r="E2028" s="181"/>
      <c r="F2028" s="181"/>
      <c r="G2028" s="187" t="s">
        <v>2967</v>
      </c>
      <c r="H2028" s="197">
        <f t="shared" si="60"/>
        <v>3.93</v>
      </c>
      <c r="I2028" s="203" t="s">
        <v>664</v>
      </c>
      <c r="J2028" s="177"/>
    </row>
    <row r="2029" spans="1:10" ht="25.5" customHeight="1" outlineLevel="1" x14ac:dyDescent="0.2">
      <c r="A2029" s="160" t="s">
        <v>212</v>
      </c>
      <c r="B2029" s="186" t="s">
        <v>3039</v>
      </c>
      <c r="C2029" s="187" t="s">
        <v>2998</v>
      </c>
      <c r="D2029" s="188" t="s">
        <v>9</v>
      </c>
      <c r="E2029" s="189">
        <v>44.04</v>
      </c>
      <c r="F2029" s="189"/>
      <c r="G2029" s="191" t="s">
        <v>2968</v>
      </c>
      <c r="H2029" s="197">
        <f t="shared" si="60"/>
        <v>1.47</v>
      </c>
      <c r="I2029" s="203" t="s">
        <v>664</v>
      </c>
      <c r="J2029" s="177"/>
    </row>
    <row r="2030" spans="1:10" ht="25.5" customHeight="1" outlineLevel="1" x14ac:dyDescent="0.2">
      <c r="A2030" s="160" t="s">
        <v>212</v>
      </c>
      <c r="B2030" s="190" t="s">
        <v>3040</v>
      </c>
      <c r="C2030" s="191" t="s">
        <v>2999</v>
      </c>
      <c r="D2030" s="192" t="s">
        <v>9</v>
      </c>
      <c r="E2030" s="193">
        <v>1.52</v>
      </c>
      <c r="F2030" s="193"/>
      <c r="G2030" s="187" t="s">
        <v>3177</v>
      </c>
      <c r="H2030" s="197">
        <f t="shared" si="60"/>
        <v>6.46</v>
      </c>
      <c r="I2030" s="203" t="s">
        <v>664</v>
      </c>
      <c r="J2030" s="177"/>
    </row>
    <row r="2031" spans="1:10" ht="25.5" customHeight="1" outlineLevel="1" x14ac:dyDescent="0.2">
      <c r="A2031" s="160" t="s">
        <v>212</v>
      </c>
      <c r="B2031" s="186" t="s">
        <v>3041</v>
      </c>
      <c r="C2031" s="187" t="s">
        <v>3003</v>
      </c>
      <c r="D2031" s="188" t="s">
        <v>9</v>
      </c>
      <c r="E2031" s="189">
        <v>27.98</v>
      </c>
      <c r="F2031" s="189"/>
      <c r="G2031" s="191" t="s">
        <v>3021</v>
      </c>
      <c r="H2031" s="197">
        <f t="shared" si="60"/>
        <v>90.390000000000015</v>
      </c>
      <c r="I2031" s="203" t="s">
        <v>3257</v>
      </c>
      <c r="J2031" s="177"/>
    </row>
    <row r="2032" spans="1:10" ht="12.75" customHeight="1" outlineLevel="1" x14ac:dyDescent="0.2">
      <c r="A2032" s="160" t="s">
        <v>212</v>
      </c>
      <c r="B2032" s="190" t="s">
        <v>3042</v>
      </c>
      <c r="C2032" s="191" t="s">
        <v>3008</v>
      </c>
      <c r="D2032" s="192" t="s">
        <v>9</v>
      </c>
      <c r="E2032" s="193">
        <v>6.69</v>
      </c>
      <c r="F2032" s="193"/>
      <c r="G2032" s="187" t="s">
        <v>3253</v>
      </c>
      <c r="H2032" s="197">
        <f t="shared" si="60"/>
        <v>33.619999999999997</v>
      </c>
      <c r="I2032" s="203" t="s">
        <v>3257</v>
      </c>
      <c r="J2032" s="177"/>
    </row>
    <row r="2033" spans="1:10" ht="12.75" customHeight="1" outlineLevel="1" x14ac:dyDescent="0.2">
      <c r="A2033" s="160" t="s">
        <v>212</v>
      </c>
      <c r="B2033" s="186" t="s">
        <v>3043</v>
      </c>
      <c r="C2033" s="187" t="s">
        <v>3011</v>
      </c>
      <c r="D2033" s="188" t="s">
        <v>9</v>
      </c>
      <c r="E2033" s="189">
        <v>5.57</v>
      </c>
      <c r="F2033" s="189"/>
      <c r="G2033" s="191" t="s">
        <v>2996</v>
      </c>
      <c r="H2033" s="197">
        <f t="shared" si="60"/>
        <v>1.1200000000000001</v>
      </c>
      <c r="I2033" s="203" t="s">
        <v>664</v>
      </c>
      <c r="J2033" s="177"/>
    </row>
    <row r="2034" spans="1:10" ht="25.5" customHeight="1" outlineLevel="1" x14ac:dyDescent="0.2">
      <c r="A2034" s="160" t="s">
        <v>212</v>
      </c>
      <c r="B2034" s="190" t="s">
        <v>3044</v>
      </c>
      <c r="C2034" s="191" t="s">
        <v>3012</v>
      </c>
      <c r="D2034" s="192" t="s">
        <v>9</v>
      </c>
      <c r="E2034" s="193">
        <v>7.21</v>
      </c>
      <c r="F2034" s="193"/>
      <c r="G2034" s="187" t="s">
        <v>3198</v>
      </c>
      <c r="H2034" s="197">
        <f t="shared" si="60"/>
        <v>3.39</v>
      </c>
      <c r="I2034" s="203" t="s">
        <v>664</v>
      </c>
      <c r="J2034" s="177"/>
    </row>
    <row r="2035" spans="1:10" ht="25.5" customHeight="1" outlineLevel="1" x14ac:dyDescent="0.2">
      <c r="A2035" s="160" t="s">
        <v>212</v>
      </c>
      <c r="B2035" s="186" t="s">
        <v>3045</v>
      </c>
      <c r="C2035" s="187" t="s">
        <v>3013</v>
      </c>
      <c r="D2035" s="188" t="s">
        <v>9</v>
      </c>
      <c r="E2035" s="189">
        <v>2.75</v>
      </c>
      <c r="F2035" s="189"/>
      <c r="G2035" s="187" t="s">
        <v>3258</v>
      </c>
      <c r="H2035" s="197">
        <f t="shared" si="60"/>
        <v>6</v>
      </c>
      <c r="J2035" s="177"/>
    </row>
    <row r="2036" spans="1:10" ht="25.5" customHeight="1" outlineLevel="1" x14ac:dyDescent="0.2">
      <c r="A2036" s="160" t="s">
        <v>212</v>
      </c>
      <c r="B2036" s="190" t="s">
        <v>3046</v>
      </c>
      <c r="C2036" s="191" t="s">
        <v>3014</v>
      </c>
      <c r="D2036" s="192" t="s">
        <v>9</v>
      </c>
      <c r="E2036" s="193">
        <v>4.47</v>
      </c>
      <c r="F2036" s="193"/>
      <c r="J2036" s="177"/>
    </row>
    <row r="2037" spans="1:10" ht="12.75" customHeight="1" outlineLevel="1" x14ac:dyDescent="0.2">
      <c r="A2037" s="160" t="s">
        <v>212</v>
      </c>
      <c r="B2037" s="186" t="s">
        <v>3047</v>
      </c>
      <c r="C2037" s="187" t="s">
        <v>3015</v>
      </c>
      <c r="D2037" s="188" t="s">
        <v>9</v>
      </c>
      <c r="E2037" s="189">
        <v>3.62</v>
      </c>
      <c r="F2037" s="189"/>
      <c r="J2037" s="177"/>
    </row>
    <row r="2038" spans="1:10" ht="25.5" customHeight="1" outlineLevel="1" x14ac:dyDescent="0.2">
      <c r="A2038" s="160" t="s">
        <v>212</v>
      </c>
      <c r="B2038" s="190" t="s">
        <v>3048</v>
      </c>
      <c r="C2038" s="191" t="s">
        <v>3017</v>
      </c>
      <c r="D2038" s="192" t="s">
        <v>9</v>
      </c>
      <c r="E2038" s="193">
        <v>3.7</v>
      </c>
      <c r="F2038" s="193"/>
      <c r="G2038" s="423" t="s">
        <v>665</v>
      </c>
      <c r="H2038" s="196">
        <f>H2040+H2119</f>
        <v>2196.5899999999997</v>
      </c>
      <c r="I2038" s="204" t="str">
        <f>IF(H2038=H1958,"OKAY","REVER")</f>
        <v>OKAY</v>
      </c>
      <c r="J2038" s="177"/>
    </row>
    <row r="2039" spans="1:10" ht="25.5" customHeight="1" outlineLevel="1" x14ac:dyDescent="0.2">
      <c r="A2039" s="160" t="s">
        <v>212</v>
      </c>
      <c r="B2039" s="186" t="s">
        <v>3049</v>
      </c>
      <c r="C2039" s="187" t="s">
        <v>3019</v>
      </c>
      <c r="D2039" s="188" t="s">
        <v>9</v>
      </c>
      <c r="E2039" s="189">
        <v>5.6</v>
      </c>
      <c r="F2039" s="189"/>
      <c r="G2039" s="194"/>
      <c r="H2039" s="194"/>
      <c r="I2039" s="204"/>
      <c r="J2039" s="177"/>
    </row>
    <row r="2040" spans="1:10" ht="12.75" customHeight="1" outlineLevel="1" x14ac:dyDescent="0.2">
      <c r="A2040" s="160" t="s">
        <v>212</v>
      </c>
      <c r="B2040" s="190" t="s">
        <v>3050</v>
      </c>
      <c r="C2040" s="191" t="s">
        <v>3036</v>
      </c>
      <c r="D2040" s="192" t="s">
        <v>9</v>
      </c>
      <c r="E2040" s="193">
        <v>9.64</v>
      </c>
      <c r="F2040" s="193"/>
      <c r="G2040" s="423" t="str">
        <f>$A$1</f>
        <v>EMBASSAMENTO</v>
      </c>
      <c r="H2040" s="196">
        <f>SUM(H2041:H2117)</f>
        <v>20.86</v>
      </c>
      <c r="I2040" s="204"/>
      <c r="J2040" s="177"/>
    </row>
    <row r="2041" spans="1:10" ht="25.5" customHeight="1" outlineLevel="1" x14ac:dyDescent="0.2">
      <c r="A2041" s="160" t="s">
        <v>212</v>
      </c>
      <c r="B2041" s="186" t="s">
        <v>3051</v>
      </c>
      <c r="C2041" s="187" t="s">
        <v>3021</v>
      </c>
      <c r="D2041" s="188" t="s">
        <v>9</v>
      </c>
      <c r="E2041" s="189">
        <v>3.93</v>
      </c>
      <c r="F2041" s="189"/>
      <c r="G2041" s="191" t="s">
        <v>2969</v>
      </c>
      <c r="H2041" s="197">
        <f t="shared" ref="H2041:H2072" si="61">SUMIFS($E:$E,$C:$C,G2041,$A:$A,$G$22)</f>
        <v>0</v>
      </c>
      <c r="I2041" s="204"/>
      <c r="J2041" s="177"/>
    </row>
    <row r="2042" spans="1:10" ht="25.5" customHeight="1" outlineLevel="1" x14ac:dyDescent="0.2">
      <c r="A2042" s="160" t="s">
        <v>212</v>
      </c>
      <c r="B2042" s="178" t="s">
        <v>3052</v>
      </c>
      <c r="C2042" s="179" t="s">
        <v>1489</v>
      </c>
      <c r="D2042" s="180"/>
      <c r="E2042" s="181"/>
      <c r="F2042" s="181"/>
      <c r="G2042" s="187" t="s">
        <v>2970</v>
      </c>
      <c r="H2042" s="197">
        <f t="shared" si="61"/>
        <v>0</v>
      </c>
      <c r="J2042" s="177"/>
    </row>
    <row r="2043" spans="1:10" ht="12.75" customHeight="1" outlineLevel="1" x14ac:dyDescent="0.2">
      <c r="A2043" s="160" t="s">
        <v>212</v>
      </c>
      <c r="B2043" s="190" t="s">
        <v>3053</v>
      </c>
      <c r="C2043" s="191" t="s">
        <v>2998</v>
      </c>
      <c r="D2043" s="192" t="s">
        <v>9</v>
      </c>
      <c r="E2043" s="193">
        <v>44.04</v>
      </c>
      <c r="F2043" s="193"/>
      <c r="G2043" s="191" t="s">
        <v>2971</v>
      </c>
      <c r="H2043" s="197">
        <f t="shared" si="61"/>
        <v>0</v>
      </c>
      <c r="J2043" s="177"/>
    </row>
    <row r="2044" spans="1:10" ht="12.75" customHeight="1" outlineLevel="1" x14ac:dyDescent="0.2">
      <c r="A2044" s="160" t="s">
        <v>212</v>
      </c>
      <c r="B2044" s="186" t="s">
        <v>3054</v>
      </c>
      <c r="C2044" s="187" t="s">
        <v>2999</v>
      </c>
      <c r="D2044" s="188" t="s">
        <v>9</v>
      </c>
      <c r="E2044" s="189">
        <v>2.2799999999999998</v>
      </c>
      <c r="F2044" s="189"/>
      <c r="G2044" s="187" t="s">
        <v>2972</v>
      </c>
      <c r="H2044" s="197">
        <f t="shared" si="61"/>
        <v>0</v>
      </c>
      <c r="J2044" s="177"/>
    </row>
    <row r="2045" spans="1:10" ht="25.5" customHeight="1" outlineLevel="1" x14ac:dyDescent="0.2">
      <c r="A2045" s="160" t="s">
        <v>212</v>
      </c>
      <c r="B2045" s="190" t="s">
        <v>3055</v>
      </c>
      <c r="C2045" s="191" t="s">
        <v>3003</v>
      </c>
      <c r="D2045" s="192" t="s">
        <v>9</v>
      </c>
      <c r="E2045" s="193">
        <v>27.98</v>
      </c>
      <c r="F2045" s="193"/>
      <c r="G2045" s="191" t="s">
        <v>2973</v>
      </c>
      <c r="H2045" s="197">
        <f t="shared" si="61"/>
        <v>0</v>
      </c>
      <c r="J2045" s="177"/>
    </row>
    <row r="2046" spans="1:10" ht="25.5" customHeight="1" outlineLevel="1" x14ac:dyDescent="0.2">
      <c r="A2046" s="160" t="s">
        <v>212</v>
      </c>
      <c r="B2046" s="186" t="s">
        <v>3056</v>
      </c>
      <c r="C2046" s="187" t="s">
        <v>3008</v>
      </c>
      <c r="D2046" s="188" t="s">
        <v>9</v>
      </c>
      <c r="E2046" s="189">
        <v>3.35</v>
      </c>
      <c r="F2046" s="189"/>
      <c r="G2046" s="187" t="s">
        <v>2974</v>
      </c>
      <c r="H2046" s="197">
        <f t="shared" si="61"/>
        <v>0</v>
      </c>
      <c r="J2046" s="177"/>
    </row>
    <row r="2047" spans="1:10" ht="25.5" customHeight="1" outlineLevel="1" x14ac:dyDescent="0.2">
      <c r="A2047" s="160" t="s">
        <v>212</v>
      </c>
      <c r="B2047" s="190" t="s">
        <v>3057</v>
      </c>
      <c r="C2047" s="191" t="s">
        <v>3025</v>
      </c>
      <c r="D2047" s="192" t="s">
        <v>9</v>
      </c>
      <c r="E2047" s="193">
        <v>5.0599999999999996</v>
      </c>
      <c r="F2047" s="193"/>
      <c r="G2047" s="191" t="s">
        <v>2975</v>
      </c>
      <c r="H2047" s="197">
        <f t="shared" si="61"/>
        <v>0</v>
      </c>
      <c r="J2047" s="177"/>
    </row>
    <row r="2048" spans="1:10" ht="25.5" customHeight="1" outlineLevel="1" x14ac:dyDescent="0.2">
      <c r="A2048" s="160" t="s">
        <v>212</v>
      </c>
      <c r="B2048" s="186" t="s">
        <v>3058</v>
      </c>
      <c r="C2048" s="187" t="s">
        <v>3027</v>
      </c>
      <c r="D2048" s="188" t="s">
        <v>9</v>
      </c>
      <c r="E2048" s="189">
        <v>4.47</v>
      </c>
      <c r="F2048" s="189"/>
      <c r="G2048" s="187" t="s">
        <v>2976</v>
      </c>
      <c r="H2048" s="197">
        <f t="shared" si="61"/>
        <v>0</v>
      </c>
      <c r="J2048" s="177"/>
    </row>
    <row r="2049" spans="1:10" ht="12.75" customHeight="1" outlineLevel="1" x14ac:dyDescent="0.2">
      <c r="A2049" s="160" t="s">
        <v>212</v>
      </c>
      <c r="B2049" s="190" t="s">
        <v>3059</v>
      </c>
      <c r="C2049" s="191" t="s">
        <v>3029</v>
      </c>
      <c r="D2049" s="192" t="s">
        <v>9</v>
      </c>
      <c r="E2049" s="193">
        <v>2.75</v>
      </c>
      <c r="F2049" s="193"/>
      <c r="G2049" s="191" t="s">
        <v>2977</v>
      </c>
      <c r="H2049" s="197">
        <f t="shared" si="61"/>
        <v>0</v>
      </c>
      <c r="J2049" s="177"/>
    </row>
    <row r="2050" spans="1:10" ht="12.75" customHeight="1" outlineLevel="1" x14ac:dyDescent="0.2">
      <c r="A2050" s="160" t="s">
        <v>212</v>
      </c>
      <c r="B2050" s="186" t="s">
        <v>3060</v>
      </c>
      <c r="C2050" s="187" t="s">
        <v>3031</v>
      </c>
      <c r="D2050" s="188" t="s">
        <v>9</v>
      </c>
      <c r="E2050" s="189">
        <v>2.82</v>
      </c>
      <c r="F2050" s="189"/>
      <c r="G2050" s="187" t="s">
        <v>2978</v>
      </c>
      <c r="H2050" s="197">
        <f t="shared" si="61"/>
        <v>0</v>
      </c>
      <c r="J2050" s="177"/>
    </row>
    <row r="2051" spans="1:10" ht="25.5" customHeight="1" outlineLevel="1" x14ac:dyDescent="0.2">
      <c r="A2051" s="160" t="s">
        <v>212</v>
      </c>
      <c r="B2051" s="190" t="s">
        <v>3061</v>
      </c>
      <c r="C2051" s="191" t="s">
        <v>3033</v>
      </c>
      <c r="D2051" s="192" t="s">
        <v>9</v>
      </c>
      <c r="E2051" s="193">
        <v>3.38</v>
      </c>
      <c r="F2051" s="193"/>
      <c r="G2051" s="191" t="s">
        <v>2979</v>
      </c>
      <c r="H2051" s="197">
        <f t="shared" si="61"/>
        <v>0</v>
      </c>
      <c r="J2051" s="177"/>
    </row>
    <row r="2052" spans="1:10" ht="25.5" customHeight="1" outlineLevel="1" x14ac:dyDescent="0.2">
      <c r="A2052" s="160" t="s">
        <v>212</v>
      </c>
      <c r="B2052" s="186" t="s">
        <v>3062</v>
      </c>
      <c r="C2052" s="187" t="s">
        <v>3019</v>
      </c>
      <c r="D2052" s="188" t="s">
        <v>9</v>
      </c>
      <c r="E2052" s="189">
        <v>5.6</v>
      </c>
      <c r="F2052" s="189"/>
      <c r="G2052" s="187" t="s">
        <v>2980</v>
      </c>
      <c r="H2052" s="197">
        <f t="shared" si="61"/>
        <v>0</v>
      </c>
      <c r="J2052" s="177"/>
    </row>
    <row r="2053" spans="1:10" ht="25.5" customHeight="1" outlineLevel="1" x14ac:dyDescent="0.2">
      <c r="A2053" s="160" t="s">
        <v>212</v>
      </c>
      <c r="B2053" s="190" t="s">
        <v>3063</v>
      </c>
      <c r="C2053" s="191" t="s">
        <v>3036</v>
      </c>
      <c r="D2053" s="192" t="s">
        <v>9</v>
      </c>
      <c r="E2053" s="193">
        <v>9.64</v>
      </c>
      <c r="F2053" s="193"/>
      <c r="G2053" s="191" t="s">
        <v>2982</v>
      </c>
      <c r="H2053" s="197">
        <f t="shared" si="61"/>
        <v>0</v>
      </c>
      <c r="J2053" s="177"/>
    </row>
    <row r="2054" spans="1:10" ht="12.75" customHeight="1" outlineLevel="1" x14ac:dyDescent="0.2">
      <c r="A2054" s="160" t="s">
        <v>212</v>
      </c>
      <c r="B2054" s="186" t="s">
        <v>3064</v>
      </c>
      <c r="C2054" s="187" t="s">
        <v>3021</v>
      </c>
      <c r="D2054" s="188" t="s">
        <v>9</v>
      </c>
      <c r="E2054" s="189">
        <v>5.2</v>
      </c>
      <c r="F2054" s="189"/>
      <c r="G2054" s="187" t="s">
        <v>2984</v>
      </c>
      <c r="H2054" s="197">
        <f t="shared" si="61"/>
        <v>0</v>
      </c>
      <c r="J2054" s="177"/>
    </row>
    <row r="2055" spans="1:10" ht="12.75" customHeight="1" outlineLevel="1" x14ac:dyDescent="0.2">
      <c r="A2055" s="160" t="s">
        <v>212</v>
      </c>
      <c r="B2055" s="178" t="s">
        <v>3065</v>
      </c>
      <c r="C2055" s="179" t="s">
        <v>1490</v>
      </c>
      <c r="D2055" s="180"/>
      <c r="E2055" s="181"/>
      <c r="F2055" s="181"/>
      <c r="G2055" s="191" t="s">
        <v>2986</v>
      </c>
      <c r="H2055" s="197">
        <f t="shared" si="61"/>
        <v>0</v>
      </c>
      <c r="J2055" s="177"/>
    </row>
    <row r="2056" spans="1:10" ht="25.5" customHeight="1" outlineLevel="1" x14ac:dyDescent="0.2">
      <c r="A2056" s="160" t="s">
        <v>212</v>
      </c>
      <c r="B2056" s="190" t="s">
        <v>3066</v>
      </c>
      <c r="C2056" s="191" t="s">
        <v>2998</v>
      </c>
      <c r="D2056" s="192" t="s">
        <v>9</v>
      </c>
      <c r="E2056" s="193">
        <v>44.04</v>
      </c>
      <c r="F2056" s="193"/>
      <c r="G2056" s="187" t="s">
        <v>2988</v>
      </c>
      <c r="H2056" s="197">
        <f t="shared" si="61"/>
        <v>0</v>
      </c>
      <c r="J2056" s="177"/>
    </row>
    <row r="2057" spans="1:10" ht="25.5" customHeight="1" outlineLevel="1" x14ac:dyDescent="0.2">
      <c r="A2057" s="160" t="s">
        <v>212</v>
      </c>
      <c r="B2057" s="186" t="s">
        <v>3067</v>
      </c>
      <c r="C2057" s="187" t="s">
        <v>2999</v>
      </c>
      <c r="D2057" s="188" t="s">
        <v>9</v>
      </c>
      <c r="E2057" s="189">
        <v>1.52</v>
      </c>
      <c r="F2057" s="189"/>
      <c r="G2057" s="191" t="s">
        <v>2990</v>
      </c>
      <c r="H2057" s="197">
        <f t="shared" si="61"/>
        <v>0</v>
      </c>
      <c r="J2057" s="177"/>
    </row>
    <row r="2058" spans="1:10" ht="25.5" customHeight="1" outlineLevel="1" x14ac:dyDescent="0.2">
      <c r="A2058" s="160" t="s">
        <v>212</v>
      </c>
      <c r="B2058" s="190" t="s">
        <v>3068</v>
      </c>
      <c r="C2058" s="191" t="s">
        <v>3003</v>
      </c>
      <c r="D2058" s="192" t="s">
        <v>9</v>
      </c>
      <c r="E2058" s="193">
        <v>27.98</v>
      </c>
      <c r="F2058" s="193"/>
      <c r="G2058" s="187" t="s">
        <v>2992</v>
      </c>
      <c r="H2058" s="197">
        <f t="shared" si="61"/>
        <v>0</v>
      </c>
      <c r="J2058" s="177"/>
    </row>
    <row r="2059" spans="1:10" ht="25.5" customHeight="1" outlineLevel="1" x14ac:dyDescent="0.2">
      <c r="A2059" s="160" t="s">
        <v>212</v>
      </c>
      <c r="B2059" s="186" t="s">
        <v>3069</v>
      </c>
      <c r="C2059" s="187" t="s">
        <v>3008</v>
      </c>
      <c r="D2059" s="188" t="s">
        <v>9</v>
      </c>
      <c r="E2059" s="189">
        <v>6.69</v>
      </c>
      <c r="F2059" s="189"/>
      <c r="G2059" s="191" t="s">
        <v>2994</v>
      </c>
      <c r="H2059" s="197">
        <f t="shared" si="61"/>
        <v>0</v>
      </c>
      <c r="J2059" s="177"/>
    </row>
    <row r="2060" spans="1:10" ht="12.75" customHeight="1" outlineLevel="1" x14ac:dyDescent="0.2">
      <c r="A2060" s="160" t="s">
        <v>212</v>
      </c>
      <c r="B2060" s="190" t="s">
        <v>3070</v>
      </c>
      <c r="C2060" s="191" t="s">
        <v>3011</v>
      </c>
      <c r="D2060" s="192" t="s">
        <v>9</v>
      </c>
      <c r="E2060" s="193">
        <v>5.57</v>
      </c>
      <c r="F2060" s="193"/>
      <c r="G2060" s="187" t="s">
        <v>2997</v>
      </c>
      <c r="H2060" s="197">
        <f t="shared" si="61"/>
        <v>0</v>
      </c>
      <c r="J2060" s="177"/>
    </row>
    <row r="2061" spans="1:10" ht="12.75" customHeight="1" outlineLevel="1" x14ac:dyDescent="0.2">
      <c r="A2061" s="160" t="s">
        <v>212</v>
      </c>
      <c r="B2061" s="186" t="s">
        <v>3071</v>
      </c>
      <c r="C2061" s="187" t="s">
        <v>3012</v>
      </c>
      <c r="D2061" s="188" t="s">
        <v>9</v>
      </c>
      <c r="E2061" s="189">
        <v>7.21</v>
      </c>
      <c r="F2061" s="189"/>
      <c r="G2061" s="191" t="s">
        <v>2998</v>
      </c>
      <c r="H2061" s="197">
        <f t="shared" si="61"/>
        <v>0</v>
      </c>
      <c r="J2061" s="177"/>
    </row>
    <row r="2062" spans="1:10" ht="25.5" customHeight="1" outlineLevel="1" x14ac:dyDescent="0.2">
      <c r="A2062" s="160" t="s">
        <v>212</v>
      </c>
      <c r="B2062" s="190" t="s">
        <v>3072</v>
      </c>
      <c r="C2062" s="191" t="s">
        <v>3013</v>
      </c>
      <c r="D2062" s="192" t="s">
        <v>9</v>
      </c>
      <c r="E2062" s="193">
        <v>2.75</v>
      </c>
      <c r="F2062" s="193"/>
      <c r="G2062" s="187" t="s">
        <v>2999</v>
      </c>
      <c r="H2062" s="197">
        <f t="shared" si="61"/>
        <v>0</v>
      </c>
      <c r="J2062" s="177"/>
    </row>
    <row r="2063" spans="1:10" ht="25.5" customHeight="1" outlineLevel="1" x14ac:dyDescent="0.2">
      <c r="A2063" s="160" t="s">
        <v>212</v>
      </c>
      <c r="B2063" s="186" t="s">
        <v>3073</v>
      </c>
      <c r="C2063" s="187" t="s">
        <v>3014</v>
      </c>
      <c r="D2063" s="188" t="s">
        <v>9</v>
      </c>
      <c r="E2063" s="189">
        <v>4.47</v>
      </c>
      <c r="F2063" s="189"/>
      <c r="G2063" s="191" t="s">
        <v>3000</v>
      </c>
      <c r="H2063" s="197">
        <f t="shared" si="61"/>
        <v>0</v>
      </c>
      <c r="J2063" s="177"/>
    </row>
    <row r="2064" spans="1:10" ht="25.5" customHeight="1" outlineLevel="1" x14ac:dyDescent="0.2">
      <c r="A2064" s="160" t="s">
        <v>212</v>
      </c>
      <c r="B2064" s="190" t="s">
        <v>3074</v>
      </c>
      <c r="C2064" s="191" t="s">
        <v>3015</v>
      </c>
      <c r="D2064" s="192" t="s">
        <v>9</v>
      </c>
      <c r="E2064" s="193">
        <v>3.62</v>
      </c>
      <c r="F2064" s="193"/>
      <c r="G2064" s="187" t="s">
        <v>3001</v>
      </c>
      <c r="H2064" s="197">
        <f t="shared" si="61"/>
        <v>0</v>
      </c>
      <c r="J2064" s="177"/>
    </row>
    <row r="2065" spans="1:10" ht="12.75" customHeight="1" outlineLevel="1" x14ac:dyDescent="0.2">
      <c r="A2065" s="160" t="s">
        <v>212</v>
      </c>
      <c r="B2065" s="186" t="s">
        <v>3075</v>
      </c>
      <c r="C2065" s="187" t="s">
        <v>3017</v>
      </c>
      <c r="D2065" s="188" t="s">
        <v>9</v>
      </c>
      <c r="E2065" s="189">
        <v>3.7</v>
      </c>
      <c r="F2065" s="189"/>
      <c r="G2065" s="191" t="s">
        <v>3002</v>
      </c>
      <c r="H2065" s="197">
        <f t="shared" si="61"/>
        <v>0</v>
      </c>
      <c r="J2065" s="177"/>
    </row>
    <row r="2066" spans="1:10" ht="12.75" customHeight="1" outlineLevel="1" x14ac:dyDescent="0.2">
      <c r="A2066" s="160" t="s">
        <v>212</v>
      </c>
      <c r="B2066" s="190" t="s">
        <v>3076</v>
      </c>
      <c r="C2066" s="191" t="s">
        <v>3019</v>
      </c>
      <c r="D2066" s="192" t="s">
        <v>9</v>
      </c>
      <c r="E2066" s="193">
        <v>5.6</v>
      </c>
      <c r="F2066" s="193"/>
      <c r="G2066" s="187" t="s">
        <v>3003</v>
      </c>
      <c r="H2066" s="197">
        <f t="shared" si="61"/>
        <v>0</v>
      </c>
      <c r="J2066" s="177"/>
    </row>
    <row r="2067" spans="1:10" ht="25.5" customHeight="1" outlineLevel="1" x14ac:dyDescent="0.2">
      <c r="A2067" s="160" t="s">
        <v>212</v>
      </c>
      <c r="B2067" s="186" t="s">
        <v>3077</v>
      </c>
      <c r="C2067" s="187" t="s">
        <v>3036</v>
      </c>
      <c r="D2067" s="188" t="s">
        <v>9</v>
      </c>
      <c r="E2067" s="189">
        <v>9.64</v>
      </c>
      <c r="F2067" s="189"/>
      <c r="G2067" s="191" t="s">
        <v>3004</v>
      </c>
      <c r="H2067" s="197">
        <f t="shared" si="61"/>
        <v>0</v>
      </c>
      <c r="J2067" s="177"/>
    </row>
    <row r="2068" spans="1:10" ht="25.5" customHeight="1" outlineLevel="1" x14ac:dyDescent="0.2">
      <c r="A2068" s="160" t="s">
        <v>212</v>
      </c>
      <c r="B2068" s="190" t="s">
        <v>3078</v>
      </c>
      <c r="C2068" s="191" t="s">
        <v>3021</v>
      </c>
      <c r="D2068" s="192" t="s">
        <v>9</v>
      </c>
      <c r="E2068" s="193">
        <v>3.85</v>
      </c>
      <c r="F2068" s="193"/>
      <c r="G2068" s="187" t="s">
        <v>3006</v>
      </c>
      <c r="H2068" s="197">
        <f t="shared" si="61"/>
        <v>0</v>
      </c>
      <c r="J2068" s="177"/>
    </row>
    <row r="2069" spans="1:10" ht="25.5" customHeight="1" outlineLevel="1" x14ac:dyDescent="0.2">
      <c r="A2069" s="160" t="s">
        <v>212</v>
      </c>
      <c r="B2069" s="178" t="s">
        <v>3079</v>
      </c>
      <c r="C2069" s="179" t="s">
        <v>1491</v>
      </c>
      <c r="D2069" s="180"/>
      <c r="E2069" s="181"/>
      <c r="F2069" s="181"/>
      <c r="G2069" s="191" t="s">
        <v>3008</v>
      </c>
      <c r="H2069" s="197">
        <f t="shared" si="61"/>
        <v>0</v>
      </c>
      <c r="J2069" s="177"/>
    </row>
    <row r="2070" spans="1:10" ht="12.75" customHeight="1" outlineLevel="1" x14ac:dyDescent="0.2">
      <c r="A2070" s="160" t="s">
        <v>212</v>
      </c>
      <c r="B2070" s="186" t="s">
        <v>3080</v>
      </c>
      <c r="C2070" s="187" t="s">
        <v>2998</v>
      </c>
      <c r="D2070" s="188" t="s">
        <v>9</v>
      </c>
      <c r="E2070" s="189">
        <v>44.04</v>
      </c>
      <c r="F2070" s="189"/>
      <c r="G2070" s="187" t="s">
        <v>3010</v>
      </c>
      <c r="H2070" s="197">
        <f t="shared" si="61"/>
        <v>0</v>
      </c>
      <c r="J2070" s="177"/>
    </row>
    <row r="2071" spans="1:10" ht="25.5" customHeight="1" outlineLevel="1" x14ac:dyDescent="0.2">
      <c r="A2071" s="160" t="s">
        <v>212</v>
      </c>
      <c r="B2071" s="190" t="s">
        <v>3081</v>
      </c>
      <c r="C2071" s="191" t="s">
        <v>2999</v>
      </c>
      <c r="D2071" s="192" t="s">
        <v>9</v>
      </c>
      <c r="E2071" s="193">
        <v>2.2799999999999998</v>
      </c>
      <c r="F2071" s="193"/>
      <c r="G2071" s="191" t="s">
        <v>3011</v>
      </c>
      <c r="H2071" s="197">
        <f t="shared" si="61"/>
        <v>0</v>
      </c>
      <c r="J2071" s="177"/>
    </row>
    <row r="2072" spans="1:10" ht="12.75" customHeight="1" outlineLevel="1" x14ac:dyDescent="0.2">
      <c r="A2072" s="160" t="s">
        <v>212</v>
      </c>
      <c r="B2072" s="186" t="s">
        <v>3082</v>
      </c>
      <c r="C2072" s="187" t="s">
        <v>3003</v>
      </c>
      <c r="D2072" s="188" t="s">
        <v>9</v>
      </c>
      <c r="E2072" s="189">
        <v>27.98</v>
      </c>
      <c r="F2072" s="189"/>
      <c r="G2072" s="187" t="s">
        <v>3012</v>
      </c>
      <c r="H2072" s="197">
        <f t="shared" si="61"/>
        <v>0</v>
      </c>
      <c r="J2072" s="177"/>
    </row>
    <row r="2073" spans="1:10" ht="25.5" customHeight="1" outlineLevel="1" x14ac:dyDescent="0.2">
      <c r="A2073" s="160" t="s">
        <v>212</v>
      </c>
      <c r="B2073" s="190" t="s">
        <v>3083</v>
      </c>
      <c r="C2073" s="191" t="s">
        <v>3008</v>
      </c>
      <c r="D2073" s="192" t="s">
        <v>9</v>
      </c>
      <c r="E2073" s="193">
        <v>3.35</v>
      </c>
      <c r="F2073" s="193"/>
      <c r="G2073" s="191" t="s">
        <v>3013</v>
      </c>
      <c r="H2073" s="197">
        <f t="shared" ref="H2073:H2104" si="62">SUMIFS($E:$E,$C:$C,G2073,$A:$A,$G$22)</f>
        <v>0</v>
      </c>
      <c r="J2073" s="177"/>
    </row>
    <row r="2074" spans="1:10" ht="25.5" customHeight="1" outlineLevel="1" x14ac:dyDescent="0.2">
      <c r="A2074" s="160" t="s">
        <v>212</v>
      </c>
      <c r="B2074" s="186" t="s">
        <v>3084</v>
      </c>
      <c r="C2074" s="187" t="s">
        <v>3025</v>
      </c>
      <c r="D2074" s="188" t="s">
        <v>9</v>
      </c>
      <c r="E2074" s="189">
        <v>5.0599999999999996</v>
      </c>
      <c r="F2074" s="189"/>
      <c r="G2074" s="187" t="s">
        <v>3186</v>
      </c>
      <c r="H2074" s="197">
        <f t="shared" si="62"/>
        <v>0</v>
      </c>
      <c r="J2074" s="177"/>
    </row>
    <row r="2075" spans="1:10" ht="25.5" customHeight="1" outlineLevel="1" x14ac:dyDescent="0.2">
      <c r="A2075" s="160" t="s">
        <v>212</v>
      </c>
      <c r="B2075" s="190" t="s">
        <v>3085</v>
      </c>
      <c r="C2075" s="191" t="s">
        <v>3027</v>
      </c>
      <c r="D2075" s="192" t="s">
        <v>9</v>
      </c>
      <c r="E2075" s="193">
        <v>4.47</v>
      </c>
      <c r="F2075" s="193"/>
      <c r="G2075" s="191" t="s">
        <v>3025</v>
      </c>
      <c r="H2075" s="197">
        <f t="shared" si="62"/>
        <v>0</v>
      </c>
      <c r="J2075" s="177"/>
    </row>
    <row r="2076" spans="1:10" ht="25.5" customHeight="1" outlineLevel="1" x14ac:dyDescent="0.2">
      <c r="A2076" s="160" t="s">
        <v>212</v>
      </c>
      <c r="B2076" s="186" t="s">
        <v>3086</v>
      </c>
      <c r="C2076" s="187" t="s">
        <v>3029</v>
      </c>
      <c r="D2076" s="188" t="s">
        <v>9</v>
      </c>
      <c r="E2076" s="189">
        <v>2.75</v>
      </c>
      <c r="F2076" s="189"/>
      <c r="G2076" s="187" t="s">
        <v>3027</v>
      </c>
      <c r="H2076" s="197">
        <f t="shared" si="62"/>
        <v>0</v>
      </c>
      <c r="J2076" s="177"/>
    </row>
    <row r="2077" spans="1:10" ht="12.75" customHeight="1" outlineLevel="1" x14ac:dyDescent="0.2">
      <c r="A2077" s="160" t="s">
        <v>212</v>
      </c>
      <c r="B2077" s="190" t="s">
        <v>3087</v>
      </c>
      <c r="C2077" s="191" t="s">
        <v>3031</v>
      </c>
      <c r="D2077" s="192" t="s">
        <v>9</v>
      </c>
      <c r="E2077" s="193">
        <v>2.82</v>
      </c>
      <c r="F2077" s="193"/>
      <c r="G2077" s="191" t="s">
        <v>3189</v>
      </c>
      <c r="H2077" s="197">
        <f t="shared" si="62"/>
        <v>0</v>
      </c>
      <c r="J2077" s="177"/>
    </row>
    <row r="2078" spans="1:10" ht="12.75" customHeight="1" outlineLevel="1" x14ac:dyDescent="0.2">
      <c r="A2078" s="160" t="s">
        <v>212</v>
      </c>
      <c r="B2078" s="186" t="s">
        <v>3088</v>
      </c>
      <c r="C2078" s="187" t="s">
        <v>3033</v>
      </c>
      <c r="D2078" s="188" t="s">
        <v>9</v>
      </c>
      <c r="E2078" s="189">
        <v>3.38</v>
      </c>
      <c r="F2078" s="189"/>
      <c r="G2078" s="187" t="s">
        <v>3014</v>
      </c>
      <c r="H2078" s="197">
        <f t="shared" si="62"/>
        <v>0</v>
      </c>
      <c r="J2078" s="177"/>
    </row>
    <row r="2079" spans="1:10" ht="25.5" customHeight="1" outlineLevel="1" x14ac:dyDescent="0.2">
      <c r="A2079" s="160" t="s">
        <v>212</v>
      </c>
      <c r="B2079" s="190" t="s">
        <v>3089</v>
      </c>
      <c r="C2079" s="191" t="s">
        <v>3019</v>
      </c>
      <c r="D2079" s="192" t="s">
        <v>9</v>
      </c>
      <c r="E2079" s="193">
        <v>5.6</v>
      </c>
      <c r="F2079" s="193"/>
      <c r="G2079" s="191" t="s">
        <v>3191</v>
      </c>
      <c r="H2079" s="197">
        <f t="shared" si="62"/>
        <v>0</v>
      </c>
      <c r="J2079" s="177"/>
    </row>
    <row r="2080" spans="1:10" ht="25.5" customHeight="1" outlineLevel="1" x14ac:dyDescent="0.2">
      <c r="A2080" s="160" t="s">
        <v>212</v>
      </c>
      <c r="B2080" s="186" t="s">
        <v>3090</v>
      </c>
      <c r="C2080" s="187" t="s">
        <v>3036</v>
      </c>
      <c r="D2080" s="188" t="s">
        <v>9</v>
      </c>
      <c r="E2080" s="189">
        <v>9.64</v>
      </c>
      <c r="F2080" s="189"/>
      <c r="G2080" s="187" t="s">
        <v>3029</v>
      </c>
      <c r="H2080" s="197">
        <f t="shared" si="62"/>
        <v>0</v>
      </c>
      <c r="J2080" s="177"/>
    </row>
    <row r="2081" spans="1:10" ht="25.5" customHeight="1" outlineLevel="1" x14ac:dyDescent="0.2">
      <c r="A2081" s="160" t="s">
        <v>212</v>
      </c>
      <c r="B2081" s="190" t="s">
        <v>3091</v>
      </c>
      <c r="C2081" s="191" t="s">
        <v>3021</v>
      </c>
      <c r="D2081" s="192" t="s">
        <v>9</v>
      </c>
      <c r="E2081" s="193">
        <v>5.2</v>
      </c>
      <c r="F2081" s="193"/>
      <c r="G2081" s="191" t="s">
        <v>3015</v>
      </c>
      <c r="H2081" s="197">
        <f t="shared" si="62"/>
        <v>0</v>
      </c>
      <c r="J2081" s="177"/>
    </row>
    <row r="2082" spans="1:10" ht="12.75" customHeight="1" outlineLevel="1" x14ac:dyDescent="0.2">
      <c r="A2082" s="160" t="s">
        <v>212</v>
      </c>
      <c r="B2082" s="178" t="s">
        <v>3092</v>
      </c>
      <c r="C2082" s="179" t="s">
        <v>1492</v>
      </c>
      <c r="D2082" s="180"/>
      <c r="E2082" s="181"/>
      <c r="F2082" s="181"/>
      <c r="G2082" s="187" t="s">
        <v>3031</v>
      </c>
      <c r="H2082" s="197">
        <f t="shared" si="62"/>
        <v>0</v>
      </c>
      <c r="J2082" s="177"/>
    </row>
    <row r="2083" spans="1:10" ht="12.75" customHeight="1" outlineLevel="1" x14ac:dyDescent="0.2">
      <c r="A2083" s="160" t="s">
        <v>212</v>
      </c>
      <c r="B2083" s="186" t="s">
        <v>3093</v>
      </c>
      <c r="C2083" s="187" t="s">
        <v>2998</v>
      </c>
      <c r="D2083" s="188" t="s">
        <v>9</v>
      </c>
      <c r="E2083" s="189">
        <v>44.04</v>
      </c>
      <c r="F2083" s="189"/>
      <c r="G2083" s="191" t="s">
        <v>3193</v>
      </c>
      <c r="H2083" s="197">
        <f t="shared" si="62"/>
        <v>0</v>
      </c>
      <c r="J2083" s="177"/>
    </row>
    <row r="2084" spans="1:10" ht="25.5" customHeight="1" outlineLevel="1" x14ac:dyDescent="0.2">
      <c r="A2084" s="160" t="s">
        <v>212</v>
      </c>
      <c r="B2084" s="190" t="s">
        <v>3094</v>
      </c>
      <c r="C2084" s="191" t="s">
        <v>2999</v>
      </c>
      <c r="D2084" s="192" t="s">
        <v>9</v>
      </c>
      <c r="E2084" s="193">
        <v>1.52</v>
      </c>
      <c r="F2084" s="193"/>
      <c r="G2084" s="187" t="s">
        <v>3017</v>
      </c>
      <c r="H2084" s="197">
        <f t="shared" si="62"/>
        <v>0</v>
      </c>
      <c r="J2084" s="177"/>
    </row>
    <row r="2085" spans="1:10" ht="25.5" customHeight="1" outlineLevel="1" x14ac:dyDescent="0.2">
      <c r="A2085" s="160" t="s">
        <v>212</v>
      </c>
      <c r="B2085" s="186" t="s">
        <v>3095</v>
      </c>
      <c r="C2085" s="187" t="s">
        <v>3003</v>
      </c>
      <c r="D2085" s="188" t="s">
        <v>9</v>
      </c>
      <c r="E2085" s="189">
        <v>27.98</v>
      </c>
      <c r="F2085" s="189"/>
      <c r="G2085" s="191" t="s">
        <v>3205</v>
      </c>
      <c r="H2085" s="197">
        <f t="shared" si="62"/>
        <v>0</v>
      </c>
      <c r="J2085" s="177"/>
    </row>
    <row r="2086" spans="1:10" ht="25.5" customHeight="1" outlineLevel="1" x14ac:dyDescent="0.2">
      <c r="A2086" s="160" t="s">
        <v>212</v>
      </c>
      <c r="B2086" s="190" t="s">
        <v>3096</v>
      </c>
      <c r="C2086" s="191" t="s">
        <v>3008</v>
      </c>
      <c r="D2086" s="192" t="s">
        <v>9</v>
      </c>
      <c r="E2086" s="193">
        <v>6.69</v>
      </c>
      <c r="F2086" s="193"/>
      <c r="G2086" s="187" t="s">
        <v>3033</v>
      </c>
      <c r="H2086" s="197">
        <f t="shared" si="62"/>
        <v>0</v>
      </c>
      <c r="J2086" s="177"/>
    </row>
    <row r="2087" spans="1:10" ht="25.5" customHeight="1" outlineLevel="1" x14ac:dyDescent="0.2">
      <c r="A2087" s="160" t="s">
        <v>212</v>
      </c>
      <c r="B2087" s="186" t="s">
        <v>3097</v>
      </c>
      <c r="C2087" s="187" t="s">
        <v>3011</v>
      </c>
      <c r="D2087" s="188" t="s">
        <v>9</v>
      </c>
      <c r="E2087" s="189">
        <v>5.57</v>
      </c>
      <c r="F2087" s="189"/>
      <c r="G2087" s="191" t="s">
        <v>3149</v>
      </c>
      <c r="H2087" s="197">
        <f t="shared" si="62"/>
        <v>0</v>
      </c>
      <c r="J2087" s="177"/>
    </row>
    <row r="2088" spans="1:10" ht="12.75" customHeight="1" outlineLevel="1" x14ac:dyDescent="0.2">
      <c r="A2088" s="160" t="s">
        <v>212</v>
      </c>
      <c r="B2088" s="190" t="s">
        <v>3098</v>
      </c>
      <c r="C2088" s="191" t="s">
        <v>3012</v>
      </c>
      <c r="D2088" s="192" t="s">
        <v>9</v>
      </c>
      <c r="E2088" s="193">
        <v>7.21</v>
      </c>
      <c r="F2088" s="193"/>
      <c r="G2088" s="187" t="s">
        <v>3019</v>
      </c>
      <c r="H2088" s="197">
        <f t="shared" si="62"/>
        <v>0</v>
      </c>
      <c r="J2088" s="177"/>
    </row>
    <row r="2089" spans="1:10" ht="12.75" customHeight="1" outlineLevel="1" x14ac:dyDescent="0.2">
      <c r="A2089" s="160" t="s">
        <v>212</v>
      </c>
      <c r="B2089" s="186" t="s">
        <v>3099</v>
      </c>
      <c r="C2089" s="187" t="s">
        <v>3013</v>
      </c>
      <c r="D2089" s="188" t="s">
        <v>9</v>
      </c>
      <c r="E2089" s="189">
        <v>2.75</v>
      </c>
      <c r="F2089" s="189"/>
      <c r="G2089" s="191" t="s">
        <v>3152</v>
      </c>
      <c r="H2089" s="197">
        <f t="shared" si="62"/>
        <v>0</v>
      </c>
      <c r="J2089" s="177"/>
    </row>
    <row r="2090" spans="1:10" ht="25.5" customHeight="1" outlineLevel="1" x14ac:dyDescent="0.2">
      <c r="A2090" s="160" t="s">
        <v>212</v>
      </c>
      <c r="B2090" s="190" t="s">
        <v>3100</v>
      </c>
      <c r="C2090" s="191" t="s">
        <v>3014</v>
      </c>
      <c r="D2090" s="192" t="s">
        <v>9</v>
      </c>
      <c r="E2090" s="193">
        <v>4.47</v>
      </c>
      <c r="F2090" s="193"/>
      <c r="G2090" s="187" t="s">
        <v>3036</v>
      </c>
      <c r="H2090" s="197">
        <f t="shared" si="62"/>
        <v>0</v>
      </c>
      <c r="J2090" s="177"/>
    </row>
    <row r="2091" spans="1:10" ht="25.5" customHeight="1" outlineLevel="1" x14ac:dyDescent="0.2">
      <c r="A2091" s="160" t="s">
        <v>212</v>
      </c>
      <c r="B2091" s="186" t="s">
        <v>3101</v>
      </c>
      <c r="C2091" s="187" t="s">
        <v>3015</v>
      </c>
      <c r="D2091" s="188" t="s">
        <v>9</v>
      </c>
      <c r="E2091" s="189">
        <v>3.62</v>
      </c>
      <c r="F2091" s="189"/>
      <c r="G2091" s="191" t="s">
        <v>3155</v>
      </c>
      <c r="H2091" s="197">
        <f t="shared" si="62"/>
        <v>0</v>
      </c>
      <c r="J2091" s="177"/>
    </row>
    <row r="2092" spans="1:10" ht="25.5" customHeight="1" outlineLevel="1" x14ac:dyDescent="0.2">
      <c r="A2092" s="160" t="s">
        <v>212</v>
      </c>
      <c r="B2092" s="190" t="s">
        <v>3102</v>
      </c>
      <c r="C2092" s="191" t="s">
        <v>3017</v>
      </c>
      <c r="D2092" s="192" t="s">
        <v>9</v>
      </c>
      <c r="E2092" s="193">
        <v>3.7</v>
      </c>
      <c r="F2092" s="193"/>
      <c r="G2092" s="187" t="s">
        <v>3157</v>
      </c>
      <c r="H2092" s="197">
        <f t="shared" si="62"/>
        <v>0</v>
      </c>
      <c r="J2092" s="177"/>
    </row>
    <row r="2093" spans="1:10" ht="12.75" customHeight="1" outlineLevel="1" x14ac:dyDescent="0.2">
      <c r="A2093" s="160" t="s">
        <v>212</v>
      </c>
      <c r="B2093" s="186" t="s">
        <v>3103</v>
      </c>
      <c r="C2093" s="187" t="s">
        <v>3019</v>
      </c>
      <c r="D2093" s="188" t="s">
        <v>9</v>
      </c>
      <c r="E2093" s="189">
        <v>5.6</v>
      </c>
      <c r="F2093" s="189"/>
      <c r="G2093" s="191" t="s">
        <v>3159</v>
      </c>
      <c r="H2093" s="197">
        <f t="shared" si="62"/>
        <v>0</v>
      </c>
      <c r="J2093" s="177"/>
    </row>
    <row r="2094" spans="1:10" ht="12.75" customHeight="1" outlineLevel="1" x14ac:dyDescent="0.2">
      <c r="A2094" s="160" t="s">
        <v>212</v>
      </c>
      <c r="B2094" s="190" t="s">
        <v>3104</v>
      </c>
      <c r="C2094" s="191" t="s">
        <v>3036</v>
      </c>
      <c r="D2094" s="192" t="s">
        <v>9</v>
      </c>
      <c r="E2094" s="193">
        <v>9.64</v>
      </c>
      <c r="F2094" s="193"/>
      <c r="G2094" s="187" t="s">
        <v>3161</v>
      </c>
      <c r="H2094" s="197">
        <f t="shared" si="62"/>
        <v>0</v>
      </c>
      <c r="J2094" s="177"/>
    </row>
    <row r="2095" spans="1:10" ht="25.5" customHeight="1" outlineLevel="1" x14ac:dyDescent="0.2">
      <c r="A2095" s="160" t="s">
        <v>212</v>
      </c>
      <c r="B2095" s="186" t="s">
        <v>3105</v>
      </c>
      <c r="C2095" s="187" t="s">
        <v>3021</v>
      </c>
      <c r="D2095" s="188" t="s">
        <v>9</v>
      </c>
      <c r="E2095" s="189">
        <v>3.85</v>
      </c>
      <c r="F2095" s="189"/>
      <c r="G2095" s="191" t="s">
        <v>3163</v>
      </c>
      <c r="H2095" s="197">
        <f t="shared" si="62"/>
        <v>0</v>
      </c>
      <c r="J2095" s="177"/>
    </row>
    <row r="2096" spans="1:10" ht="25.5" customHeight="1" outlineLevel="1" x14ac:dyDescent="0.2">
      <c r="A2096" s="160" t="s">
        <v>212</v>
      </c>
      <c r="B2096" s="178" t="s">
        <v>3106</v>
      </c>
      <c r="C2096" s="179" t="s">
        <v>1493</v>
      </c>
      <c r="D2096" s="180"/>
      <c r="E2096" s="181"/>
      <c r="F2096" s="181"/>
      <c r="G2096" s="187" t="s">
        <v>3165</v>
      </c>
      <c r="H2096" s="197">
        <f t="shared" si="62"/>
        <v>0</v>
      </c>
      <c r="J2096" s="177"/>
    </row>
    <row r="2097" spans="1:10" ht="25.5" customHeight="1" outlineLevel="1" x14ac:dyDescent="0.2">
      <c r="A2097" s="160" t="s">
        <v>212</v>
      </c>
      <c r="B2097" s="190" t="s">
        <v>3107</v>
      </c>
      <c r="C2097" s="191" t="s">
        <v>2998</v>
      </c>
      <c r="D2097" s="192" t="s">
        <v>9</v>
      </c>
      <c r="E2097" s="193">
        <v>44.04</v>
      </c>
      <c r="F2097" s="193"/>
      <c r="G2097" s="191" t="s">
        <v>3167</v>
      </c>
      <c r="H2097" s="197">
        <f t="shared" si="62"/>
        <v>0</v>
      </c>
      <c r="J2097" s="177"/>
    </row>
    <row r="2098" spans="1:10" ht="25.5" customHeight="1" outlineLevel="1" x14ac:dyDescent="0.2">
      <c r="A2098" s="160" t="s">
        <v>212</v>
      </c>
      <c r="B2098" s="186" t="s">
        <v>3108</v>
      </c>
      <c r="C2098" s="187" t="s">
        <v>2999</v>
      </c>
      <c r="D2098" s="188" t="s">
        <v>9</v>
      </c>
      <c r="E2098" s="189">
        <v>2.2799999999999998</v>
      </c>
      <c r="F2098" s="189"/>
      <c r="G2098" s="187" t="s">
        <v>3169</v>
      </c>
      <c r="H2098" s="197">
        <f t="shared" si="62"/>
        <v>0</v>
      </c>
      <c r="J2098" s="177"/>
    </row>
    <row r="2099" spans="1:10" ht="12.75" customHeight="1" outlineLevel="1" x14ac:dyDescent="0.2">
      <c r="A2099" s="160" t="s">
        <v>212</v>
      </c>
      <c r="B2099" s="190" t="s">
        <v>3109</v>
      </c>
      <c r="C2099" s="191" t="s">
        <v>3003</v>
      </c>
      <c r="D2099" s="192" t="s">
        <v>9</v>
      </c>
      <c r="E2099" s="193">
        <v>27.98</v>
      </c>
      <c r="F2099" s="193"/>
      <c r="G2099" s="191" t="s">
        <v>3171</v>
      </c>
      <c r="H2099" s="197">
        <f t="shared" si="62"/>
        <v>0</v>
      </c>
      <c r="J2099" s="177"/>
    </row>
    <row r="2100" spans="1:10" ht="12.75" customHeight="1" outlineLevel="1" x14ac:dyDescent="0.2">
      <c r="A2100" s="160" t="s">
        <v>212</v>
      </c>
      <c r="B2100" s="186" t="s">
        <v>3110</v>
      </c>
      <c r="C2100" s="187" t="s">
        <v>3008</v>
      </c>
      <c r="D2100" s="188" t="s">
        <v>9</v>
      </c>
      <c r="E2100" s="189">
        <v>3.35</v>
      </c>
      <c r="F2100" s="189"/>
      <c r="G2100" s="187" t="s">
        <v>3173</v>
      </c>
      <c r="H2100" s="197">
        <f t="shared" si="62"/>
        <v>0</v>
      </c>
      <c r="J2100" s="177"/>
    </row>
    <row r="2101" spans="1:10" ht="25.5" customHeight="1" outlineLevel="1" x14ac:dyDescent="0.2">
      <c r="A2101" s="160" t="s">
        <v>212</v>
      </c>
      <c r="B2101" s="190" t="s">
        <v>3111</v>
      </c>
      <c r="C2101" s="191" t="s">
        <v>3025</v>
      </c>
      <c r="D2101" s="192" t="s">
        <v>9</v>
      </c>
      <c r="E2101" s="193">
        <v>5.0599999999999996</v>
      </c>
      <c r="F2101" s="193"/>
      <c r="G2101" s="191" t="s">
        <v>3241</v>
      </c>
      <c r="H2101" s="197">
        <f t="shared" si="62"/>
        <v>0</v>
      </c>
      <c r="J2101" s="177"/>
    </row>
    <row r="2102" spans="1:10" ht="25.5" customHeight="1" outlineLevel="1" x14ac:dyDescent="0.2">
      <c r="A2102" s="160" t="s">
        <v>212</v>
      </c>
      <c r="B2102" s="186" t="s">
        <v>3112</v>
      </c>
      <c r="C2102" s="187" t="s">
        <v>3027</v>
      </c>
      <c r="D2102" s="188" t="s">
        <v>9</v>
      </c>
      <c r="E2102" s="189">
        <v>4.47</v>
      </c>
      <c r="F2102" s="189"/>
      <c r="G2102" s="187" t="s">
        <v>3243</v>
      </c>
      <c r="H2102" s="197">
        <f t="shared" si="62"/>
        <v>0</v>
      </c>
      <c r="J2102" s="177"/>
    </row>
    <row r="2103" spans="1:10" ht="25.5" customHeight="1" outlineLevel="1" x14ac:dyDescent="0.2">
      <c r="A2103" s="160" t="s">
        <v>212</v>
      </c>
      <c r="B2103" s="190" t="s">
        <v>3113</v>
      </c>
      <c r="C2103" s="191" t="s">
        <v>3029</v>
      </c>
      <c r="D2103" s="192" t="s">
        <v>9</v>
      </c>
      <c r="E2103" s="193">
        <v>2.75</v>
      </c>
      <c r="F2103" s="193"/>
      <c r="G2103" s="191" t="s">
        <v>3245</v>
      </c>
      <c r="H2103" s="197">
        <f t="shared" si="62"/>
        <v>0</v>
      </c>
      <c r="J2103" s="177"/>
    </row>
    <row r="2104" spans="1:10" ht="12.75" customHeight="1" outlineLevel="1" x14ac:dyDescent="0.2">
      <c r="A2104" s="160" t="s">
        <v>212</v>
      </c>
      <c r="B2104" s="186" t="s">
        <v>3114</v>
      </c>
      <c r="C2104" s="187" t="s">
        <v>3031</v>
      </c>
      <c r="D2104" s="188" t="s">
        <v>9</v>
      </c>
      <c r="E2104" s="189">
        <v>2.82</v>
      </c>
      <c r="F2104" s="189"/>
      <c r="G2104" s="187" t="s">
        <v>3209</v>
      </c>
      <c r="H2104" s="197">
        <f t="shared" si="62"/>
        <v>0</v>
      </c>
      <c r="J2104" s="177"/>
    </row>
    <row r="2105" spans="1:10" ht="12.75" customHeight="1" outlineLevel="1" x14ac:dyDescent="0.2">
      <c r="A2105" s="160" t="s">
        <v>212</v>
      </c>
      <c r="B2105" s="190" t="s">
        <v>3115</v>
      </c>
      <c r="C2105" s="191" t="s">
        <v>3033</v>
      </c>
      <c r="D2105" s="192" t="s">
        <v>9</v>
      </c>
      <c r="E2105" s="193">
        <v>3.38</v>
      </c>
      <c r="F2105" s="193"/>
      <c r="G2105" s="191" t="s">
        <v>3247</v>
      </c>
      <c r="H2105" s="197">
        <f t="shared" ref="H2105:H2117" si="63">SUMIFS($E:$E,$C:$C,G2105,$A:$A,$G$22)</f>
        <v>0</v>
      </c>
      <c r="J2105" s="177"/>
    </row>
    <row r="2106" spans="1:10" ht="25.5" customHeight="1" outlineLevel="1" x14ac:dyDescent="0.2">
      <c r="A2106" s="160" t="s">
        <v>212</v>
      </c>
      <c r="B2106" s="186" t="s">
        <v>3116</v>
      </c>
      <c r="C2106" s="187" t="s">
        <v>3019</v>
      </c>
      <c r="D2106" s="188" t="s">
        <v>9</v>
      </c>
      <c r="E2106" s="189">
        <v>5.6</v>
      </c>
      <c r="F2106" s="189"/>
      <c r="G2106" s="187" t="s">
        <v>3249</v>
      </c>
      <c r="H2106" s="197">
        <f t="shared" si="63"/>
        <v>0</v>
      </c>
      <c r="J2106" s="177"/>
    </row>
    <row r="2107" spans="1:10" ht="25.5" customHeight="1" outlineLevel="1" x14ac:dyDescent="0.2">
      <c r="A2107" s="160" t="s">
        <v>212</v>
      </c>
      <c r="B2107" s="190" t="s">
        <v>3117</v>
      </c>
      <c r="C2107" s="191" t="s">
        <v>3036</v>
      </c>
      <c r="D2107" s="192" t="s">
        <v>9</v>
      </c>
      <c r="E2107" s="193">
        <v>9.64</v>
      </c>
      <c r="F2107" s="193"/>
      <c r="G2107" s="191" t="s">
        <v>3251</v>
      </c>
      <c r="H2107" s="197">
        <f t="shared" si="63"/>
        <v>0</v>
      </c>
      <c r="J2107" s="177"/>
    </row>
    <row r="2108" spans="1:10" ht="25.5" customHeight="1" outlineLevel="1" x14ac:dyDescent="0.2">
      <c r="A2108" s="160" t="s">
        <v>212</v>
      </c>
      <c r="B2108" s="186" t="s">
        <v>3118</v>
      </c>
      <c r="C2108" s="187" t="s">
        <v>3021</v>
      </c>
      <c r="D2108" s="188" t="s">
        <v>9</v>
      </c>
      <c r="E2108" s="189">
        <v>5.2</v>
      </c>
      <c r="F2108" s="189"/>
      <c r="G2108" s="187" t="s">
        <v>3175</v>
      </c>
      <c r="H2108" s="197">
        <f t="shared" si="63"/>
        <v>0</v>
      </c>
      <c r="J2108" s="177"/>
    </row>
    <row r="2109" spans="1:10" ht="12.75" customHeight="1" outlineLevel="1" x14ac:dyDescent="0.2">
      <c r="A2109" s="160" t="s">
        <v>212</v>
      </c>
      <c r="B2109" s="178" t="s">
        <v>3119</v>
      </c>
      <c r="C2109" s="179" t="s">
        <v>1494</v>
      </c>
      <c r="D2109" s="180"/>
      <c r="E2109" s="181"/>
      <c r="F2109" s="181"/>
      <c r="G2109" s="191" t="s">
        <v>2966</v>
      </c>
      <c r="H2109" s="197">
        <f t="shared" si="63"/>
        <v>15.46</v>
      </c>
      <c r="J2109" s="177"/>
    </row>
    <row r="2110" spans="1:10" ht="25.5" customHeight="1" outlineLevel="1" x14ac:dyDescent="0.2">
      <c r="A2110" s="160" t="s">
        <v>212</v>
      </c>
      <c r="B2110" s="190" t="s">
        <v>3120</v>
      </c>
      <c r="C2110" s="191" t="s">
        <v>2998</v>
      </c>
      <c r="D2110" s="192" t="s">
        <v>9</v>
      </c>
      <c r="E2110" s="193">
        <v>44.04</v>
      </c>
      <c r="F2110" s="193"/>
      <c r="G2110" s="187" t="s">
        <v>2967</v>
      </c>
      <c r="H2110" s="197">
        <f t="shared" si="63"/>
        <v>3.93</v>
      </c>
      <c r="J2110" s="177"/>
    </row>
    <row r="2111" spans="1:10" ht="12.75" customHeight="1" outlineLevel="1" x14ac:dyDescent="0.2">
      <c r="A2111" s="160" t="s">
        <v>212</v>
      </c>
      <c r="B2111" s="186" t="s">
        <v>3121</v>
      </c>
      <c r="C2111" s="187" t="s">
        <v>2999</v>
      </c>
      <c r="D2111" s="188" t="s">
        <v>9</v>
      </c>
      <c r="E2111" s="189">
        <v>1.52</v>
      </c>
      <c r="F2111" s="189"/>
      <c r="G2111" s="191" t="s">
        <v>2968</v>
      </c>
      <c r="H2111" s="197">
        <f t="shared" si="63"/>
        <v>1.47</v>
      </c>
      <c r="J2111" s="177"/>
    </row>
    <row r="2112" spans="1:10" ht="25.5" customHeight="1" outlineLevel="1" x14ac:dyDescent="0.2">
      <c r="A2112" s="160" t="s">
        <v>212</v>
      </c>
      <c r="B2112" s="190" t="s">
        <v>3122</v>
      </c>
      <c r="C2112" s="191" t="s">
        <v>3003</v>
      </c>
      <c r="D2112" s="192" t="s">
        <v>9</v>
      </c>
      <c r="E2112" s="193">
        <v>27.98</v>
      </c>
      <c r="F2112" s="193"/>
      <c r="G2112" s="187" t="s">
        <v>3177</v>
      </c>
      <c r="H2112" s="197">
        <f t="shared" si="63"/>
        <v>0</v>
      </c>
      <c r="J2112" s="177"/>
    </row>
    <row r="2113" spans="1:10" ht="25.5" customHeight="1" outlineLevel="1" x14ac:dyDescent="0.2">
      <c r="A2113" s="160" t="s">
        <v>212</v>
      </c>
      <c r="B2113" s="186" t="s">
        <v>3123</v>
      </c>
      <c r="C2113" s="187" t="s">
        <v>3008</v>
      </c>
      <c r="D2113" s="188" t="s">
        <v>9</v>
      </c>
      <c r="E2113" s="189">
        <v>6.69</v>
      </c>
      <c r="F2113" s="189"/>
      <c r="G2113" s="191" t="s">
        <v>3021</v>
      </c>
      <c r="H2113" s="197">
        <f t="shared" si="63"/>
        <v>0</v>
      </c>
      <c r="J2113" s="177"/>
    </row>
    <row r="2114" spans="1:10" ht="25.5" customHeight="1" outlineLevel="1" x14ac:dyDescent="0.2">
      <c r="A2114" s="160" t="s">
        <v>212</v>
      </c>
      <c r="B2114" s="190" t="s">
        <v>3124</v>
      </c>
      <c r="C2114" s="191" t="s">
        <v>3011</v>
      </c>
      <c r="D2114" s="192" t="s">
        <v>9</v>
      </c>
      <c r="E2114" s="193">
        <v>5.57</v>
      </c>
      <c r="F2114" s="193"/>
      <c r="G2114" s="187" t="s">
        <v>3253</v>
      </c>
      <c r="H2114" s="197">
        <f t="shared" si="63"/>
        <v>0</v>
      </c>
      <c r="J2114" s="177"/>
    </row>
    <row r="2115" spans="1:10" ht="25.5" customHeight="1" outlineLevel="1" x14ac:dyDescent="0.2">
      <c r="A2115" s="160" t="s">
        <v>212</v>
      </c>
      <c r="B2115" s="186" t="s">
        <v>3125</v>
      </c>
      <c r="C2115" s="187" t="s">
        <v>3012</v>
      </c>
      <c r="D2115" s="188" t="s">
        <v>9</v>
      </c>
      <c r="E2115" s="189">
        <v>7.21</v>
      </c>
      <c r="F2115" s="189"/>
      <c r="G2115" s="191" t="s">
        <v>2996</v>
      </c>
      <c r="H2115" s="197">
        <f t="shared" si="63"/>
        <v>0</v>
      </c>
      <c r="J2115" s="177"/>
    </row>
    <row r="2116" spans="1:10" ht="12.75" customHeight="1" outlineLevel="1" x14ac:dyDescent="0.2">
      <c r="A2116" s="160" t="s">
        <v>212</v>
      </c>
      <c r="B2116" s="190" t="s">
        <v>3126</v>
      </c>
      <c r="C2116" s="191" t="s">
        <v>3013</v>
      </c>
      <c r="D2116" s="192" t="s">
        <v>9</v>
      </c>
      <c r="E2116" s="193">
        <v>2.75</v>
      </c>
      <c r="F2116" s="193"/>
      <c r="G2116" s="187" t="s">
        <v>3198</v>
      </c>
      <c r="H2116" s="197">
        <f t="shared" si="63"/>
        <v>0</v>
      </c>
      <c r="J2116" s="177"/>
    </row>
    <row r="2117" spans="1:10" ht="12.75" customHeight="1" outlineLevel="1" x14ac:dyDescent="0.2">
      <c r="A2117" s="160" t="s">
        <v>212</v>
      </c>
      <c r="B2117" s="186" t="s">
        <v>3127</v>
      </c>
      <c r="C2117" s="187" t="s">
        <v>3014</v>
      </c>
      <c r="D2117" s="188" t="s">
        <v>9</v>
      </c>
      <c r="E2117" s="189">
        <v>4.47</v>
      </c>
      <c r="F2117" s="189"/>
      <c r="G2117" s="187" t="s">
        <v>3258</v>
      </c>
      <c r="H2117" s="197">
        <f t="shared" si="63"/>
        <v>0</v>
      </c>
      <c r="J2117" s="177"/>
    </row>
    <row r="2118" spans="1:10" ht="25.5" customHeight="1" outlineLevel="1" x14ac:dyDescent="0.2">
      <c r="A2118" s="160" t="s">
        <v>212</v>
      </c>
      <c r="B2118" s="190" t="s">
        <v>3128</v>
      </c>
      <c r="C2118" s="191" t="s">
        <v>3015</v>
      </c>
      <c r="D2118" s="192" t="s">
        <v>9</v>
      </c>
      <c r="E2118" s="193">
        <v>3.62</v>
      </c>
      <c r="F2118" s="193"/>
      <c r="J2118" s="177"/>
    </row>
    <row r="2119" spans="1:10" ht="25.5" customHeight="1" outlineLevel="1" x14ac:dyDescent="0.2">
      <c r="A2119" s="160" t="s">
        <v>212</v>
      </c>
      <c r="B2119" s="186" t="s">
        <v>3129</v>
      </c>
      <c r="C2119" s="187" t="s">
        <v>3017</v>
      </c>
      <c r="D2119" s="188" t="s">
        <v>9</v>
      </c>
      <c r="E2119" s="189">
        <v>3.7</v>
      </c>
      <c r="F2119" s="189"/>
      <c r="G2119" s="423" t="str">
        <f>$A$2</f>
        <v>TORRE</v>
      </c>
      <c r="H2119" s="196">
        <f>SUM(H2120:H2196)</f>
        <v>2175.7299999999996</v>
      </c>
      <c r="J2119" s="177"/>
    </row>
    <row r="2120" spans="1:10" ht="25.5" customHeight="1" outlineLevel="1" x14ac:dyDescent="0.2">
      <c r="A2120" s="160" t="s">
        <v>212</v>
      </c>
      <c r="B2120" s="190" t="s">
        <v>3130</v>
      </c>
      <c r="C2120" s="191" t="s">
        <v>3019</v>
      </c>
      <c r="D2120" s="192" t="s">
        <v>9</v>
      </c>
      <c r="E2120" s="193">
        <v>5.6</v>
      </c>
      <c r="F2120" s="193"/>
      <c r="G2120" s="191" t="s">
        <v>2969</v>
      </c>
      <c r="H2120" s="197">
        <f t="shared" ref="H2120:H2151" si="64">SUMIFS($E:$E,$C:$C,G2120,$A:$A,$G$30)</f>
        <v>3.42</v>
      </c>
      <c r="J2120" s="177"/>
    </row>
    <row r="2121" spans="1:10" ht="12.75" customHeight="1" outlineLevel="1" x14ac:dyDescent="0.2">
      <c r="A2121" s="160" t="s">
        <v>212</v>
      </c>
      <c r="B2121" s="186" t="s">
        <v>3131</v>
      </c>
      <c r="C2121" s="187" t="s">
        <v>3036</v>
      </c>
      <c r="D2121" s="188" t="s">
        <v>9</v>
      </c>
      <c r="E2121" s="189">
        <v>9.64</v>
      </c>
      <c r="F2121" s="189"/>
      <c r="G2121" s="187" t="s">
        <v>2970</v>
      </c>
      <c r="H2121" s="197">
        <f t="shared" si="64"/>
        <v>3.42</v>
      </c>
      <c r="J2121" s="177"/>
    </row>
    <row r="2122" spans="1:10" ht="12.75" customHeight="1" outlineLevel="1" x14ac:dyDescent="0.2">
      <c r="A2122" s="160" t="s">
        <v>212</v>
      </c>
      <c r="B2122" s="190" t="s">
        <v>3132</v>
      </c>
      <c r="C2122" s="191" t="s">
        <v>3021</v>
      </c>
      <c r="D2122" s="192" t="s">
        <v>9</v>
      </c>
      <c r="E2122" s="193">
        <v>3.85</v>
      </c>
      <c r="F2122" s="193"/>
      <c r="G2122" s="191" t="s">
        <v>2971</v>
      </c>
      <c r="H2122" s="197">
        <f t="shared" si="64"/>
        <v>5.77</v>
      </c>
      <c r="J2122" s="177"/>
    </row>
    <row r="2123" spans="1:10" ht="25.5" customHeight="1" outlineLevel="1" x14ac:dyDescent="0.2">
      <c r="A2123" s="160" t="s">
        <v>212</v>
      </c>
      <c r="B2123" s="178" t="s">
        <v>3133</v>
      </c>
      <c r="C2123" s="179" t="s">
        <v>1495</v>
      </c>
      <c r="D2123" s="180"/>
      <c r="E2123" s="181"/>
      <c r="F2123" s="181"/>
      <c r="G2123" s="187" t="s">
        <v>2972</v>
      </c>
      <c r="H2123" s="197">
        <f t="shared" si="64"/>
        <v>2.42</v>
      </c>
      <c r="J2123" s="177"/>
    </row>
    <row r="2124" spans="1:10" ht="25.5" customHeight="1" outlineLevel="1" x14ac:dyDescent="0.2">
      <c r="A2124" s="160" t="s">
        <v>212</v>
      </c>
      <c r="B2124" s="186" t="s">
        <v>3134</v>
      </c>
      <c r="C2124" s="187" t="s">
        <v>2998</v>
      </c>
      <c r="D2124" s="188" t="s">
        <v>9</v>
      </c>
      <c r="E2124" s="189">
        <v>44.04</v>
      </c>
      <c r="F2124" s="189"/>
      <c r="G2124" s="191" t="s">
        <v>2973</v>
      </c>
      <c r="H2124" s="197">
        <f t="shared" si="64"/>
        <v>5.4</v>
      </c>
      <c r="J2124" s="177"/>
    </row>
    <row r="2125" spans="1:10" ht="25.5" customHeight="1" outlineLevel="1" x14ac:dyDescent="0.2">
      <c r="A2125" s="160" t="s">
        <v>212</v>
      </c>
      <c r="B2125" s="190" t="s">
        <v>3135</v>
      </c>
      <c r="C2125" s="191" t="s">
        <v>2999</v>
      </c>
      <c r="D2125" s="192" t="s">
        <v>9</v>
      </c>
      <c r="E2125" s="193">
        <v>2.2799999999999998</v>
      </c>
      <c r="F2125" s="193"/>
      <c r="G2125" s="187" t="s">
        <v>2974</v>
      </c>
      <c r="H2125" s="197">
        <f t="shared" si="64"/>
        <v>11.11</v>
      </c>
      <c r="J2125" s="177"/>
    </row>
    <row r="2126" spans="1:10" ht="25.5" customHeight="1" outlineLevel="1" x14ac:dyDescent="0.2">
      <c r="A2126" s="160" t="s">
        <v>212</v>
      </c>
      <c r="B2126" s="186" t="s">
        <v>3136</v>
      </c>
      <c r="C2126" s="187" t="s">
        <v>3003</v>
      </c>
      <c r="D2126" s="188" t="s">
        <v>9</v>
      </c>
      <c r="E2126" s="189">
        <v>27.98</v>
      </c>
      <c r="F2126" s="189"/>
      <c r="G2126" s="191" t="s">
        <v>2975</v>
      </c>
      <c r="H2126" s="197">
        <f t="shared" si="64"/>
        <v>16.47</v>
      </c>
      <c r="J2126" s="177"/>
    </row>
    <row r="2127" spans="1:10" ht="12.75" customHeight="1" outlineLevel="1" x14ac:dyDescent="0.2">
      <c r="A2127" s="160" t="s">
        <v>212</v>
      </c>
      <c r="B2127" s="190" t="s">
        <v>3137</v>
      </c>
      <c r="C2127" s="191" t="s">
        <v>3008</v>
      </c>
      <c r="D2127" s="192" t="s">
        <v>9</v>
      </c>
      <c r="E2127" s="193">
        <v>3.35</v>
      </c>
      <c r="F2127" s="193"/>
      <c r="G2127" s="187" t="s">
        <v>2976</v>
      </c>
      <c r="H2127" s="197">
        <f t="shared" si="64"/>
        <v>21.36</v>
      </c>
      <c r="J2127" s="177"/>
    </row>
    <row r="2128" spans="1:10" ht="12.75" customHeight="1" outlineLevel="1" x14ac:dyDescent="0.2">
      <c r="A2128" s="160" t="s">
        <v>212</v>
      </c>
      <c r="B2128" s="186" t="s">
        <v>3138</v>
      </c>
      <c r="C2128" s="187" t="s">
        <v>3025</v>
      </c>
      <c r="D2128" s="188" t="s">
        <v>9</v>
      </c>
      <c r="E2128" s="189">
        <v>5.0599999999999996</v>
      </c>
      <c r="F2128" s="189"/>
      <c r="G2128" s="191" t="s">
        <v>2977</v>
      </c>
      <c r="H2128" s="197">
        <f t="shared" si="64"/>
        <v>13.81</v>
      </c>
      <c r="J2128" s="177"/>
    </row>
    <row r="2129" spans="1:10" ht="25.5" customHeight="1" outlineLevel="1" x14ac:dyDescent="0.2">
      <c r="A2129" s="160" t="s">
        <v>212</v>
      </c>
      <c r="B2129" s="190" t="s">
        <v>3139</v>
      </c>
      <c r="C2129" s="191" t="s">
        <v>3027</v>
      </c>
      <c r="D2129" s="192" t="s">
        <v>9</v>
      </c>
      <c r="E2129" s="193">
        <v>4.47</v>
      </c>
      <c r="F2129" s="193"/>
      <c r="G2129" s="187" t="s">
        <v>2978</v>
      </c>
      <c r="H2129" s="197">
        <f t="shared" si="64"/>
        <v>3.07</v>
      </c>
      <c r="J2129" s="177"/>
    </row>
    <row r="2130" spans="1:10" ht="25.5" customHeight="1" outlineLevel="1" x14ac:dyDescent="0.2">
      <c r="A2130" s="160" t="s">
        <v>212</v>
      </c>
      <c r="B2130" s="186" t="s">
        <v>3140</v>
      </c>
      <c r="C2130" s="187" t="s">
        <v>3029</v>
      </c>
      <c r="D2130" s="188" t="s">
        <v>9</v>
      </c>
      <c r="E2130" s="189">
        <v>2.75</v>
      </c>
      <c r="F2130" s="189"/>
      <c r="G2130" s="191" t="s">
        <v>2979</v>
      </c>
      <c r="H2130" s="197">
        <f t="shared" si="64"/>
        <v>10.130000000000001</v>
      </c>
      <c r="J2130" s="177"/>
    </row>
    <row r="2131" spans="1:10" ht="25.5" customHeight="1" outlineLevel="1" x14ac:dyDescent="0.2">
      <c r="A2131" s="160" t="s">
        <v>212</v>
      </c>
      <c r="B2131" s="190" t="s">
        <v>3141</v>
      </c>
      <c r="C2131" s="191" t="s">
        <v>3031</v>
      </c>
      <c r="D2131" s="192" t="s">
        <v>9</v>
      </c>
      <c r="E2131" s="193">
        <v>2.82</v>
      </c>
      <c r="F2131" s="193"/>
      <c r="G2131" s="187" t="s">
        <v>2980</v>
      </c>
      <c r="H2131" s="197">
        <f t="shared" si="64"/>
        <v>10.34</v>
      </c>
      <c r="J2131" s="177"/>
    </row>
    <row r="2132" spans="1:10" ht="12.75" customHeight="1" outlineLevel="1" x14ac:dyDescent="0.2">
      <c r="A2132" s="160" t="s">
        <v>212</v>
      </c>
      <c r="B2132" s="186" t="s">
        <v>3142</v>
      </c>
      <c r="C2132" s="187" t="s">
        <v>3033</v>
      </c>
      <c r="D2132" s="188" t="s">
        <v>9</v>
      </c>
      <c r="E2132" s="189">
        <v>3.38</v>
      </c>
      <c r="F2132" s="189"/>
      <c r="G2132" s="191" t="s">
        <v>2982</v>
      </c>
      <c r="H2132" s="197">
        <f t="shared" si="64"/>
        <v>21.82</v>
      </c>
      <c r="J2132" s="177"/>
    </row>
    <row r="2133" spans="1:10" ht="12.75" customHeight="1" outlineLevel="1" x14ac:dyDescent="0.2">
      <c r="A2133" s="160" t="s">
        <v>212</v>
      </c>
      <c r="B2133" s="190" t="s">
        <v>3143</v>
      </c>
      <c r="C2133" s="191" t="s">
        <v>3019</v>
      </c>
      <c r="D2133" s="192" t="s">
        <v>9</v>
      </c>
      <c r="E2133" s="193">
        <v>5.6</v>
      </c>
      <c r="F2133" s="193"/>
      <c r="G2133" s="187" t="s">
        <v>2984</v>
      </c>
      <c r="H2133" s="197">
        <f t="shared" si="64"/>
        <v>7.48</v>
      </c>
      <c r="J2133" s="177"/>
    </row>
    <row r="2134" spans="1:10" ht="25.5" customHeight="1" outlineLevel="1" x14ac:dyDescent="0.2">
      <c r="A2134" s="160" t="s">
        <v>212</v>
      </c>
      <c r="B2134" s="186" t="s">
        <v>3144</v>
      </c>
      <c r="C2134" s="187" t="s">
        <v>3036</v>
      </c>
      <c r="D2134" s="188" t="s">
        <v>9</v>
      </c>
      <c r="E2134" s="189">
        <v>9.64</v>
      </c>
      <c r="F2134" s="189"/>
      <c r="G2134" s="191" t="s">
        <v>2986</v>
      </c>
      <c r="H2134" s="197">
        <f t="shared" si="64"/>
        <v>2.57</v>
      </c>
      <c r="J2134" s="177"/>
    </row>
    <row r="2135" spans="1:10" ht="25.5" customHeight="1" outlineLevel="1" x14ac:dyDescent="0.2">
      <c r="A2135" s="160" t="s">
        <v>212</v>
      </c>
      <c r="B2135" s="190" t="s">
        <v>3145</v>
      </c>
      <c r="C2135" s="191" t="s">
        <v>3021</v>
      </c>
      <c r="D2135" s="192" t="s">
        <v>9</v>
      </c>
      <c r="E2135" s="193">
        <v>5.2</v>
      </c>
      <c r="F2135" s="193"/>
      <c r="G2135" s="187" t="s">
        <v>2988</v>
      </c>
      <c r="H2135" s="197">
        <f t="shared" si="64"/>
        <v>3.97</v>
      </c>
      <c r="J2135" s="177"/>
    </row>
    <row r="2136" spans="1:10" ht="25.5" customHeight="1" outlineLevel="1" x14ac:dyDescent="0.2">
      <c r="A2136" s="160" t="s">
        <v>212</v>
      </c>
      <c r="B2136" s="178" t="s">
        <v>3146</v>
      </c>
      <c r="C2136" s="179" t="s">
        <v>1496</v>
      </c>
      <c r="D2136" s="180"/>
      <c r="E2136" s="181"/>
      <c r="F2136" s="181"/>
      <c r="G2136" s="191" t="s">
        <v>2990</v>
      </c>
      <c r="H2136" s="197">
        <f t="shared" si="64"/>
        <v>79.37</v>
      </c>
      <c r="J2136" s="177"/>
    </row>
    <row r="2137" spans="1:10" ht="25.5" customHeight="1" outlineLevel="1" x14ac:dyDescent="0.2">
      <c r="A2137" s="160" t="s">
        <v>212</v>
      </c>
      <c r="B2137" s="186" t="s">
        <v>3147</v>
      </c>
      <c r="C2137" s="187" t="s">
        <v>2984</v>
      </c>
      <c r="D2137" s="188" t="s">
        <v>9</v>
      </c>
      <c r="E2137" s="189">
        <v>2.4900000000000002</v>
      </c>
      <c r="F2137" s="189"/>
      <c r="G2137" s="187" t="s">
        <v>2992</v>
      </c>
      <c r="H2137" s="197">
        <f t="shared" si="64"/>
        <v>38.200000000000003</v>
      </c>
      <c r="J2137" s="177"/>
    </row>
    <row r="2138" spans="1:10" ht="12.75" customHeight="1" outlineLevel="1" x14ac:dyDescent="0.2">
      <c r="A2138" s="160" t="s">
        <v>212</v>
      </c>
      <c r="B2138" s="190" t="s">
        <v>3148</v>
      </c>
      <c r="C2138" s="191" t="s">
        <v>3149</v>
      </c>
      <c r="D2138" s="192" t="s">
        <v>9</v>
      </c>
      <c r="E2138" s="193">
        <v>3.2</v>
      </c>
      <c r="F2138" s="193"/>
      <c r="G2138" s="191" t="s">
        <v>2994</v>
      </c>
      <c r="H2138" s="197">
        <f t="shared" si="64"/>
        <v>23.81</v>
      </c>
      <c r="J2138" s="177"/>
    </row>
    <row r="2139" spans="1:10" ht="12.75" customHeight="1" outlineLevel="1" x14ac:dyDescent="0.2">
      <c r="A2139" s="160" t="s">
        <v>212</v>
      </c>
      <c r="B2139" s="186" t="s">
        <v>3150</v>
      </c>
      <c r="C2139" s="187" t="s">
        <v>3019</v>
      </c>
      <c r="D2139" s="188" t="s">
        <v>9</v>
      </c>
      <c r="E2139" s="189">
        <v>2.8</v>
      </c>
      <c r="F2139" s="189"/>
      <c r="G2139" s="187" t="s">
        <v>2997</v>
      </c>
      <c r="H2139" s="197">
        <f t="shared" si="64"/>
        <v>49.090000000000018</v>
      </c>
      <c r="J2139" s="177"/>
    </row>
    <row r="2140" spans="1:10" ht="25.5" customHeight="1" outlineLevel="1" x14ac:dyDescent="0.2">
      <c r="A2140" s="160" t="s">
        <v>212</v>
      </c>
      <c r="B2140" s="190" t="s">
        <v>3151</v>
      </c>
      <c r="C2140" s="191" t="s">
        <v>3152</v>
      </c>
      <c r="D2140" s="192" t="s">
        <v>9</v>
      </c>
      <c r="E2140" s="193">
        <v>11</v>
      </c>
      <c r="F2140" s="193"/>
      <c r="G2140" s="191" t="s">
        <v>2998</v>
      </c>
      <c r="H2140" s="197">
        <f t="shared" si="64"/>
        <v>577.40999999999985</v>
      </c>
      <c r="J2140" s="177"/>
    </row>
    <row r="2141" spans="1:10" ht="25.5" customHeight="1" outlineLevel="1" x14ac:dyDescent="0.2">
      <c r="A2141" s="160" t="s">
        <v>212</v>
      </c>
      <c r="B2141" s="186" t="s">
        <v>3153</v>
      </c>
      <c r="C2141" s="187" t="s">
        <v>3036</v>
      </c>
      <c r="D2141" s="188" t="s">
        <v>9</v>
      </c>
      <c r="E2141" s="189">
        <v>4.82</v>
      </c>
      <c r="F2141" s="189"/>
      <c r="G2141" s="187" t="s">
        <v>2999</v>
      </c>
      <c r="H2141" s="197">
        <f t="shared" si="64"/>
        <v>24.320000000000004</v>
      </c>
      <c r="J2141" s="177"/>
    </row>
    <row r="2142" spans="1:10" ht="25.5" customHeight="1" outlineLevel="1" x14ac:dyDescent="0.2">
      <c r="A2142" s="160" t="s">
        <v>212</v>
      </c>
      <c r="B2142" s="190" t="s">
        <v>3154</v>
      </c>
      <c r="C2142" s="191" t="s">
        <v>3155</v>
      </c>
      <c r="D2142" s="192" t="s">
        <v>9</v>
      </c>
      <c r="E2142" s="193">
        <v>3.18</v>
      </c>
      <c r="F2142" s="193"/>
      <c r="G2142" s="191" t="s">
        <v>3000</v>
      </c>
      <c r="H2142" s="197">
        <f t="shared" si="64"/>
        <v>5.81</v>
      </c>
      <c r="J2142" s="177"/>
    </row>
    <row r="2143" spans="1:10" ht="12.75" customHeight="1" outlineLevel="1" x14ac:dyDescent="0.2">
      <c r="A2143" s="160" t="s">
        <v>212</v>
      </c>
      <c r="B2143" s="186" t="s">
        <v>3156</v>
      </c>
      <c r="C2143" s="187" t="s">
        <v>3157</v>
      </c>
      <c r="D2143" s="188" t="s">
        <v>9</v>
      </c>
      <c r="E2143" s="189">
        <v>9.27</v>
      </c>
      <c r="F2143" s="189"/>
      <c r="G2143" s="187" t="s">
        <v>3001</v>
      </c>
      <c r="H2143" s="197">
        <f t="shared" si="64"/>
        <v>3.98</v>
      </c>
      <c r="J2143" s="177"/>
    </row>
    <row r="2144" spans="1:10" ht="12.75" customHeight="1" outlineLevel="1" x14ac:dyDescent="0.2">
      <c r="A2144" s="160" t="s">
        <v>212</v>
      </c>
      <c r="B2144" s="190" t="s">
        <v>3158</v>
      </c>
      <c r="C2144" s="191" t="s">
        <v>3159</v>
      </c>
      <c r="D2144" s="192" t="s">
        <v>9</v>
      </c>
      <c r="E2144" s="193">
        <v>12.15</v>
      </c>
      <c r="F2144" s="193"/>
      <c r="G2144" s="191" t="s">
        <v>3002</v>
      </c>
      <c r="H2144" s="197">
        <f t="shared" si="64"/>
        <v>2.77</v>
      </c>
      <c r="J2144" s="177"/>
    </row>
    <row r="2145" spans="1:10" ht="25.5" customHeight="1" outlineLevel="1" x14ac:dyDescent="0.2">
      <c r="A2145" s="160" t="s">
        <v>212</v>
      </c>
      <c r="B2145" s="186" t="s">
        <v>3160</v>
      </c>
      <c r="C2145" s="187" t="s">
        <v>3161</v>
      </c>
      <c r="D2145" s="188" t="s">
        <v>9</v>
      </c>
      <c r="E2145" s="189">
        <v>5.25</v>
      </c>
      <c r="F2145" s="189"/>
      <c r="G2145" s="187" t="s">
        <v>3003</v>
      </c>
      <c r="H2145" s="197">
        <f t="shared" si="64"/>
        <v>344.13999999999993</v>
      </c>
      <c r="J2145" s="177"/>
    </row>
    <row r="2146" spans="1:10" ht="25.5" customHeight="1" outlineLevel="1" x14ac:dyDescent="0.2">
      <c r="A2146" s="160" t="s">
        <v>212</v>
      </c>
      <c r="B2146" s="190" t="s">
        <v>3162</v>
      </c>
      <c r="C2146" s="191" t="s">
        <v>3163</v>
      </c>
      <c r="D2146" s="192" t="s">
        <v>9</v>
      </c>
      <c r="E2146" s="193">
        <v>19.64</v>
      </c>
      <c r="F2146" s="193"/>
      <c r="G2146" s="191" t="s">
        <v>3004</v>
      </c>
      <c r="H2146" s="197">
        <f t="shared" si="64"/>
        <v>5.32</v>
      </c>
      <c r="J2146" s="177"/>
    </row>
    <row r="2147" spans="1:10" ht="25.5" customHeight="1" outlineLevel="1" x14ac:dyDescent="0.2">
      <c r="A2147" s="160" t="s">
        <v>212</v>
      </c>
      <c r="B2147" s="186" t="s">
        <v>3164</v>
      </c>
      <c r="C2147" s="187" t="s">
        <v>3165</v>
      </c>
      <c r="D2147" s="188" t="s">
        <v>9</v>
      </c>
      <c r="E2147" s="189">
        <v>10.25</v>
      </c>
      <c r="F2147" s="189"/>
      <c r="G2147" s="187" t="s">
        <v>3006</v>
      </c>
      <c r="H2147" s="197">
        <f t="shared" si="64"/>
        <v>1.95</v>
      </c>
      <c r="J2147" s="177"/>
    </row>
    <row r="2148" spans="1:10" ht="12.75" customHeight="1" outlineLevel="1" x14ac:dyDescent="0.2">
      <c r="A2148" s="160" t="s">
        <v>212</v>
      </c>
      <c r="B2148" s="190" t="s">
        <v>3166</v>
      </c>
      <c r="C2148" s="191" t="s">
        <v>3167</v>
      </c>
      <c r="D2148" s="192" t="s">
        <v>9</v>
      </c>
      <c r="E2148" s="193">
        <v>3.64</v>
      </c>
      <c r="F2148" s="193"/>
      <c r="G2148" s="191" t="s">
        <v>3008</v>
      </c>
      <c r="H2148" s="197">
        <f t="shared" si="64"/>
        <v>73.63</v>
      </c>
      <c r="J2148" s="177"/>
    </row>
    <row r="2149" spans="1:10" ht="25.5" customHeight="1" outlineLevel="1" x14ac:dyDescent="0.2">
      <c r="A2149" s="160" t="s">
        <v>212</v>
      </c>
      <c r="B2149" s="186" t="s">
        <v>3168</v>
      </c>
      <c r="C2149" s="187" t="s">
        <v>3169</v>
      </c>
      <c r="D2149" s="188" t="s">
        <v>9</v>
      </c>
      <c r="E2149" s="189">
        <v>2.27</v>
      </c>
      <c r="F2149" s="189"/>
      <c r="G2149" s="187" t="s">
        <v>3010</v>
      </c>
      <c r="H2149" s="197">
        <f t="shared" si="64"/>
        <v>7.81</v>
      </c>
      <c r="J2149" s="177"/>
    </row>
    <row r="2150" spans="1:10" ht="12.75" customHeight="1" outlineLevel="1" x14ac:dyDescent="0.2">
      <c r="A2150" s="160" t="s">
        <v>212</v>
      </c>
      <c r="B2150" s="190" t="s">
        <v>3170</v>
      </c>
      <c r="C2150" s="191" t="s">
        <v>3171</v>
      </c>
      <c r="D2150" s="192" t="s">
        <v>9</v>
      </c>
      <c r="E2150" s="193">
        <v>3.37</v>
      </c>
      <c r="F2150" s="193"/>
      <c r="G2150" s="191" t="s">
        <v>3011</v>
      </c>
      <c r="H2150" s="197">
        <f t="shared" si="64"/>
        <v>38.99</v>
      </c>
      <c r="J2150" s="177"/>
    </row>
    <row r="2151" spans="1:10" ht="25.5" customHeight="1" outlineLevel="1" x14ac:dyDescent="0.2">
      <c r="A2151" s="160" t="s">
        <v>212</v>
      </c>
      <c r="B2151" s="186" t="s">
        <v>3172</v>
      </c>
      <c r="C2151" s="187" t="s">
        <v>3173</v>
      </c>
      <c r="D2151" s="188" t="s">
        <v>9</v>
      </c>
      <c r="E2151" s="189">
        <v>7.35</v>
      </c>
      <c r="F2151" s="189"/>
      <c r="G2151" s="187" t="s">
        <v>3012</v>
      </c>
      <c r="H2151" s="197">
        <f t="shared" si="64"/>
        <v>50.47</v>
      </c>
      <c r="J2151" s="177"/>
    </row>
    <row r="2152" spans="1:10" ht="25.5" customHeight="1" outlineLevel="1" x14ac:dyDescent="0.2">
      <c r="A2152" s="160" t="s">
        <v>212</v>
      </c>
      <c r="B2152" s="190" t="s">
        <v>3174</v>
      </c>
      <c r="C2152" s="191" t="s">
        <v>3175</v>
      </c>
      <c r="D2152" s="192" t="s">
        <v>9</v>
      </c>
      <c r="E2152" s="193">
        <v>0.66</v>
      </c>
      <c r="F2152" s="193"/>
      <c r="G2152" s="191" t="s">
        <v>3013</v>
      </c>
      <c r="H2152" s="197">
        <f t="shared" ref="H2152:H2183" si="65">SUMIFS($E:$E,$C:$C,G2152,$A:$A,$G$30)</f>
        <v>13.75</v>
      </c>
      <c r="J2152" s="177"/>
    </row>
    <row r="2153" spans="1:10" ht="25.5" customHeight="1" outlineLevel="1" x14ac:dyDescent="0.2">
      <c r="A2153" s="160" t="s">
        <v>212</v>
      </c>
      <c r="B2153" s="186" t="s">
        <v>3176</v>
      </c>
      <c r="C2153" s="187" t="s">
        <v>3177</v>
      </c>
      <c r="D2153" s="188" t="s">
        <v>9</v>
      </c>
      <c r="E2153" s="189">
        <v>6.46</v>
      </c>
      <c r="F2153" s="189"/>
      <c r="G2153" s="187" t="s">
        <v>3186</v>
      </c>
      <c r="H2153" s="197">
        <f t="shared" si="65"/>
        <v>7.88</v>
      </c>
      <c r="J2153" s="177"/>
    </row>
    <row r="2154" spans="1:10" ht="25.5" customHeight="1" outlineLevel="1" x14ac:dyDescent="0.2">
      <c r="A2154" s="160" t="s">
        <v>212</v>
      </c>
      <c r="B2154" s="178" t="s">
        <v>3178</v>
      </c>
      <c r="C2154" s="179" t="s">
        <v>1497</v>
      </c>
      <c r="D2154" s="180"/>
      <c r="E2154" s="181"/>
      <c r="F2154" s="181"/>
      <c r="G2154" s="191" t="s">
        <v>3025</v>
      </c>
      <c r="H2154" s="197">
        <f t="shared" si="65"/>
        <v>35.419999999999995</v>
      </c>
      <c r="J2154" s="177"/>
    </row>
    <row r="2155" spans="1:10" ht="12.75" customHeight="1" outlineLevel="1" x14ac:dyDescent="0.2">
      <c r="A2155" s="160" t="s">
        <v>212</v>
      </c>
      <c r="B2155" s="190" t="s">
        <v>3179</v>
      </c>
      <c r="C2155" s="191" t="s">
        <v>2998</v>
      </c>
      <c r="D2155" s="192" t="s">
        <v>9</v>
      </c>
      <c r="E2155" s="193">
        <v>14.68</v>
      </c>
      <c r="F2155" s="193"/>
      <c r="G2155" s="187" t="s">
        <v>3027</v>
      </c>
      <c r="H2155" s="197">
        <f t="shared" si="65"/>
        <v>22.349999999999998</v>
      </c>
      <c r="J2155" s="177"/>
    </row>
    <row r="2156" spans="1:10" ht="12.75" customHeight="1" outlineLevel="1" x14ac:dyDescent="0.2">
      <c r="A2156" s="160" t="s">
        <v>212</v>
      </c>
      <c r="B2156" s="186" t="s">
        <v>3180</v>
      </c>
      <c r="C2156" s="187" t="s">
        <v>2999</v>
      </c>
      <c r="D2156" s="188" t="s">
        <v>9</v>
      </c>
      <c r="E2156" s="189">
        <v>0.76</v>
      </c>
      <c r="F2156" s="189"/>
      <c r="G2156" s="191" t="s">
        <v>3189</v>
      </c>
      <c r="H2156" s="197">
        <f t="shared" si="65"/>
        <v>17.96</v>
      </c>
      <c r="J2156" s="177"/>
    </row>
    <row r="2157" spans="1:10" ht="25.5" customHeight="1" outlineLevel="1" x14ac:dyDescent="0.2">
      <c r="A2157" s="160" t="s">
        <v>212</v>
      </c>
      <c r="B2157" s="190" t="s">
        <v>3181</v>
      </c>
      <c r="C2157" s="191" t="s">
        <v>3003</v>
      </c>
      <c r="D2157" s="192" t="s">
        <v>9</v>
      </c>
      <c r="E2157" s="193">
        <v>11.19</v>
      </c>
      <c r="F2157" s="193"/>
      <c r="G2157" s="187" t="s">
        <v>3014</v>
      </c>
      <c r="H2157" s="197">
        <f t="shared" si="65"/>
        <v>22.349999999999998</v>
      </c>
      <c r="J2157" s="177"/>
    </row>
    <row r="2158" spans="1:10" ht="25.5" customHeight="1" outlineLevel="1" x14ac:dyDescent="0.2">
      <c r="A2158" s="160" t="s">
        <v>212</v>
      </c>
      <c r="B2158" s="186" t="s">
        <v>3182</v>
      </c>
      <c r="C2158" s="476" t="s">
        <v>3008</v>
      </c>
      <c r="D2158" s="477" t="s">
        <v>9</v>
      </c>
      <c r="E2158" s="478">
        <v>6.69</v>
      </c>
      <c r="F2158" s="478"/>
      <c r="G2158" s="191" t="s">
        <v>3191</v>
      </c>
      <c r="H2158" s="197">
        <f t="shared" si="65"/>
        <v>13.68</v>
      </c>
      <c r="J2158" s="177"/>
    </row>
    <row r="2159" spans="1:10" ht="25.5" customHeight="1" outlineLevel="1" x14ac:dyDescent="0.2">
      <c r="A2159" s="160" t="s">
        <v>212</v>
      </c>
      <c r="B2159" s="190" t="s">
        <v>3183</v>
      </c>
      <c r="C2159" s="479" t="s">
        <v>3011</v>
      </c>
      <c r="D2159" s="480" t="s">
        <v>9</v>
      </c>
      <c r="E2159" s="481">
        <v>5.57</v>
      </c>
      <c r="F2159" s="481"/>
      <c r="G2159" s="187" t="s">
        <v>3029</v>
      </c>
      <c r="H2159" s="197">
        <f t="shared" si="65"/>
        <v>13.75</v>
      </c>
      <c r="J2159" s="177"/>
    </row>
    <row r="2160" spans="1:10" ht="12.75" customHeight="1" outlineLevel="1" x14ac:dyDescent="0.2">
      <c r="A2160" s="160" t="s">
        <v>212</v>
      </c>
      <c r="B2160" s="186" t="s">
        <v>3184</v>
      </c>
      <c r="C2160" s="476" t="s">
        <v>3012</v>
      </c>
      <c r="D2160" s="477" t="s">
        <v>9</v>
      </c>
      <c r="E2160" s="478">
        <v>7.21</v>
      </c>
      <c r="F2160" s="478"/>
      <c r="G2160" s="191" t="s">
        <v>3015</v>
      </c>
      <c r="H2160" s="197">
        <f t="shared" si="65"/>
        <v>18.100000000000001</v>
      </c>
      <c r="J2160" s="177"/>
    </row>
    <row r="2161" spans="1:10" ht="12.75" customHeight="1" outlineLevel="1" x14ac:dyDescent="0.2">
      <c r="A2161" s="160" t="s">
        <v>212</v>
      </c>
      <c r="B2161" s="190" t="s">
        <v>3185</v>
      </c>
      <c r="C2161" s="479" t="s">
        <v>3186</v>
      </c>
      <c r="D2161" s="480" t="s">
        <v>9</v>
      </c>
      <c r="E2161" s="481">
        <v>3.94</v>
      </c>
      <c r="F2161" s="481"/>
      <c r="G2161" s="187" t="s">
        <v>3031</v>
      </c>
      <c r="H2161" s="197">
        <f t="shared" si="65"/>
        <v>14.1</v>
      </c>
      <c r="J2161" s="177"/>
    </row>
    <row r="2162" spans="1:10" ht="25.5" customHeight="1" outlineLevel="1" x14ac:dyDescent="0.2">
      <c r="A2162" s="160" t="s">
        <v>212</v>
      </c>
      <c r="B2162" s="186" t="s">
        <v>3187</v>
      </c>
      <c r="C2162" s="476" t="s">
        <v>3025</v>
      </c>
      <c r="D2162" s="477" t="s">
        <v>9</v>
      </c>
      <c r="E2162" s="478">
        <v>5.0599999999999996</v>
      </c>
      <c r="F2162" s="478"/>
      <c r="G2162" s="191" t="s">
        <v>3193</v>
      </c>
      <c r="H2162" s="197">
        <f t="shared" si="65"/>
        <v>13.1</v>
      </c>
      <c r="J2162" s="177"/>
    </row>
    <row r="2163" spans="1:10" ht="25.5" customHeight="1" outlineLevel="1" x14ac:dyDescent="0.2">
      <c r="A2163" s="160" t="s">
        <v>212</v>
      </c>
      <c r="B2163" s="190" t="s">
        <v>3188</v>
      </c>
      <c r="C2163" s="479" t="s">
        <v>3189</v>
      </c>
      <c r="D2163" s="480" t="s">
        <v>9</v>
      </c>
      <c r="E2163" s="481">
        <v>8.98</v>
      </c>
      <c r="F2163" s="481"/>
      <c r="G2163" s="187" t="s">
        <v>3017</v>
      </c>
      <c r="H2163" s="197">
        <f t="shared" si="65"/>
        <v>18.5</v>
      </c>
      <c r="J2163" s="177"/>
    </row>
    <row r="2164" spans="1:10" ht="25.5" customHeight="1" outlineLevel="1" x14ac:dyDescent="0.2">
      <c r="A2164" s="160" t="s">
        <v>212</v>
      </c>
      <c r="B2164" s="186" t="s">
        <v>3190</v>
      </c>
      <c r="C2164" s="476" t="s">
        <v>3191</v>
      </c>
      <c r="D2164" s="477" t="s">
        <v>9</v>
      </c>
      <c r="E2164" s="478">
        <v>6.84</v>
      </c>
      <c r="F2164" s="478"/>
      <c r="G2164" s="191" t="s">
        <v>3205</v>
      </c>
      <c r="H2164" s="197">
        <f t="shared" si="65"/>
        <v>6.32</v>
      </c>
      <c r="J2164" s="177"/>
    </row>
    <row r="2165" spans="1:10" ht="25.5" customHeight="1" outlineLevel="1" x14ac:dyDescent="0.2">
      <c r="A2165" s="160" t="s">
        <v>212</v>
      </c>
      <c r="B2165" s="190" t="s">
        <v>3192</v>
      </c>
      <c r="C2165" s="479" t="s">
        <v>3193</v>
      </c>
      <c r="D2165" s="480" t="s">
        <v>9</v>
      </c>
      <c r="E2165" s="481">
        <v>6.55</v>
      </c>
      <c r="F2165" s="481"/>
      <c r="G2165" s="187" t="s">
        <v>3033</v>
      </c>
      <c r="H2165" s="197">
        <f t="shared" si="65"/>
        <v>16.899999999999999</v>
      </c>
      <c r="J2165" s="177"/>
    </row>
    <row r="2166" spans="1:10" ht="12.75" customHeight="1" outlineLevel="1" x14ac:dyDescent="0.2">
      <c r="A2166" s="160" t="s">
        <v>212</v>
      </c>
      <c r="B2166" s="186" t="s">
        <v>3194</v>
      </c>
      <c r="C2166" s="187" t="s">
        <v>3019</v>
      </c>
      <c r="D2166" s="188" t="s">
        <v>9</v>
      </c>
      <c r="E2166" s="189">
        <v>5.6</v>
      </c>
      <c r="F2166" s="189"/>
      <c r="G2166" s="191" t="s">
        <v>3149</v>
      </c>
      <c r="H2166" s="197">
        <f t="shared" si="65"/>
        <v>3.2</v>
      </c>
      <c r="J2166" s="177"/>
    </row>
    <row r="2167" spans="1:10" ht="12.75" customHeight="1" outlineLevel="1" x14ac:dyDescent="0.2">
      <c r="A2167" s="160" t="s">
        <v>212</v>
      </c>
      <c r="B2167" s="190" t="s">
        <v>3195</v>
      </c>
      <c r="C2167" s="191" t="s">
        <v>3036</v>
      </c>
      <c r="D2167" s="192" t="s">
        <v>9</v>
      </c>
      <c r="E2167" s="193">
        <v>9.64</v>
      </c>
      <c r="F2167" s="193"/>
      <c r="G2167" s="187" t="s">
        <v>3019</v>
      </c>
      <c r="H2167" s="197">
        <f t="shared" si="65"/>
        <v>78.399999999999991</v>
      </c>
      <c r="J2167" s="177"/>
    </row>
    <row r="2168" spans="1:10" ht="25.5" customHeight="1" outlineLevel="1" x14ac:dyDescent="0.2">
      <c r="A2168" s="160" t="s">
        <v>212</v>
      </c>
      <c r="B2168" s="186" t="s">
        <v>3196</v>
      </c>
      <c r="C2168" s="187" t="s">
        <v>3021</v>
      </c>
      <c r="D2168" s="188" t="s">
        <v>9</v>
      </c>
      <c r="E2168" s="189">
        <v>6.85</v>
      </c>
      <c r="F2168" s="189"/>
      <c r="G2168" s="191" t="s">
        <v>3152</v>
      </c>
      <c r="H2168" s="197">
        <f t="shared" si="65"/>
        <v>11</v>
      </c>
      <c r="J2168" s="177"/>
    </row>
    <row r="2169" spans="1:10" ht="25.5" customHeight="1" outlineLevel="1" x14ac:dyDescent="0.2">
      <c r="A2169" s="160" t="s">
        <v>212</v>
      </c>
      <c r="B2169" s="190" t="s">
        <v>3197</v>
      </c>
      <c r="C2169" s="191" t="s">
        <v>3198</v>
      </c>
      <c r="D2169" s="192" t="s">
        <v>9</v>
      </c>
      <c r="E2169" s="193">
        <v>3.39</v>
      </c>
      <c r="F2169" s="193"/>
      <c r="G2169" s="187" t="s">
        <v>3036</v>
      </c>
      <c r="H2169" s="197">
        <f t="shared" si="65"/>
        <v>130.14000000000001</v>
      </c>
      <c r="J2169" s="177"/>
    </row>
    <row r="2170" spans="1:10" ht="25.5" customHeight="1" outlineLevel="1" x14ac:dyDescent="0.2">
      <c r="A2170" s="160" t="s">
        <v>212</v>
      </c>
      <c r="B2170" s="178" t="s">
        <v>3199</v>
      </c>
      <c r="C2170" s="179" t="s">
        <v>1498</v>
      </c>
      <c r="D2170" s="180"/>
      <c r="E2170" s="181"/>
      <c r="F2170" s="181"/>
      <c r="G2170" s="191" t="s">
        <v>3155</v>
      </c>
      <c r="H2170" s="197">
        <f t="shared" si="65"/>
        <v>3.18</v>
      </c>
      <c r="J2170" s="177"/>
    </row>
    <row r="2171" spans="1:10" ht="12.75" customHeight="1" outlineLevel="1" x14ac:dyDescent="0.2">
      <c r="A2171" s="160" t="s">
        <v>212</v>
      </c>
      <c r="B2171" s="186" t="s">
        <v>3200</v>
      </c>
      <c r="C2171" s="187" t="s">
        <v>2997</v>
      </c>
      <c r="D2171" s="188" t="s">
        <v>9</v>
      </c>
      <c r="E2171" s="189">
        <v>4.09</v>
      </c>
      <c r="F2171" s="189"/>
      <c r="G2171" s="187" t="s">
        <v>3157</v>
      </c>
      <c r="H2171" s="197">
        <f t="shared" si="65"/>
        <v>9.27</v>
      </c>
      <c r="J2171" s="177"/>
    </row>
    <row r="2172" spans="1:10" ht="12.75" customHeight="1" outlineLevel="1" x14ac:dyDescent="0.2">
      <c r="A2172" s="160" t="s">
        <v>212</v>
      </c>
      <c r="B2172" s="190" t="s">
        <v>3201</v>
      </c>
      <c r="C2172" s="191" t="s">
        <v>2998</v>
      </c>
      <c r="D2172" s="192" t="s">
        <v>9</v>
      </c>
      <c r="E2172" s="193">
        <v>14.68</v>
      </c>
      <c r="F2172" s="193"/>
      <c r="G2172" s="191" t="s">
        <v>3159</v>
      </c>
      <c r="H2172" s="197">
        <f t="shared" si="65"/>
        <v>12.15</v>
      </c>
      <c r="J2172" s="177"/>
    </row>
    <row r="2173" spans="1:10" ht="25.5" customHeight="1" outlineLevel="1" x14ac:dyDescent="0.2">
      <c r="A2173" s="160" t="s">
        <v>212</v>
      </c>
      <c r="B2173" s="186" t="s">
        <v>3202</v>
      </c>
      <c r="C2173" s="187" t="s">
        <v>3003</v>
      </c>
      <c r="D2173" s="188" t="s">
        <v>9</v>
      </c>
      <c r="E2173" s="189">
        <v>8.39</v>
      </c>
      <c r="F2173" s="189"/>
      <c r="G2173" s="187" t="s">
        <v>3161</v>
      </c>
      <c r="H2173" s="197">
        <f t="shared" si="65"/>
        <v>5.25</v>
      </c>
      <c r="J2173" s="177"/>
    </row>
    <row r="2174" spans="1:10" ht="25.5" customHeight="1" outlineLevel="1" x14ac:dyDescent="0.2">
      <c r="A2174" s="160" t="s">
        <v>212</v>
      </c>
      <c r="B2174" s="190" t="s">
        <v>3203</v>
      </c>
      <c r="C2174" s="479" t="s">
        <v>3008</v>
      </c>
      <c r="D2174" s="480" t="s">
        <v>9</v>
      </c>
      <c r="E2174" s="481">
        <v>3.35</v>
      </c>
      <c r="F2174" s="481"/>
      <c r="G2174" s="191" t="s">
        <v>3163</v>
      </c>
      <c r="H2174" s="197">
        <f t="shared" si="65"/>
        <v>19.64</v>
      </c>
      <c r="J2174" s="177"/>
    </row>
    <row r="2175" spans="1:10" ht="25.5" customHeight="1" outlineLevel="1" x14ac:dyDescent="0.2">
      <c r="A2175" s="160" t="s">
        <v>212</v>
      </c>
      <c r="B2175" s="186" t="s">
        <v>3204</v>
      </c>
      <c r="C2175" s="476" t="s">
        <v>3205</v>
      </c>
      <c r="D2175" s="477" t="s">
        <v>9</v>
      </c>
      <c r="E2175" s="478">
        <v>3.16</v>
      </c>
      <c r="F2175" s="478"/>
      <c r="G2175" s="187" t="s">
        <v>3165</v>
      </c>
      <c r="H2175" s="197">
        <f t="shared" si="65"/>
        <v>10.25</v>
      </c>
      <c r="J2175" s="177"/>
    </row>
    <row r="2176" spans="1:10" ht="25.5" customHeight="1" outlineLevel="1" x14ac:dyDescent="0.2">
      <c r="A2176" s="160" t="s">
        <v>212</v>
      </c>
      <c r="B2176" s="190" t="s">
        <v>3206</v>
      </c>
      <c r="C2176" s="191" t="s">
        <v>3019</v>
      </c>
      <c r="D2176" s="192" t="s">
        <v>9</v>
      </c>
      <c r="E2176" s="193">
        <v>5.6</v>
      </c>
      <c r="F2176" s="193"/>
      <c r="G2176" s="191" t="s">
        <v>3167</v>
      </c>
      <c r="H2176" s="197">
        <f t="shared" si="65"/>
        <v>3.64</v>
      </c>
      <c r="J2176" s="177"/>
    </row>
    <row r="2177" spans="1:10" ht="12.75" customHeight="1" outlineLevel="1" x14ac:dyDescent="0.2">
      <c r="A2177" s="160" t="s">
        <v>212</v>
      </c>
      <c r="B2177" s="186" t="s">
        <v>3207</v>
      </c>
      <c r="C2177" s="187" t="s">
        <v>3036</v>
      </c>
      <c r="D2177" s="188" t="s">
        <v>9</v>
      </c>
      <c r="E2177" s="189">
        <v>9.64</v>
      </c>
      <c r="F2177" s="189"/>
      <c r="G2177" s="187" t="s">
        <v>3169</v>
      </c>
      <c r="H2177" s="197">
        <f t="shared" si="65"/>
        <v>2.27</v>
      </c>
      <c r="J2177" s="177"/>
    </row>
    <row r="2178" spans="1:10" ht="12.75" customHeight="1" outlineLevel="1" x14ac:dyDescent="0.2">
      <c r="A2178" s="160" t="s">
        <v>212</v>
      </c>
      <c r="B2178" s="190" t="s">
        <v>3208</v>
      </c>
      <c r="C2178" s="191" t="s">
        <v>3209</v>
      </c>
      <c r="D2178" s="192" t="s">
        <v>9</v>
      </c>
      <c r="E2178" s="193">
        <v>2.36</v>
      </c>
      <c r="F2178" s="193"/>
      <c r="G2178" s="191" t="s">
        <v>3171</v>
      </c>
      <c r="H2178" s="197">
        <f t="shared" si="65"/>
        <v>3.37</v>
      </c>
      <c r="J2178" s="177"/>
    </row>
    <row r="2179" spans="1:10" ht="25.5" customHeight="1" outlineLevel="1" x14ac:dyDescent="0.2">
      <c r="A2179" s="160" t="s">
        <v>212</v>
      </c>
      <c r="B2179" s="186" t="s">
        <v>3210</v>
      </c>
      <c r="C2179" s="187" t="s">
        <v>3021</v>
      </c>
      <c r="D2179" s="188" t="s">
        <v>9</v>
      </c>
      <c r="E2179" s="189">
        <v>11.19</v>
      </c>
      <c r="F2179" s="189"/>
      <c r="G2179" s="187" t="s">
        <v>3173</v>
      </c>
      <c r="H2179" s="197">
        <f t="shared" si="65"/>
        <v>7.35</v>
      </c>
      <c r="J2179" s="177"/>
    </row>
    <row r="2180" spans="1:10" ht="25.5" customHeight="1" outlineLevel="1" x14ac:dyDescent="0.2">
      <c r="A2180" s="160" t="s">
        <v>212</v>
      </c>
      <c r="B2180" s="178" t="s">
        <v>3211</v>
      </c>
      <c r="C2180" s="179" t="s">
        <v>1499</v>
      </c>
      <c r="D2180" s="180"/>
      <c r="E2180" s="181"/>
      <c r="F2180" s="181"/>
      <c r="G2180" s="191" t="s">
        <v>3241</v>
      </c>
      <c r="H2180" s="197">
        <f t="shared" si="65"/>
        <v>1.23</v>
      </c>
      <c r="J2180" s="177"/>
    </row>
    <row r="2181" spans="1:10" ht="25.5" customHeight="1" outlineLevel="1" x14ac:dyDescent="0.2">
      <c r="A2181" s="160" t="s">
        <v>212</v>
      </c>
      <c r="B2181" s="190" t="s">
        <v>3212</v>
      </c>
      <c r="C2181" s="191" t="s">
        <v>2997</v>
      </c>
      <c r="D2181" s="192" t="s">
        <v>9</v>
      </c>
      <c r="E2181" s="193">
        <v>4.09</v>
      </c>
      <c r="F2181" s="193"/>
      <c r="G2181" s="187" t="s">
        <v>3243</v>
      </c>
      <c r="H2181" s="197">
        <f t="shared" si="65"/>
        <v>2</v>
      </c>
      <c r="J2181" s="177"/>
    </row>
    <row r="2182" spans="1:10" ht="12.75" customHeight="1" outlineLevel="1" x14ac:dyDescent="0.2">
      <c r="A2182" s="160" t="s">
        <v>212</v>
      </c>
      <c r="B2182" s="186" t="s">
        <v>3213</v>
      </c>
      <c r="C2182" s="187" t="s">
        <v>2998</v>
      </c>
      <c r="D2182" s="188" t="s">
        <v>9</v>
      </c>
      <c r="E2182" s="189">
        <v>14.68</v>
      </c>
      <c r="F2182" s="189"/>
      <c r="G2182" s="191" t="s">
        <v>3245</v>
      </c>
      <c r="H2182" s="197">
        <f t="shared" si="65"/>
        <v>2.85</v>
      </c>
      <c r="J2182" s="177"/>
    </row>
    <row r="2183" spans="1:10" ht="12.75" customHeight="1" outlineLevel="1" x14ac:dyDescent="0.2">
      <c r="A2183" s="160" t="s">
        <v>212</v>
      </c>
      <c r="B2183" s="190" t="s">
        <v>3214</v>
      </c>
      <c r="C2183" s="191" t="s">
        <v>2999</v>
      </c>
      <c r="D2183" s="192" t="s">
        <v>9</v>
      </c>
      <c r="E2183" s="193">
        <v>0.76</v>
      </c>
      <c r="F2183" s="193"/>
      <c r="G2183" s="187" t="s">
        <v>3209</v>
      </c>
      <c r="H2183" s="197">
        <f t="shared" si="65"/>
        <v>7.08</v>
      </c>
      <c r="J2183" s="177"/>
    </row>
    <row r="2184" spans="1:10" ht="25.5" customHeight="1" outlineLevel="1" x14ac:dyDescent="0.2">
      <c r="A2184" s="160" t="s">
        <v>212</v>
      </c>
      <c r="B2184" s="186" t="s">
        <v>3215</v>
      </c>
      <c r="C2184" s="187" t="s">
        <v>3003</v>
      </c>
      <c r="D2184" s="188" t="s">
        <v>9</v>
      </c>
      <c r="E2184" s="189">
        <v>11.19</v>
      </c>
      <c r="F2184" s="189"/>
      <c r="G2184" s="191" t="s">
        <v>3247</v>
      </c>
      <c r="H2184" s="197">
        <f t="shared" ref="H2184:H2196" si="66">SUMIFS($E:$E,$C:$C,G2184,$A:$A,$G$30)</f>
        <v>9.6300000000000008</v>
      </c>
      <c r="J2184" s="177"/>
    </row>
    <row r="2185" spans="1:10" ht="25.5" customHeight="1" outlineLevel="1" x14ac:dyDescent="0.2">
      <c r="A2185" s="160" t="s">
        <v>212</v>
      </c>
      <c r="B2185" s="190" t="s">
        <v>3216</v>
      </c>
      <c r="C2185" s="479" t="s">
        <v>3008</v>
      </c>
      <c r="D2185" s="480" t="s">
        <v>9</v>
      </c>
      <c r="E2185" s="481">
        <v>6.69</v>
      </c>
      <c r="F2185" s="481"/>
      <c r="G2185" s="187" t="s">
        <v>3249</v>
      </c>
      <c r="H2185" s="197">
        <f t="shared" si="66"/>
        <v>2.6</v>
      </c>
      <c r="J2185" s="177"/>
    </row>
    <row r="2186" spans="1:10" ht="25.5" customHeight="1" outlineLevel="1" x14ac:dyDescent="0.2">
      <c r="A2186" s="160" t="s">
        <v>212</v>
      </c>
      <c r="B2186" s="186" t="s">
        <v>3217</v>
      </c>
      <c r="C2186" s="476" t="s">
        <v>3011</v>
      </c>
      <c r="D2186" s="477" t="s">
        <v>9</v>
      </c>
      <c r="E2186" s="478">
        <v>5.57</v>
      </c>
      <c r="F2186" s="478"/>
      <c r="G2186" s="191" t="s">
        <v>3251</v>
      </c>
      <c r="H2186" s="197">
        <f t="shared" si="66"/>
        <v>4.4800000000000004</v>
      </c>
      <c r="J2186" s="177"/>
    </row>
    <row r="2187" spans="1:10" ht="12.75" customHeight="1" outlineLevel="1" x14ac:dyDescent="0.2">
      <c r="A2187" s="160" t="s">
        <v>212</v>
      </c>
      <c r="B2187" s="190" t="s">
        <v>3218</v>
      </c>
      <c r="C2187" s="479" t="s">
        <v>3186</v>
      </c>
      <c r="D2187" s="480" t="s">
        <v>9</v>
      </c>
      <c r="E2187" s="481">
        <v>3.94</v>
      </c>
      <c r="F2187" s="481"/>
      <c r="G2187" s="187" t="s">
        <v>3175</v>
      </c>
      <c r="H2187" s="197">
        <f t="shared" si="66"/>
        <v>1.98</v>
      </c>
      <c r="J2187" s="177"/>
    </row>
    <row r="2188" spans="1:10" ht="25.5" customHeight="1" outlineLevel="1" x14ac:dyDescent="0.2">
      <c r="A2188" s="160" t="s">
        <v>212</v>
      </c>
      <c r="B2188" s="186" t="s">
        <v>3219</v>
      </c>
      <c r="C2188" s="476" t="s">
        <v>3189</v>
      </c>
      <c r="D2188" s="477" t="s">
        <v>9</v>
      </c>
      <c r="E2188" s="478">
        <v>8.98</v>
      </c>
      <c r="F2188" s="478"/>
      <c r="G2188" s="191" t="s">
        <v>2966</v>
      </c>
      <c r="H2188" s="197">
        <f t="shared" si="66"/>
        <v>0</v>
      </c>
      <c r="J2188" s="177"/>
    </row>
    <row r="2189" spans="1:10" ht="12.75" customHeight="1" outlineLevel="1" x14ac:dyDescent="0.2">
      <c r="A2189" s="160" t="s">
        <v>212</v>
      </c>
      <c r="B2189" s="190" t="s">
        <v>3220</v>
      </c>
      <c r="C2189" s="479" t="s">
        <v>3191</v>
      </c>
      <c r="D2189" s="480" t="s">
        <v>9</v>
      </c>
      <c r="E2189" s="481">
        <v>6.84</v>
      </c>
      <c r="F2189" s="481"/>
      <c r="G2189" s="187" t="s">
        <v>2967</v>
      </c>
      <c r="H2189" s="197">
        <f t="shared" si="66"/>
        <v>0</v>
      </c>
      <c r="J2189" s="177"/>
    </row>
    <row r="2190" spans="1:10" ht="25.5" customHeight="1" outlineLevel="1" x14ac:dyDescent="0.2">
      <c r="A2190" s="160" t="s">
        <v>212</v>
      </c>
      <c r="B2190" s="186" t="s">
        <v>3221</v>
      </c>
      <c r="C2190" s="476" t="s">
        <v>3193</v>
      </c>
      <c r="D2190" s="477" t="s">
        <v>9</v>
      </c>
      <c r="E2190" s="478">
        <v>6.55</v>
      </c>
      <c r="F2190" s="478"/>
      <c r="G2190" s="191" t="s">
        <v>2968</v>
      </c>
      <c r="H2190" s="197">
        <f t="shared" si="66"/>
        <v>0</v>
      </c>
      <c r="J2190" s="177"/>
    </row>
    <row r="2191" spans="1:10" ht="25.5" customHeight="1" outlineLevel="1" x14ac:dyDescent="0.2">
      <c r="A2191" s="160" t="s">
        <v>212</v>
      </c>
      <c r="B2191" s="190" t="s">
        <v>3222</v>
      </c>
      <c r="C2191" s="191" t="s">
        <v>3019</v>
      </c>
      <c r="D2191" s="192" t="s">
        <v>9</v>
      </c>
      <c r="E2191" s="193">
        <v>5.6</v>
      </c>
      <c r="F2191" s="193"/>
      <c r="G2191" s="187" t="s">
        <v>3177</v>
      </c>
      <c r="H2191" s="197">
        <f t="shared" si="66"/>
        <v>6.46</v>
      </c>
      <c r="J2191" s="177"/>
    </row>
    <row r="2192" spans="1:10" ht="25.5" customHeight="1" outlineLevel="1" x14ac:dyDescent="0.2">
      <c r="A2192" s="160" t="s">
        <v>212</v>
      </c>
      <c r="B2192" s="186" t="s">
        <v>3223</v>
      </c>
      <c r="C2192" s="187" t="s">
        <v>3036</v>
      </c>
      <c r="D2192" s="188" t="s">
        <v>9</v>
      </c>
      <c r="E2192" s="189">
        <v>9.64</v>
      </c>
      <c r="F2192" s="189"/>
      <c r="G2192" s="191" t="s">
        <v>3021</v>
      </c>
      <c r="H2192" s="197">
        <f t="shared" si="66"/>
        <v>90.390000000000015</v>
      </c>
      <c r="J2192" s="177"/>
    </row>
    <row r="2193" spans="1:10" ht="25.5" customHeight="1" outlineLevel="1" x14ac:dyDescent="0.2">
      <c r="A2193" s="160" t="s">
        <v>212</v>
      </c>
      <c r="B2193" s="190" t="s">
        <v>3224</v>
      </c>
      <c r="C2193" s="191" t="s">
        <v>3209</v>
      </c>
      <c r="D2193" s="192" t="s">
        <v>9</v>
      </c>
      <c r="E2193" s="193">
        <v>2.36</v>
      </c>
      <c r="F2193" s="193"/>
      <c r="G2193" s="187" t="s">
        <v>3253</v>
      </c>
      <c r="H2193" s="197">
        <f t="shared" si="66"/>
        <v>33.619999999999997</v>
      </c>
      <c r="J2193" s="177"/>
    </row>
    <row r="2194" spans="1:10" ht="12.75" customHeight="1" outlineLevel="1" x14ac:dyDescent="0.2">
      <c r="A2194" s="160" t="s">
        <v>212</v>
      </c>
      <c r="B2194" s="186" t="s">
        <v>3225</v>
      </c>
      <c r="C2194" s="187" t="s">
        <v>3021</v>
      </c>
      <c r="D2194" s="188" t="s">
        <v>9</v>
      </c>
      <c r="E2194" s="189">
        <v>10.48</v>
      </c>
      <c r="F2194" s="189"/>
      <c r="G2194" s="191" t="s">
        <v>2996</v>
      </c>
      <c r="H2194" s="197">
        <f t="shared" si="66"/>
        <v>1.1200000000000001</v>
      </c>
      <c r="J2194" s="177"/>
    </row>
    <row r="2195" spans="1:10" ht="12.75" customHeight="1" outlineLevel="1" x14ac:dyDescent="0.2">
      <c r="A2195" s="160" t="s">
        <v>212</v>
      </c>
      <c r="B2195" s="178" t="s">
        <v>3226</v>
      </c>
      <c r="C2195" s="179" t="s">
        <v>1500</v>
      </c>
      <c r="D2195" s="180"/>
      <c r="E2195" s="181"/>
      <c r="F2195" s="181"/>
      <c r="G2195" s="187" t="s">
        <v>3198</v>
      </c>
      <c r="H2195" s="197">
        <f t="shared" si="66"/>
        <v>3.39</v>
      </c>
      <c r="J2195" s="177"/>
    </row>
    <row r="2196" spans="1:10" ht="25.5" customHeight="1" outlineLevel="1" x14ac:dyDescent="0.2">
      <c r="A2196" s="160" t="s">
        <v>212</v>
      </c>
      <c r="B2196" s="190" t="s">
        <v>3227</v>
      </c>
      <c r="C2196" s="191" t="s">
        <v>2997</v>
      </c>
      <c r="D2196" s="192" t="s">
        <v>9</v>
      </c>
      <c r="E2196" s="193">
        <v>4.09</v>
      </c>
      <c r="F2196" s="193"/>
      <c r="G2196" s="187" t="s">
        <v>3258</v>
      </c>
      <c r="H2196" s="197">
        <f t="shared" si="66"/>
        <v>6</v>
      </c>
      <c r="J2196" s="177"/>
    </row>
    <row r="2197" spans="1:10" ht="25.5" customHeight="1" outlineLevel="1" x14ac:dyDescent="0.2">
      <c r="A2197" s="160" t="s">
        <v>212</v>
      </c>
      <c r="B2197" s="186" t="s">
        <v>3228</v>
      </c>
      <c r="C2197" s="187" t="s">
        <v>2998</v>
      </c>
      <c r="D2197" s="188" t="s">
        <v>9</v>
      </c>
      <c r="E2197" s="189">
        <v>14.68</v>
      </c>
      <c r="F2197" s="189"/>
      <c r="J2197" s="177"/>
    </row>
    <row r="2198" spans="1:10" ht="25.5" customHeight="1" outlineLevel="1" x14ac:dyDescent="0.2">
      <c r="A2198" s="160" t="s">
        <v>212</v>
      </c>
      <c r="B2198" s="190" t="s">
        <v>3229</v>
      </c>
      <c r="C2198" s="191" t="s">
        <v>3003</v>
      </c>
      <c r="D2198" s="192" t="s">
        <v>9</v>
      </c>
      <c r="E2198" s="193">
        <v>8.39</v>
      </c>
      <c r="F2198" s="193"/>
      <c r="J2198" s="177"/>
    </row>
    <row r="2199" spans="1:10" ht="12.75" customHeight="1" outlineLevel="1" x14ac:dyDescent="0.2">
      <c r="A2199" s="160" t="s">
        <v>212</v>
      </c>
      <c r="B2199" s="186" t="s">
        <v>3230</v>
      </c>
      <c r="C2199" s="476" t="s">
        <v>3008</v>
      </c>
      <c r="D2199" s="477" t="s">
        <v>9</v>
      </c>
      <c r="E2199" s="478">
        <v>3.35</v>
      </c>
      <c r="F2199" s="478"/>
      <c r="J2199" s="177"/>
    </row>
    <row r="2200" spans="1:10" ht="12.75" customHeight="1" outlineLevel="1" x14ac:dyDescent="0.2">
      <c r="A2200" s="160" t="s">
        <v>212</v>
      </c>
      <c r="B2200" s="190" t="s">
        <v>3231</v>
      </c>
      <c r="C2200" s="479" t="s">
        <v>3012</v>
      </c>
      <c r="D2200" s="480" t="s">
        <v>9</v>
      </c>
      <c r="E2200" s="481">
        <v>7.21</v>
      </c>
      <c r="F2200" s="481"/>
      <c r="J2200" s="177"/>
    </row>
    <row r="2201" spans="1:10" ht="25.5" customHeight="1" outlineLevel="1" x14ac:dyDescent="0.2">
      <c r="A2201" s="160" t="s">
        <v>212</v>
      </c>
      <c r="B2201" s="186" t="s">
        <v>3232</v>
      </c>
      <c r="C2201" s="476" t="s">
        <v>3025</v>
      </c>
      <c r="D2201" s="477" t="s">
        <v>9</v>
      </c>
      <c r="E2201" s="478">
        <v>5.0599999999999996</v>
      </c>
      <c r="F2201" s="478"/>
      <c r="J2201" s="177"/>
    </row>
    <row r="2202" spans="1:10" ht="25.5" customHeight="1" outlineLevel="1" x14ac:dyDescent="0.2">
      <c r="A2202" s="160" t="s">
        <v>212</v>
      </c>
      <c r="B2202" s="190" t="s">
        <v>3233</v>
      </c>
      <c r="C2202" s="479" t="s">
        <v>3205</v>
      </c>
      <c r="D2202" s="480" t="s">
        <v>9</v>
      </c>
      <c r="E2202" s="481">
        <v>3.16</v>
      </c>
      <c r="F2202" s="481"/>
      <c r="J2202" s="177"/>
    </row>
    <row r="2203" spans="1:10" ht="25.5" customHeight="1" outlineLevel="1" x14ac:dyDescent="0.2">
      <c r="A2203" s="160" t="s">
        <v>212</v>
      </c>
      <c r="B2203" s="186" t="s">
        <v>3234</v>
      </c>
      <c r="C2203" s="187" t="s">
        <v>3019</v>
      </c>
      <c r="D2203" s="188" t="s">
        <v>9</v>
      </c>
      <c r="E2203" s="189">
        <v>5.6</v>
      </c>
      <c r="F2203" s="189"/>
      <c r="J2203" s="177"/>
    </row>
    <row r="2204" spans="1:10" ht="25.5" customHeight="1" outlineLevel="1" x14ac:dyDescent="0.2">
      <c r="A2204" s="160" t="s">
        <v>212</v>
      </c>
      <c r="B2204" s="190" t="s">
        <v>3235</v>
      </c>
      <c r="C2204" s="191" t="s">
        <v>3036</v>
      </c>
      <c r="D2204" s="192" t="s">
        <v>9</v>
      </c>
      <c r="E2204" s="193">
        <v>9.64</v>
      </c>
      <c r="F2204" s="193"/>
      <c r="J2204" s="177"/>
    </row>
    <row r="2205" spans="1:10" ht="12.75" customHeight="1" outlineLevel="1" x14ac:dyDescent="0.2">
      <c r="A2205" s="160" t="s">
        <v>212</v>
      </c>
      <c r="B2205" s="186" t="s">
        <v>3236</v>
      </c>
      <c r="C2205" s="187" t="s">
        <v>3209</v>
      </c>
      <c r="D2205" s="188" t="s">
        <v>9</v>
      </c>
      <c r="E2205" s="189">
        <v>2.36</v>
      </c>
      <c r="F2205" s="189"/>
      <c r="J2205" s="177"/>
    </row>
    <row r="2206" spans="1:10" ht="12.75" customHeight="1" outlineLevel="1" x14ac:dyDescent="0.2">
      <c r="A2206" s="160" t="s">
        <v>212</v>
      </c>
      <c r="B2206" s="190" t="s">
        <v>3237</v>
      </c>
      <c r="C2206" s="191" t="s">
        <v>3021</v>
      </c>
      <c r="D2206" s="192" t="s">
        <v>9</v>
      </c>
      <c r="E2206" s="193">
        <v>11.23</v>
      </c>
      <c r="F2206" s="193"/>
      <c r="J2206" s="177"/>
    </row>
    <row r="2207" spans="1:10" ht="25.5" customHeight="1" outlineLevel="1" x14ac:dyDescent="0.2">
      <c r="A2207" s="160" t="s">
        <v>212</v>
      </c>
      <c r="B2207" s="178" t="s">
        <v>3238</v>
      </c>
      <c r="C2207" s="179" t="s">
        <v>1502</v>
      </c>
      <c r="D2207" s="180"/>
      <c r="E2207" s="181"/>
      <c r="F2207" s="181"/>
      <c r="J2207" s="177"/>
    </row>
    <row r="2208" spans="1:10" ht="25.5" customHeight="1" outlineLevel="1" x14ac:dyDescent="0.2">
      <c r="A2208" s="160" t="s">
        <v>212</v>
      </c>
      <c r="B2208" s="186" t="s">
        <v>3239</v>
      </c>
      <c r="C2208" s="187" t="s">
        <v>2999</v>
      </c>
      <c r="D2208" s="188" t="s">
        <v>9</v>
      </c>
      <c r="E2208" s="189">
        <v>0.76</v>
      </c>
      <c r="F2208" s="189"/>
      <c r="J2208" s="177"/>
    </row>
    <row r="2209" spans="1:10" ht="25.5" customHeight="1" outlineLevel="1" x14ac:dyDescent="0.2">
      <c r="A2209" s="160" t="s">
        <v>212</v>
      </c>
      <c r="B2209" s="190" t="s">
        <v>3240</v>
      </c>
      <c r="C2209" s="191" t="s">
        <v>3241</v>
      </c>
      <c r="D2209" s="192" t="s">
        <v>9</v>
      </c>
      <c r="E2209" s="193">
        <v>1.23</v>
      </c>
      <c r="F2209" s="193"/>
      <c r="J2209" s="177"/>
    </row>
    <row r="2210" spans="1:10" ht="12.75" customHeight="1" outlineLevel="1" x14ac:dyDescent="0.2">
      <c r="A2210" s="160" t="s">
        <v>212</v>
      </c>
      <c r="B2210" s="186" t="s">
        <v>3242</v>
      </c>
      <c r="C2210" s="187" t="s">
        <v>3243</v>
      </c>
      <c r="D2210" s="188" t="s">
        <v>9</v>
      </c>
      <c r="E2210" s="189">
        <v>2</v>
      </c>
      <c r="F2210" s="189"/>
      <c r="J2210" s="177"/>
    </row>
    <row r="2211" spans="1:10" ht="12.75" customHeight="1" outlineLevel="1" x14ac:dyDescent="0.2">
      <c r="A2211" s="160" t="s">
        <v>212</v>
      </c>
      <c r="B2211" s="190" t="s">
        <v>3244</v>
      </c>
      <c r="C2211" s="191" t="s">
        <v>3245</v>
      </c>
      <c r="D2211" s="192" t="s">
        <v>9</v>
      </c>
      <c r="E2211" s="193">
        <v>2.85</v>
      </c>
      <c r="F2211" s="193"/>
      <c r="J2211" s="177"/>
    </row>
    <row r="2212" spans="1:10" ht="12.75" customHeight="1" outlineLevel="1" x14ac:dyDescent="0.2">
      <c r="A2212" s="160" t="s">
        <v>212</v>
      </c>
      <c r="B2212" s="186" t="s">
        <v>3246</v>
      </c>
      <c r="C2212" s="187" t="s">
        <v>3247</v>
      </c>
      <c r="D2212" s="188" t="s">
        <v>9</v>
      </c>
      <c r="E2212" s="189">
        <v>9.6300000000000008</v>
      </c>
      <c r="F2212" s="189"/>
      <c r="J2212" s="177"/>
    </row>
    <row r="2213" spans="1:10" ht="25.5" customHeight="1" outlineLevel="1" x14ac:dyDescent="0.2">
      <c r="A2213" s="160" t="s">
        <v>212</v>
      </c>
      <c r="B2213" s="190" t="s">
        <v>3248</v>
      </c>
      <c r="C2213" s="191" t="s">
        <v>3249</v>
      </c>
      <c r="D2213" s="192" t="s">
        <v>9</v>
      </c>
      <c r="E2213" s="193">
        <v>2.6</v>
      </c>
      <c r="F2213" s="193"/>
      <c r="J2213" s="177"/>
    </row>
    <row r="2214" spans="1:10" ht="25.5" customHeight="1" outlineLevel="1" x14ac:dyDescent="0.2">
      <c r="A2214" s="160" t="s">
        <v>212</v>
      </c>
      <c r="B2214" s="186" t="s">
        <v>3250</v>
      </c>
      <c r="C2214" s="187" t="s">
        <v>3251</v>
      </c>
      <c r="D2214" s="188" t="s">
        <v>9</v>
      </c>
      <c r="E2214" s="189">
        <v>4.4800000000000004</v>
      </c>
      <c r="F2214" s="189"/>
      <c r="J2214" s="177"/>
    </row>
    <row r="2215" spans="1:10" ht="25.5" customHeight="1" outlineLevel="1" x14ac:dyDescent="0.2">
      <c r="A2215" s="160" t="s">
        <v>212</v>
      </c>
      <c r="B2215" s="190" t="s">
        <v>3252</v>
      </c>
      <c r="C2215" s="191" t="s">
        <v>3253</v>
      </c>
      <c r="D2215" s="192" t="s">
        <v>9</v>
      </c>
      <c r="E2215" s="193">
        <v>33.619999999999997</v>
      </c>
      <c r="F2215" s="193"/>
      <c r="J2215" s="177"/>
    </row>
    <row r="2216" spans="1:10" ht="25.5" customHeight="1" outlineLevel="1" x14ac:dyDescent="0.2">
      <c r="A2216" s="160" t="s">
        <v>212</v>
      </c>
      <c r="B2216" s="178" t="s">
        <v>3254</v>
      </c>
      <c r="C2216" s="179" t="s">
        <v>1504</v>
      </c>
      <c r="D2216" s="180"/>
      <c r="E2216" s="181"/>
      <c r="F2216" s="181"/>
      <c r="J2216" s="177"/>
    </row>
    <row r="2217" spans="1:10" ht="12.75" customHeight="1" outlineLevel="1" x14ac:dyDescent="0.2">
      <c r="A2217" s="160" t="s">
        <v>212</v>
      </c>
      <c r="B2217" s="186" t="s">
        <v>3255</v>
      </c>
      <c r="C2217" s="187" t="s">
        <v>3258</v>
      </c>
      <c r="D2217" s="188" t="s">
        <v>2</v>
      </c>
      <c r="E2217" s="189">
        <v>1</v>
      </c>
      <c r="F2217" s="189"/>
      <c r="J2217" s="177"/>
    </row>
    <row r="2218" spans="1:10" ht="25.5" customHeight="1" outlineLevel="1" x14ac:dyDescent="0.2">
      <c r="A2218" s="160" t="s">
        <v>212</v>
      </c>
      <c r="B2218" s="190" t="s">
        <v>3260</v>
      </c>
      <c r="C2218" s="191" t="s">
        <v>3175</v>
      </c>
      <c r="D2218" s="192" t="s">
        <v>9</v>
      </c>
      <c r="E2218" s="193">
        <v>1.32</v>
      </c>
      <c r="F2218" s="193"/>
      <c r="J2218" s="177"/>
    </row>
    <row r="2219" spans="1:10" ht="12.75" customHeight="1" outlineLevel="1" x14ac:dyDescent="0.2">
      <c r="A2219" s="160" t="s">
        <v>212</v>
      </c>
      <c r="B2219" s="178" t="s">
        <v>3261</v>
      </c>
      <c r="C2219" s="179" t="s">
        <v>1507</v>
      </c>
      <c r="D2219" s="180"/>
      <c r="E2219" s="181"/>
      <c r="F2219" s="181"/>
      <c r="J2219" s="177"/>
    </row>
    <row r="2220" spans="1:10" ht="25.5" customHeight="1" outlineLevel="1" x14ac:dyDescent="0.2">
      <c r="A2220" s="160" t="s">
        <v>212</v>
      </c>
      <c r="B2220" s="186" t="s">
        <v>3262</v>
      </c>
      <c r="C2220" s="187" t="s">
        <v>3258</v>
      </c>
      <c r="D2220" s="188" t="s">
        <v>2</v>
      </c>
      <c r="E2220" s="189">
        <v>2</v>
      </c>
      <c r="F2220" s="189"/>
      <c r="J2220" s="177"/>
    </row>
    <row r="2221" spans="1:10" ht="25.5" customHeight="1" outlineLevel="1" x14ac:dyDescent="0.2">
      <c r="A2221" s="160" t="s">
        <v>212</v>
      </c>
      <c r="B2221" s="178" t="s">
        <v>3263</v>
      </c>
      <c r="C2221" s="179" t="s">
        <v>1742</v>
      </c>
      <c r="D2221" s="180"/>
      <c r="E2221" s="181"/>
      <c r="F2221" s="181"/>
      <c r="J2221" s="177"/>
    </row>
    <row r="2222" spans="1:10" ht="25.5" customHeight="1" outlineLevel="1" x14ac:dyDescent="0.2">
      <c r="A2222" s="160" t="s">
        <v>212</v>
      </c>
      <c r="B2222" s="190" t="s">
        <v>3264</v>
      </c>
      <c r="C2222" s="191" t="s">
        <v>3258</v>
      </c>
      <c r="D2222" s="192" t="s">
        <v>2</v>
      </c>
      <c r="E2222" s="193">
        <v>1</v>
      </c>
      <c r="F2222" s="193"/>
      <c r="J2222" s="177"/>
    </row>
    <row r="2223" spans="1:10" x14ac:dyDescent="0.2">
      <c r="B2223" s="419" t="s">
        <v>1183</v>
      </c>
      <c r="C2223" s="420" t="s">
        <v>606</v>
      </c>
      <c r="D2223" s="419"/>
      <c r="E2223" s="423">
        <f>SUM(E2225:E2300)</f>
        <v>422</v>
      </c>
      <c r="F2223" s="423"/>
      <c r="G2223" s="420"/>
      <c r="H2223" s="196">
        <f>SUM(H2224:H2231)</f>
        <v>422</v>
      </c>
      <c r="I2223" s="204" t="str">
        <f>IF(H2223=E2223,"OKAY","REVER")</f>
        <v>OKAY</v>
      </c>
      <c r="J2223" s="367"/>
    </row>
    <row r="2224" spans="1:10" ht="12.75" customHeight="1" outlineLevel="1" x14ac:dyDescent="0.2">
      <c r="A2224" s="160" t="s">
        <v>211</v>
      </c>
      <c r="B2224" s="178" t="s">
        <v>622</v>
      </c>
      <c r="C2224" s="179" t="s">
        <v>1482</v>
      </c>
      <c r="D2224" s="180"/>
      <c r="E2224" s="181"/>
      <c r="F2224" s="181"/>
      <c r="G2224" s="187" t="s">
        <v>3266</v>
      </c>
      <c r="H2224" s="197">
        <f t="shared" ref="H2224:H2231" si="67">SUMIF($C:$C,G2224,$E:$E)</f>
        <v>2</v>
      </c>
      <c r="J2224" s="177"/>
    </row>
    <row r="2225" spans="1:10" ht="12.75" customHeight="1" outlineLevel="1" x14ac:dyDescent="0.2">
      <c r="A2225" s="160" t="s">
        <v>211</v>
      </c>
      <c r="B2225" s="186" t="s">
        <v>1184</v>
      </c>
      <c r="C2225" s="187" t="s">
        <v>3266</v>
      </c>
      <c r="D2225" s="188" t="s">
        <v>2</v>
      </c>
      <c r="E2225" s="189">
        <v>2</v>
      </c>
      <c r="F2225" s="189"/>
      <c r="G2225" s="191" t="s">
        <v>3269</v>
      </c>
      <c r="H2225" s="197">
        <f t="shared" si="67"/>
        <v>138</v>
      </c>
      <c r="J2225" s="177"/>
    </row>
    <row r="2226" spans="1:10" ht="12.75" customHeight="1" outlineLevel="1" x14ac:dyDescent="0.2">
      <c r="A2226" s="160" t="s">
        <v>211</v>
      </c>
      <c r="B2226" s="190" t="s">
        <v>1186</v>
      </c>
      <c r="C2226" s="191" t="s">
        <v>3267</v>
      </c>
      <c r="D2226" s="192" t="s">
        <v>2</v>
      </c>
      <c r="E2226" s="193">
        <v>5</v>
      </c>
      <c r="F2226" s="193"/>
      <c r="G2226" s="187" t="s">
        <v>3270</v>
      </c>
      <c r="H2226" s="197">
        <f t="shared" si="67"/>
        <v>124</v>
      </c>
      <c r="J2226" s="177"/>
    </row>
    <row r="2227" spans="1:10" ht="12.75" customHeight="1" outlineLevel="1" x14ac:dyDescent="0.2">
      <c r="A2227" s="160" t="s">
        <v>211</v>
      </c>
      <c r="B2227" s="186" t="s">
        <v>1188</v>
      </c>
      <c r="C2227" s="187" t="s">
        <v>3268</v>
      </c>
      <c r="D2227" s="188" t="s">
        <v>2</v>
      </c>
      <c r="E2227" s="189">
        <v>2</v>
      </c>
      <c r="F2227" s="189"/>
      <c r="G2227" s="191" t="s">
        <v>3267</v>
      </c>
      <c r="H2227" s="197">
        <f t="shared" si="67"/>
        <v>152</v>
      </c>
      <c r="J2227" s="177"/>
    </row>
    <row r="2228" spans="1:10" ht="12.75" customHeight="1" outlineLevel="1" x14ac:dyDescent="0.2">
      <c r="A2228" s="160" t="s">
        <v>212</v>
      </c>
      <c r="B2228" s="178" t="s">
        <v>650</v>
      </c>
      <c r="C2228" s="179" t="s">
        <v>1484</v>
      </c>
      <c r="D2228" s="180"/>
      <c r="E2228" s="181"/>
      <c r="F2228" s="181"/>
      <c r="G2228" s="187" t="s">
        <v>3301</v>
      </c>
      <c r="H2228" s="197">
        <f t="shared" si="67"/>
        <v>1</v>
      </c>
      <c r="J2228" s="177"/>
    </row>
    <row r="2229" spans="1:10" ht="12.75" customHeight="1" outlineLevel="1" x14ac:dyDescent="0.2">
      <c r="A2229" s="160" t="s">
        <v>212</v>
      </c>
      <c r="B2229" s="190" t="s">
        <v>1192</v>
      </c>
      <c r="C2229" s="191" t="s">
        <v>3269</v>
      </c>
      <c r="D2229" s="192" t="s">
        <v>2</v>
      </c>
      <c r="E2229" s="193">
        <v>6</v>
      </c>
      <c r="F2229" s="193"/>
      <c r="G2229" s="191" t="s">
        <v>3303</v>
      </c>
      <c r="H2229" s="197">
        <f t="shared" si="67"/>
        <v>1</v>
      </c>
      <c r="J2229" s="177"/>
    </row>
    <row r="2230" spans="1:10" ht="12.75" customHeight="1" outlineLevel="1" x14ac:dyDescent="0.2">
      <c r="A2230" s="160" t="s">
        <v>212</v>
      </c>
      <c r="B2230" s="186" t="s">
        <v>1194</v>
      </c>
      <c r="C2230" s="187" t="s">
        <v>3270</v>
      </c>
      <c r="D2230" s="188" t="s">
        <v>2</v>
      </c>
      <c r="E2230" s="189">
        <v>6</v>
      </c>
      <c r="F2230" s="189"/>
      <c r="G2230" s="187" t="s">
        <v>3268</v>
      </c>
      <c r="H2230" s="197">
        <f t="shared" si="67"/>
        <v>2</v>
      </c>
      <c r="I2230" s="160"/>
      <c r="J2230" s="177"/>
    </row>
    <row r="2231" spans="1:10" ht="12.75" customHeight="1" outlineLevel="1" x14ac:dyDescent="0.2">
      <c r="A2231" s="160" t="s">
        <v>212</v>
      </c>
      <c r="B2231" s="190" t="s">
        <v>1196</v>
      </c>
      <c r="C2231" s="191" t="s">
        <v>3267</v>
      </c>
      <c r="D2231" s="192" t="s">
        <v>2</v>
      </c>
      <c r="E2231" s="193">
        <v>8</v>
      </c>
      <c r="F2231" s="193"/>
      <c r="G2231" s="191" t="s">
        <v>3271</v>
      </c>
      <c r="H2231" s="197">
        <f t="shared" si="67"/>
        <v>2</v>
      </c>
      <c r="J2231" s="177"/>
    </row>
    <row r="2232" spans="1:10" ht="12.75" customHeight="1" outlineLevel="1" x14ac:dyDescent="0.2">
      <c r="A2232" s="160" t="s">
        <v>212</v>
      </c>
      <c r="B2232" s="178" t="s">
        <v>651</v>
      </c>
      <c r="C2232" s="179" t="s">
        <v>1485</v>
      </c>
      <c r="D2232" s="180"/>
      <c r="E2232" s="181"/>
      <c r="F2232" s="181"/>
      <c r="J2232" s="177"/>
    </row>
    <row r="2233" spans="1:10" ht="12.75" customHeight="1" outlineLevel="1" x14ac:dyDescent="0.2">
      <c r="A2233" s="160" t="s">
        <v>212</v>
      </c>
      <c r="B2233" s="186" t="s">
        <v>1200</v>
      </c>
      <c r="C2233" s="187" t="s">
        <v>3269</v>
      </c>
      <c r="D2233" s="188" t="s">
        <v>2</v>
      </c>
      <c r="E2233" s="189">
        <v>12</v>
      </c>
      <c r="F2233" s="189"/>
      <c r="G2233" s="423" t="s">
        <v>665</v>
      </c>
      <c r="H2233" s="196">
        <f>H2235+H2247</f>
        <v>422</v>
      </c>
      <c r="I2233" s="204" t="str">
        <f>IF(H2233=H2223,"OKAY","REVER")</f>
        <v>OKAY</v>
      </c>
      <c r="J2233" s="177"/>
    </row>
    <row r="2234" spans="1:10" ht="12.75" customHeight="1" outlineLevel="1" x14ac:dyDescent="0.2">
      <c r="A2234" s="160" t="s">
        <v>212</v>
      </c>
      <c r="B2234" s="190" t="s">
        <v>1201</v>
      </c>
      <c r="C2234" s="191" t="s">
        <v>3270</v>
      </c>
      <c r="D2234" s="192" t="s">
        <v>2</v>
      </c>
      <c r="E2234" s="193">
        <v>11</v>
      </c>
      <c r="F2234" s="193"/>
      <c r="G2234" s="194"/>
      <c r="H2234" s="194"/>
      <c r="I2234" s="204"/>
      <c r="J2234" s="177"/>
    </row>
    <row r="2235" spans="1:10" ht="12.75" customHeight="1" outlineLevel="1" x14ac:dyDescent="0.2">
      <c r="A2235" s="160" t="s">
        <v>212</v>
      </c>
      <c r="B2235" s="186" t="s">
        <v>1202</v>
      </c>
      <c r="C2235" s="187" t="s">
        <v>3267</v>
      </c>
      <c r="D2235" s="188" t="s">
        <v>2</v>
      </c>
      <c r="E2235" s="189">
        <v>13</v>
      </c>
      <c r="F2235" s="189"/>
      <c r="G2235" s="423" t="str">
        <f>$A$1</f>
        <v>EMBASSAMENTO</v>
      </c>
      <c r="H2235" s="196">
        <f>SUM(H2236:H2243)</f>
        <v>9</v>
      </c>
      <c r="I2235" s="204"/>
      <c r="J2235" s="177"/>
    </row>
    <row r="2236" spans="1:10" ht="12.75" customHeight="1" outlineLevel="1" x14ac:dyDescent="0.2">
      <c r="A2236" s="160" t="s">
        <v>212</v>
      </c>
      <c r="B2236" s="190" t="s">
        <v>1203</v>
      </c>
      <c r="C2236" s="191" t="s">
        <v>3271</v>
      </c>
      <c r="D2236" s="192" t="s">
        <v>2</v>
      </c>
      <c r="E2236" s="193">
        <v>1</v>
      </c>
      <c r="F2236" s="193"/>
      <c r="G2236" s="187" t="s">
        <v>3266</v>
      </c>
      <c r="H2236" s="197">
        <f t="shared" ref="H2236:H2243" si="68">SUMIFS($E:$E,$C:$C,G2236,$A:$A,$G$22)</f>
        <v>2</v>
      </c>
      <c r="I2236" s="204"/>
      <c r="J2236" s="177"/>
    </row>
    <row r="2237" spans="1:10" ht="12.75" customHeight="1" outlineLevel="1" x14ac:dyDescent="0.2">
      <c r="A2237" s="160" t="s">
        <v>212</v>
      </c>
      <c r="B2237" s="178" t="s">
        <v>652</v>
      </c>
      <c r="C2237" s="179" t="s">
        <v>1486</v>
      </c>
      <c r="D2237" s="180"/>
      <c r="E2237" s="181"/>
      <c r="F2237" s="181"/>
      <c r="G2237" s="191" t="s">
        <v>3269</v>
      </c>
      <c r="H2237" s="197">
        <f t="shared" si="68"/>
        <v>0</v>
      </c>
      <c r="J2237" s="177"/>
    </row>
    <row r="2238" spans="1:10" ht="12.75" customHeight="1" outlineLevel="1" x14ac:dyDescent="0.2">
      <c r="A2238" s="160" t="s">
        <v>212</v>
      </c>
      <c r="B2238" s="186" t="s">
        <v>1204</v>
      </c>
      <c r="C2238" s="187" t="s">
        <v>3269</v>
      </c>
      <c r="D2238" s="188" t="s">
        <v>2</v>
      </c>
      <c r="E2238" s="189">
        <v>10</v>
      </c>
      <c r="F2238" s="189"/>
      <c r="G2238" s="187" t="s">
        <v>3270</v>
      </c>
      <c r="H2238" s="197">
        <f t="shared" si="68"/>
        <v>0</v>
      </c>
      <c r="J2238" s="177"/>
    </row>
    <row r="2239" spans="1:10" ht="12.75" customHeight="1" outlineLevel="1" x14ac:dyDescent="0.2">
      <c r="A2239" s="160" t="s">
        <v>212</v>
      </c>
      <c r="B2239" s="190" t="s">
        <v>1205</v>
      </c>
      <c r="C2239" s="191" t="s">
        <v>3270</v>
      </c>
      <c r="D2239" s="192" t="s">
        <v>2</v>
      </c>
      <c r="E2239" s="193">
        <v>10</v>
      </c>
      <c r="F2239" s="193"/>
      <c r="G2239" s="191" t="s">
        <v>3267</v>
      </c>
      <c r="H2239" s="197">
        <f t="shared" si="68"/>
        <v>5</v>
      </c>
      <c r="J2239" s="177"/>
    </row>
    <row r="2240" spans="1:10" ht="12.75" customHeight="1" outlineLevel="1" x14ac:dyDescent="0.2">
      <c r="A2240" s="160" t="s">
        <v>212</v>
      </c>
      <c r="B2240" s="186" t="s">
        <v>1206</v>
      </c>
      <c r="C2240" s="187" t="s">
        <v>3267</v>
      </c>
      <c r="D2240" s="188" t="s">
        <v>2</v>
      </c>
      <c r="E2240" s="189">
        <v>11</v>
      </c>
      <c r="F2240" s="189"/>
      <c r="G2240" s="187" t="s">
        <v>3301</v>
      </c>
      <c r="H2240" s="197">
        <f t="shared" si="68"/>
        <v>0</v>
      </c>
      <c r="J2240" s="177"/>
    </row>
    <row r="2241" spans="1:10" ht="12.75" customHeight="1" outlineLevel="1" x14ac:dyDescent="0.2">
      <c r="A2241" s="160" t="s">
        <v>212</v>
      </c>
      <c r="B2241" s="178" t="s">
        <v>653</v>
      </c>
      <c r="C2241" s="179" t="s">
        <v>1487</v>
      </c>
      <c r="D2241" s="180"/>
      <c r="E2241" s="181"/>
      <c r="F2241" s="181"/>
      <c r="G2241" s="191" t="s">
        <v>3303</v>
      </c>
      <c r="H2241" s="197">
        <f t="shared" si="68"/>
        <v>0</v>
      </c>
      <c r="J2241" s="177"/>
    </row>
    <row r="2242" spans="1:10" ht="12.75" customHeight="1" outlineLevel="1" x14ac:dyDescent="0.2">
      <c r="A2242" s="160" t="s">
        <v>212</v>
      </c>
      <c r="B2242" s="190" t="s">
        <v>1207</v>
      </c>
      <c r="C2242" s="191" t="s">
        <v>3269</v>
      </c>
      <c r="D2242" s="192" t="s">
        <v>2</v>
      </c>
      <c r="E2242" s="193">
        <v>9</v>
      </c>
      <c r="F2242" s="193"/>
      <c r="G2242" s="187" t="s">
        <v>3268</v>
      </c>
      <c r="H2242" s="197">
        <f t="shared" si="68"/>
        <v>2</v>
      </c>
      <c r="J2242" s="177"/>
    </row>
    <row r="2243" spans="1:10" ht="12.75" customHeight="1" outlineLevel="1" x14ac:dyDescent="0.2">
      <c r="A2243" s="160" t="s">
        <v>212</v>
      </c>
      <c r="B2243" s="186" t="s">
        <v>1208</v>
      </c>
      <c r="C2243" s="187" t="s">
        <v>3270</v>
      </c>
      <c r="D2243" s="188" t="s">
        <v>2</v>
      </c>
      <c r="E2243" s="189">
        <v>9</v>
      </c>
      <c r="F2243" s="189"/>
      <c r="G2243" s="191" t="s">
        <v>3271</v>
      </c>
      <c r="H2243" s="197">
        <f t="shared" si="68"/>
        <v>0</v>
      </c>
    </row>
    <row r="2244" spans="1:10" ht="12.75" customHeight="1" outlineLevel="1" x14ac:dyDescent="0.2">
      <c r="A2244" s="160" t="s">
        <v>212</v>
      </c>
      <c r="B2244" s="190" t="s">
        <v>1209</v>
      </c>
      <c r="C2244" s="191" t="s">
        <v>3267</v>
      </c>
      <c r="D2244" s="192" t="s">
        <v>2</v>
      </c>
      <c r="E2244" s="193">
        <v>10</v>
      </c>
      <c r="F2244" s="193"/>
    </row>
    <row r="2245" spans="1:10" ht="12.75" customHeight="1" outlineLevel="1" x14ac:dyDescent="0.2">
      <c r="A2245" s="160" t="s">
        <v>212</v>
      </c>
      <c r="B2245" s="178" t="s">
        <v>654</v>
      </c>
      <c r="C2245" s="179" t="s">
        <v>1488</v>
      </c>
      <c r="D2245" s="180"/>
      <c r="E2245" s="181"/>
      <c r="F2245" s="181"/>
    </row>
    <row r="2246" spans="1:10" ht="12.75" customHeight="1" outlineLevel="1" x14ac:dyDescent="0.2">
      <c r="A2246" s="160" t="s">
        <v>212</v>
      </c>
      <c r="B2246" s="186" t="s">
        <v>1210</v>
      </c>
      <c r="C2246" s="187" t="s">
        <v>3269</v>
      </c>
      <c r="D2246" s="188" t="s">
        <v>2</v>
      </c>
      <c r="E2246" s="189">
        <v>11</v>
      </c>
      <c r="F2246" s="189"/>
    </row>
    <row r="2247" spans="1:10" ht="12.75" customHeight="1" outlineLevel="1" x14ac:dyDescent="0.2">
      <c r="A2247" s="160" t="s">
        <v>212</v>
      </c>
      <c r="B2247" s="190" t="s">
        <v>3272</v>
      </c>
      <c r="C2247" s="191" t="s">
        <v>3270</v>
      </c>
      <c r="D2247" s="192" t="s">
        <v>2</v>
      </c>
      <c r="E2247" s="193">
        <v>10</v>
      </c>
      <c r="F2247" s="193"/>
      <c r="G2247" s="423" t="str">
        <f>$A$2</f>
        <v>TORRE</v>
      </c>
      <c r="H2247" s="196">
        <f>SUM(H2248:H2255)</f>
        <v>413</v>
      </c>
      <c r="J2247" s="177"/>
    </row>
    <row r="2248" spans="1:10" ht="12.75" customHeight="1" outlineLevel="1" x14ac:dyDescent="0.2">
      <c r="A2248" s="160" t="s">
        <v>212</v>
      </c>
      <c r="B2248" s="186" t="s">
        <v>3273</v>
      </c>
      <c r="C2248" s="187" t="s">
        <v>3267</v>
      </c>
      <c r="D2248" s="188" t="s">
        <v>2</v>
      </c>
      <c r="E2248" s="189">
        <v>11</v>
      </c>
      <c r="F2248" s="189"/>
      <c r="G2248" s="187" t="s">
        <v>3266</v>
      </c>
      <c r="H2248" s="197">
        <f t="shared" ref="H2248:H2255" si="69">SUMIFS($E:$E,$C:$C,G2248,$A:$A,$G$30)</f>
        <v>0</v>
      </c>
      <c r="J2248" s="177"/>
    </row>
    <row r="2249" spans="1:10" ht="12.75" customHeight="1" outlineLevel="1" x14ac:dyDescent="0.2">
      <c r="A2249" s="160" t="s">
        <v>212</v>
      </c>
      <c r="B2249" s="178" t="s">
        <v>655</v>
      </c>
      <c r="C2249" s="179" t="s">
        <v>1489</v>
      </c>
      <c r="D2249" s="180"/>
      <c r="E2249" s="181"/>
      <c r="F2249" s="181"/>
      <c r="G2249" s="191" t="s">
        <v>3269</v>
      </c>
      <c r="H2249" s="197">
        <f t="shared" si="69"/>
        <v>138</v>
      </c>
      <c r="J2249" s="177"/>
    </row>
    <row r="2250" spans="1:10" ht="12.75" customHeight="1" outlineLevel="1" x14ac:dyDescent="0.2">
      <c r="A2250" s="160" t="s">
        <v>212</v>
      </c>
      <c r="B2250" s="190" t="s">
        <v>1212</v>
      </c>
      <c r="C2250" s="191" t="s">
        <v>3269</v>
      </c>
      <c r="D2250" s="192" t="s">
        <v>2</v>
      </c>
      <c r="E2250" s="193">
        <v>9</v>
      </c>
      <c r="F2250" s="193"/>
      <c r="G2250" s="187" t="s">
        <v>3270</v>
      </c>
      <c r="H2250" s="197">
        <f t="shared" si="69"/>
        <v>124</v>
      </c>
      <c r="J2250" s="177"/>
    </row>
    <row r="2251" spans="1:10" ht="12.75" customHeight="1" outlineLevel="1" x14ac:dyDescent="0.2">
      <c r="A2251" s="160" t="s">
        <v>212</v>
      </c>
      <c r="B2251" s="186" t="s">
        <v>1213</v>
      </c>
      <c r="C2251" s="187" t="s">
        <v>3270</v>
      </c>
      <c r="D2251" s="188" t="s">
        <v>2</v>
      </c>
      <c r="E2251" s="189">
        <v>9</v>
      </c>
      <c r="F2251" s="189"/>
      <c r="G2251" s="191" t="s">
        <v>3267</v>
      </c>
      <c r="H2251" s="197">
        <f t="shared" si="69"/>
        <v>147</v>
      </c>
      <c r="J2251" s="177"/>
    </row>
    <row r="2252" spans="1:10" ht="12.75" customHeight="1" outlineLevel="1" x14ac:dyDescent="0.2">
      <c r="A2252" s="160" t="s">
        <v>212</v>
      </c>
      <c r="B2252" s="190" t="s">
        <v>3274</v>
      </c>
      <c r="C2252" s="191" t="s">
        <v>3267</v>
      </c>
      <c r="D2252" s="192" t="s">
        <v>2</v>
      </c>
      <c r="E2252" s="193">
        <v>10</v>
      </c>
      <c r="F2252" s="193"/>
      <c r="G2252" s="187" t="s">
        <v>3301</v>
      </c>
      <c r="H2252" s="197">
        <f t="shared" si="69"/>
        <v>1</v>
      </c>
      <c r="J2252" s="177"/>
    </row>
    <row r="2253" spans="1:10" ht="12.75" customHeight="1" outlineLevel="1" x14ac:dyDescent="0.2">
      <c r="A2253" s="160" t="s">
        <v>212</v>
      </c>
      <c r="B2253" s="178" t="s">
        <v>656</v>
      </c>
      <c r="C2253" s="179" t="s">
        <v>1490</v>
      </c>
      <c r="D2253" s="180"/>
      <c r="E2253" s="181"/>
      <c r="F2253" s="181"/>
      <c r="G2253" s="191" t="s">
        <v>3303</v>
      </c>
      <c r="H2253" s="197">
        <f t="shared" si="69"/>
        <v>1</v>
      </c>
      <c r="J2253" s="177"/>
    </row>
    <row r="2254" spans="1:10" ht="12.75" customHeight="1" outlineLevel="1" x14ac:dyDescent="0.2">
      <c r="A2254" s="160" t="s">
        <v>212</v>
      </c>
      <c r="B2254" s="186" t="s">
        <v>1215</v>
      </c>
      <c r="C2254" s="187" t="s">
        <v>3269</v>
      </c>
      <c r="D2254" s="188" t="s">
        <v>2</v>
      </c>
      <c r="E2254" s="189">
        <v>11</v>
      </c>
      <c r="F2254" s="189"/>
      <c r="G2254" s="187" t="s">
        <v>3268</v>
      </c>
      <c r="H2254" s="197">
        <f t="shared" si="69"/>
        <v>0</v>
      </c>
      <c r="J2254" s="177"/>
    </row>
    <row r="2255" spans="1:10" ht="12.75" customHeight="1" outlineLevel="1" x14ac:dyDescent="0.2">
      <c r="A2255" s="160" t="s">
        <v>212</v>
      </c>
      <c r="B2255" s="190" t="s">
        <v>3275</v>
      </c>
      <c r="C2255" s="191" t="s">
        <v>3270</v>
      </c>
      <c r="D2255" s="192" t="s">
        <v>2</v>
      </c>
      <c r="E2255" s="193">
        <v>10</v>
      </c>
      <c r="F2255" s="193"/>
      <c r="G2255" s="191" t="s">
        <v>3271</v>
      </c>
      <c r="H2255" s="197">
        <f t="shared" si="69"/>
        <v>2</v>
      </c>
      <c r="J2255" s="177"/>
    </row>
    <row r="2256" spans="1:10" ht="12.75" customHeight="1" outlineLevel="1" x14ac:dyDescent="0.2">
      <c r="A2256" s="160" t="s">
        <v>212</v>
      </c>
      <c r="B2256" s="186" t="s">
        <v>3276</v>
      </c>
      <c r="C2256" s="187" t="s">
        <v>3267</v>
      </c>
      <c r="D2256" s="188" t="s">
        <v>2</v>
      </c>
      <c r="E2256" s="189">
        <v>11</v>
      </c>
      <c r="F2256" s="189"/>
      <c r="G2256" s="203"/>
      <c r="H2256" s="203"/>
    </row>
    <row r="2257" spans="1:8" ht="12.75" customHeight="1" outlineLevel="1" x14ac:dyDescent="0.2">
      <c r="A2257" s="160" t="s">
        <v>212</v>
      </c>
      <c r="B2257" s="178" t="s">
        <v>3277</v>
      </c>
      <c r="C2257" s="179" t="s">
        <v>1491</v>
      </c>
      <c r="D2257" s="180"/>
      <c r="E2257" s="181"/>
      <c r="F2257" s="181"/>
      <c r="G2257" s="203"/>
      <c r="H2257" s="203"/>
    </row>
    <row r="2258" spans="1:8" ht="12.75" customHeight="1" outlineLevel="1" x14ac:dyDescent="0.2">
      <c r="A2258" s="160" t="s">
        <v>212</v>
      </c>
      <c r="B2258" s="190" t="s">
        <v>3278</v>
      </c>
      <c r="C2258" s="191" t="s">
        <v>3269</v>
      </c>
      <c r="D2258" s="192" t="s">
        <v>2</v>
      </c>
      <c r="E2258" s="193">
        <v>9</v>
      </c>
      <c r="F2258" s="193"/>
      <c r="G2258" s="203"/>
      <c r="H2258" s="203"/>
    </row>
    <row r="2259" spans="1:8" ht="12.75" customHeight="1" outlineLevel="1" x14ac:dyDescent="0.2">
      <c r="A2259" s="160" t="s">
        <v>212</v>
      </c>
      <c r="B2259" s="186" t="s">
        <v>3279</v>
      </c>
      <c r="C2259" s="187" t="s">
        <v>3270</v>
      </c>
      <c r="D2259" s="188" t="s">
        <v>2</v>
      </c>
      <c r="E2259" s="189">
        <v>9</v>
      </c>
      <c r="F2259" s="189"/>
      <c r="G2259" s="203"/>
      <c r="H2259" s="203"/>
    </row>
    <row r="2260" spans="1:8" ht="12.75" customHeight="1" outlineLevel="1" x14ac:dyDescent="0.2">
      <c r="A2260" s="160" t="s">
        <v>212</v>
      </c>
      <c r="B2260" s="190" t="s">
        <v>3280</v>
      </c>
      <c r="C2260" s="191" t="s">
        <v>3267</v>
      </c>
      <c r="D2260" s="192" t="s">
        <v>2</v>
      </c>
      <c r="E2260" s="193">
        <v>10</v>
      </c>
      <c r="F2260" s="193"/>
      <c r="G2260" s="203"/>
      <c r="H2260" s="203"/>
    </row>
    <row r="2261" spans="1:8" ht="12.75" customHeight="1" outlineLevel="1" x14ac:dyDescent="0.2">
      <c r="A2261" s="160" t="s">
        <v>212</v>
      </c>
      <c r="B2261" s="178" t="s">
        <v>3281</v>
      </c>
      <c r="C2261" s="179" t="s">
        <v>1492</v>
      </c>
      <c r="D2261" s="180"/>
      <c r="E2261" s="181"/>
      <c r="F2261" s="181"/>
      <c r="G2261" s="203"/>
      <c r="H2261" s="203"/>
    </row>
    <row r="2262" spans="1:8" ht="12.75" customHeight="1" outlineLevel="1" x14ac:dyDescent="0.2">
      <c r="A2262" s="160" t="s">
        <v>212</v>
      </c>
      <c r="B2262" s="186" t="s">
        <v>3282</v>
      </c>
      <c r="C2262" s="187" t="s">
        <v>3269</v>
      </c>
      <c r="D2262" s="188" t="s">
        <v>2</v>
      </c>
      <c r="E2262" s="189">
        <v>11</v>
      </c>
      <c r="F2262" s="189"/>
      <c r="G2262" s="203"/>
      <c r="H2262" s="203"/>
    </row>
    <row r="2263" spans="1:8" ht="12.75" customHeight="1" outlineLevel="1" x14ac:dyDescent="0.2">
      <c r="A2263" s="160" t="s">
        <v>212</v>
      </c>
      <c r="B2263" s="190" t="s">
        <v>3283</v>
      </c>
      <c r="C2263" s="191" t="s">
        <v>3270</v>
      </c>
      <c r="D2263" s="192" t="s">
        <v>2</v>
      </c>
      <c r="E2263" s="193">
        <v>10</v>
      </c>
      <c r="F2263" s="193"/>
      <c r="G2263" s="203"/>
      <c r="H2263" s="203"/>
    </row>
    <row r="2264" spans="1:8" ht="12.75" customHeight="1" outlineLevel="1" x14ac:dyDescent="0.2">
      <c r="A2264" s="160" t="s">
        <v>212</v>
      </c>
      <c r="B2264" s="186" t="s">
        <v>3284</v>
      </c>
      <c r="C2264" s="187" t="s">
        <v>3267</v>
      </c>
      <c r="D2264" s="188" t="s">
        <v>2</v>
      </c>
      <c r="E2264" s="189">
        <v>11</v>
      </c>
      <c r="F2264" s="189"/>
      <c r="G2264" s="203"/>
      <c r="H2264" s="203"/>
    </row>
    <row r="2265" spans="1:8" ht="12.75" customHeight="1" outlineLevel="1" x14ac:dyDescent="0.2">
      <c r="A2265" s="160" t="s">
        <v>212</v>
      </c>
      <c r="B2265" s="178" t="s">
        <v>3285</v>
      </c>
      <c r="C2265" s="179" t="s">
        <v>1493</v>
      </c>
      <c r="D2265" s="180"/>
      <c r="E2265" s="181"/>
      <c r="F2265" s="181"/>
      <c r="G2265" s="203"/>
      <c r="H2265" s="203"/>
    </row>
    <row r="2266" spans="1:8" ht="12.75" customHeight="1" outlineLevel="1" x14ac:dyDescent="0.2">
      <c r="A2266" s="160" t="s">
        <v>212</v>
      </c>
      <c r="B2266" s="190" t="s">
        <v>3286</v>
      </c>
      <c r="C2266" s="191" t="s">
        <v>3269</v>
      </c>
      <c r="D2266" s="192" t="s">
        <v>2</v>
      </c>
      <c r="E2266" s="193">
        <v>9</v>
      </c>
      <c r="F2266" s="193"/>
      <c r="G2266" s="203"/>
      <c r="H2266" s="203"/>
    </row>
    <row r="2267" spans="1:8" ht="12.75" customHeight="1" outlineLevel="1" x14ac:dyDescent="0.2">
      <c r="A2267" s="160" t="s">
        <v>212</v>
      </c>
      <c r="B2267" s="186" t="s">
        <v>3287</v>
      </c>
      <c r="C2267" s="187" t="s">
        <v>3270</v>
      </c>
      <c r="D2267" s="188" t="s">
        <v>2</v>
      </c>
      <c r="E2267" s="189">
        <v>9</v>
      </c>
      <c r="F2267" s="189"/>
      <c r="G2267" s="203"/>
      <c r="H2267" s="203"/>
    </row>
    <row r="2268" spans="1:8" ht="12.75" customHeight="1" outlineLevel="1" x14ac:dyDescent="0.2">
      <c r="A2268" s="160" t="s">
        <v>212</v>
      </c>
      <c r="B2268" s="190" t="s">
        <v>3288</v>
      </c>
      <c r="C2268" s="191" t="s">
        <v>3267</v>
      </c>
      <c r="D2268" s="192" t="s">
        <v>2</v>
      </c>
      <c r="E2268" s="193">
        <v>10</v>
      </c>
      <c r="F2268" s="193"/>
      <c r="G2268" s="203"/>
      <c r="H2268" s="203"/>
    </row>
    <row r="2269" spans="1:8" ht="12.75" customHeight="1" outlineLevel="1" x14ac:dyDescent="0.2">
      <c r="A2269" s="160" t="s">
        <v>212</v>
      </c>
      <c r="B2269" s="178" t="s">
        <v>3289</v>
      </c>
      <c r="C2269" s="179" t="s">
        <v>1494</v>
      </c>
      <c r="D2269" s="180"/>
      <c r="E2269" s="181"/>
      <c r="F2269" s="181"/>
      <c r="G2269" s="203"/>
      <c r="H2269" s="203"/>
    </row>
    <row r="2270" spans="1:8" ht="12.75" customHeight="1" outlineLevel="1" x14ac:dyDescent="0.2">
      <c r="A2270" s="160" t="s">
        <v>212</v>
      </c>
      <c r="B2270" s="186" t="s">
        <v>3290</v>
      </c>
      <c r="C2270" s="187" t="s">
        <v>3269</v>
      </c>
      <c r="D2270" s="188" t="s">
        <v>2</v>
      </c>
      <c r="E2270" s="189">
        <v>11</v>
      </c>
      <c r="F2270" s="189"/>
      <c r="G2270" s="203"/>
      <c r="H2270" s="203"/>
    </row>
    <row r="2271" spans="1:8" ht="12.75" customHeight="1" outlineLevel="1" x14ac:dyDescent="0.2">
      <c r="A2271" s="160" t="s">
        <v>212</v>
      </c>
      <c r="B2271" s="190" t="s">
        <v>3291</v>
      </c>
      <c r="C2271" s="191" t="s">
        <v>3270</v>
      </c>
      <c r="D2271" s="192" t="s">
        <v>2</v>
      </c>
      <c r="E2271" s="193">
        <v>10</v>
      </c>
      <c r="F2271" s="193"/>
      <c r="G2271" s="203"/>
      <c r="H2271" s="203"/>
    </row>
    <row r="2272" spans="1:8" ht="12.75" customHeight="1" outlineLevel="1" x14ac:dyDescent="0.2">
      <c r="A2272" s="160" t="s">
        <v>212</v>
      </c>
      <c r="B2272" s="186" t="s">
        <v>3292</v>
      </c>
      <c r="C2272" s="187" t="s">
        <v>3267</v>
      </c>
      <c r="D2272" s="188" t="s">
        <v>2</v>
      </c>
      <c r="E2272" s="189">
        <v>11</v>
      </c>
      <c r="F2272" s="189"/>
      <c r="G2272" s="203"/>
      <c r="H2272" s="203"/>
    </row>
    <row r="2273" spans="1:8" ht="12.75" customHeight="1" outlineLevel="1" x14ac:dyDescent="0.2">
      <c r="A2273" s="160" t="s">
        <v>212</v>
      </c>
      <c r="B2273" s="178" t="s">
        <v>3293</v>
      </c>
      <c r="C2273" s="179" t="s">
        <v>1495</v>
      </c>
      <c r="D2273" s="180"/>
      <c r="E2273" s="181"/>
      <c r="F2273" s="181"/>
      <c r="G2273" s="203"/>
      <c r="H2273" s="203"/>
    </row>
    <row r="2274" spans="1:8" ht="12.75" customHeight="1" outlineLevel="1" x14ac:dyDescent="0.2">
      <c r="A2274" s="160" t="s">
        <v>212</v>
      </c>
      <c r="B2274" s="190" t="s">
        <v>3294</v>
      </c>
      <c r="C2274" s="191" t="s">
        <v>3269</v>
      </c>
      <c r="D2274" s="192" t="s">
        <v>2</v>
      </c>
      <c r="E2274" s="193">
        <v>9</v>
      </c>
      <c r="F2274" s="193"/>
      <c r="G2274" s="203"/>
      <c r="H2274" s="203"/>
    </row>
    <row r="2275" spans="1:8" ht="12.75" customHeight="1" outlineLevel="1" x14ac:dyDescent="0.2">
      <c r="A2275" s="160" t="s">
        <v>212</v>
      </c>
      <c r="B2275" s="186" t="s">
        <v>3295</v>
      </c>
      <c r="C2275" s="187" t="s">
        <v>3270</v>
      </c>
      <c r="D2275" s="188" t="s">
        <v>2</v>
      </c>
      <c r="E2275" s="189">
        <v>9</v>
      </c>
      <c r="F2275" s="189"/>
      <c r="G2275" s="203"/>
      <c r="H2275" s="203"/>
    </row>
    <row r="2276" spans="1:8" ht="12.75" customHeight="1" outlineLevel="1" x14ac:dyDescent="0.2">
      <c r="A2276" s="160" t="s">
        <v>212</v>
      </c>
      <c r="B2276" s="190" t="s">
        <v>3296</v>
      </c>
      <c r="C2276" s="191" t="s">
        <v>3267</v>
      </c>
      <c r="D2276" s="192" t="s">
        <v>2</v>
      </c>
      <c r="E2276" s="193">
        <v>10</v>
      </c>
      <c r="F2276" s="193"/>
      <c r="G2276" s="203"/>
      <c r="H2276" s="203"/>
    </row>
    <row r="2277" spans="1:8" ht="12.75" customHeight="1" outlineLevel="1" x14ac:dyDescent="0.2">
      <c r="A2277" s="160" t="s">
        <v>212</v>
      </c>
      <c r="B2277" s="178" t="s">
        <v>3297</v>
      </c>
      <c r="C2277" s="179" t="s">
        <v>1496</v>
      </c>
      <c r="D2277" s="180"/>
      <c r="E2277" s="181"/>
      <c r="F2277" s="181"/>
      <c r="G2277" s="203"/>
      <c r="H2277" s="203"/>
    </row>
    <row r="2278" spans="1:8" ht="12.75" customHeight="1" outlineLevel="1" x14ac:dyDescent="0.2">
      <c r="A2278" s="160" t="s">
        <v>212</v>
      </c>
      <c r="B2278" s="186" t="s">
        <v>3298</v>
      </c>
      <c r="C2278" s="187" t="s">
        <v>3269</v>
      </c>
      <c r="D2278" s="188" t="s">
        <v>2</v>
      </c>
      <c r="E2278" s="189">
        <v>1</v>
      </c>
      <c r="F2278" s="189"/>
      <c r="G2278" s="203"/>
      <c r="H2278" s="203"/>
    </row>
    <row r="2279" spans="1:8" ht="12.75" customHeight="1" outlineLevel="1" x14ac:dyDescent="0.2">
      <c r="A2279" s="160" t="s">
        <v>212</v>
      </c>
      <c r="B2279" s="190" t="s">
        <v>3299</v>
      </c>
      <c r="C2279" s="191" t="s">
        <v>3267</v>
      </c>
      <c r="D2279" s="192" t="s">
        <v>2</v>
      </c>
      <c r="E2279" s="193">
        <v>2</v>
      </c>
      <c r="F2279" s="193"/>
      <c r="G2279" s="203"/>
      <c r="H2279" s="203"/>
    </row>
    <row r="2280" spans="1:8" ht="12.75" customHeight="1" outlineLevel="1" x14ac:dyDescent="0.2">
      <c r="A2280" s="160" t="s">
        <v>212</v>
      </c>
      <c r="B2280" s="186" t="s">
        <v>3300</v>
      </c>
      <c r="C2280" s="187" t="s">
        <v>3301</v>
      </c>
      <c r="D2280" s="188" t="s">
        <v>2</v>
      </c>
      <c r="E2280" s="189">
        <v>1</v>
      </c>
      <c r="F2280" s="189"/>
      <c r="G2280" s="203"/>
      <c r="H2280" s="203"/>
    </row>
    <row r="2281" spans="1:8" ht="12.75" customHeight="1" outlineLevel="1" x14ac:dyDescent="0.2">
      <c r="A2281" s="160" t="s">
        <v>212</v>
      </c>
      <c r="B2281" s="190" t="s">
        <v>3302</v>
      </c>
      <c r="C2281" s="191" t="s">
        <v>3303</v>
      </c>
      <c r="D2281" s="192" t="s">
        <v>2</v>
      </c>
      <c r="E2281" s="193">
        <v>1</v>
      </c>
      <c r="F2281" s="193"/>
      <c r="G2281" s="203"/>
      <c r="H2281" s="203"/>
    </row>
    <row r="2282" spans="1:8" ht="12.75" customHeight="1" outlineLevel="1" x14ac:dyDescent="0.2">
      <c r="A2282" s="160" t="s">
        <v>212</v>
      </c>
      <c r="B2282" s="186" t="s">
        <v>3304</v>
      </c>
      <c r="C2282" s="187" t="s">
        <v>3271</v>
      </c>
      <c r="D2282" s="188" t="s">
        <v>2</v>
      </c>
      <c r="E2282" s="189">
        <v>1</v>
      </c>
      <c r="F2282" s="189"/>
      <c r="G2282" s="203"/>
      <c r="H2282" s="203"/>
    </row>
    <row r="2283" spans="1:8" ht="12.75" customHeight="1" outlineLevel="1" x14ac:dyDescent="0.2">
      <c r="A2283" s="160" t="s">
        <v>212</v>
      </c>
      <c r="B2283" s="178" t="s">
        <v>3305</v>
      </c>
      <c r="C2283" s="179" t="s">
        <v>1497</v>
      </c>
      <c r="D2283" s="180"/>
      <c r="E2283" s="181"/>
      <c r="F2283" s="181"/>
      <c r="G2283" s="203"/>
      <c r="H2283" s="203"/>
    </row>
    <row r="2284" spans="1:8" ht="12.75" customHeight="1" outlineLevel="1" x14ac:dyDescent="0.2">
      <c r="A2284" s="160" t="s">
        <v>212</v>
      </c>
      <c r="B2284" s="190" t="s">
        <v>3306</v>
      </c>
      <c r="C2284" s="191" t="s">
        <v>3269</v>
      </c>
      <c r="D2284" s="192" t="s">
        <v>2</v>
      </c>
      <c r="E2284" s="193">
        <v>5</v>
      </c>
      <c r="F2284" s="193"/>
      <c r="G2284" s="203"/>
      <c r="H2284" s="203"/>
    </row>
    <row r="2285" spans="1:8" ht="12.75" customHeight="1" outlineLevel="1" x14ac:dyDescent="0.2">
      <c r="A2285" s="160" t="s">
        <v>212</v>
      </c>
      <c r="B2285" s="186" t="s">
        <v>3307</v>
      </c>
      <c r="C2285" s="187" t="s">
        <v>3270</v>
      </c>
      <c r="D2285" s="188" t="s">
        <v>2</v>
      </c>
      <c r="E2285" s="189">
        <v>3</v>
      </c>
      <c r="F2285" s="189"/>
      <c r="G2285" s="203"/>
      <c r="H2285" s="203"/>
    </row>
    <row r="2286" spans="1:8" ht="12.75" customHeight="1" outlineLevel="1" x14ac:dyDescent="0.2">
      <c r="A2286" s="160" t="s">
        <v>212</v>
      </c>
      <c r="B2286" s="190" t="s">
        <v>3308</v>
      </c>
      <c r="C2286" s="191" t="s">
        <v>3267</v>
      </c>
      <c r="D2286" s="192" t="s">
        <v>2</v>
      </c>
      <c r="E2286" s="193">
        <v>5</v>
      </c>
      <c r="F2286" s="193"/>
      <c r="G2286" s="203"/>
      <c r="H2286" s="203"/>
    </row>
    <row r="2287" spans="1:8" ht="12.75" customHeight="1" outlineLevel="1" x14ac:dyDescent="0.2">
      <c r="A2287" s="160" t="s">
        <v>212</v>
      </c>
      <c r="B2287" s="178" t="s">
        <v>3309</v>
      </c>
      <c r="C2287" s="179" t="s">
        <v>1498</v>
      </c>
      <c r="D2287" s="180"/>
      <c r="E2287" s="181"/>
      <c r="F2287" s="181"/>
      <c r="G2287" s="203"/>
      <c r="H2287" s="203"/>
    </row>
    <row r="2288" spans="1:8" ht="12.75" customHeight="1" outlineLevel="1" x14ac:dyDescent="0.2">
      <c r="A2288" s="160" t="s">
        <v>212</v>
      </c>
      <c r="B2288" s="186" t="s">
        <v>3310</v>
      </c>
      <c r="C2288" s="187" t="s">
        <v>3269</v>
      </c>
      <c r="D2288" s="188" t="s">
        <v>2</v>
      </c>
      <c r="E2288" s="189">
        <v>5</v>
      </c>
      <c r="F2288" s="189"/>
      <c r="G2288" s="203"/>
      <c r="H2288" s="203"/>
    </row>
    <row r="2289" spans="1:10" ht="12.75" customHeight="1" outlineLevel="1" x14ac:dyDescent="0.2">
      <c r="A2289" s="160" t="s">
        <v>212</v>
      </c>
      <c r="B2289" s="190" t="s">
        <v>3311</v>
      </c>
      <c r="C2289" s="191" t="s">
        <v>3270</v>
      </c>
      <c r="D2289" s="192" t="s">
        <v>2</v>
      </c>
      <c r="E2289" s="193">
        <v>3</v>
      </c>
      <c r="F2289" s="193"/>
      <c r="G2289" s="203"/>
      <c r="H2289" s="203"/>
    </row>
    <row r="2290" spans="1:10" ht="12.75" customHeight="1" outlineLevel="1" x14ac:dyDescent="0.2">
      <c r="A2290" s="160" t="s">
        <v>212</v>
      </c>
      <c r="B2290" s="186" t="s">
        <v>3312</v>
      </c>
      <c r="C2290" s="187" t="s">
        <v>3267</v>
      </c>
      <c r="D2290" s="188" t="s">
        <v>2</v>
      </c>
      <c r="E2290" s="189">
        <v>3</v>
      </c>
      <c r="F2290" s="189"/>
      <c r="G2290" s="203"/>
      <c r="H2290" s="203"/>
    </row>
    <row r="2291" spans="1:10" ht="12.75" customHeight="1" outlineLevel="1" x14ac:dyDescent="0.2">
      <c r="A2291" s="160" t="s">
        <v>212</v>
      </c>
      <c r="B2291" s="178" t="s">
        <v>3313</v>
      </c>
      <c r="C2291" s="179" t="s">
        <v>1499</v>
      </c>
      <c r="D2291" s="180"/>
      <c r="E2291" s="181"/>
      <c r="F2291" s="181"/>
      <c r="G2291" s="203"/>
      <c r="H2291" s="203"/>
    </row>
    <row r="2292" spans="1:10" ht="12.75" customHeight="1" outlineLevel="1" x14ac:dyDescent="0.2">
      <c r="A2292" s="160" t="s">
        <v>212</v>
      </c>
      <c r="B2292" s="190" t="s">
        <v>3314</v>
      </c>
      <c r="C2292" s="191" t="s">
        <v>3269</v>
      </c>
      <c r="D2292" s="192" t="s">
        <v>2</v>
      </c>
      <c r="E2292" s="193">
        <v>5</v>
      </c>
      <c r="F2292" s="193"/>
      <c r="G2292" s="203"/>
      <c r="H2292" s="203"/>
    </row>
    <row r="2293" spans="1:10" ht="12.75" customHeight="1" outlineLevel="1" x14ac:dyDescent="0.2">
      <c r="A2293" s="160" t="s">
        <v>212</v>
      </c>
      <c r="B2293" s="186" t="s">
        <v>3315</v>
      </c>
      <c r="C2293" s="187" t="s">
        <v>3270</v>
      </c>
      <c r="D2293" s="188" t="s">
        <v>2</v>
      </c>
      <c r="E2293" s="189">
        <v>3</v>
      </c>
      <c r="F2293" s="189"/>
      <c r="G2293" s="203"/>
      <c r="H2293" s="203"/>
    </row>
    <row r="2294" spans="1:10" ht="12.75" customHeight="1" outlineLevel="1" x14ac:dyDescent="0.2">
      <c r="A2294" s="160" t="s">
        <v>212</v>
      </c>
      <c r="B2294" s="190" t="s">
        <v>3316</v>
      </c>
      <c r="C2294" s="191" t="s">
        <v>3267</v>
      </c>
      <c r="D2294" s="192" t="s">
        <v>2</v>
      </c>
      <c r="E2294" s="193">
        <v>5</v>
      </c>
      <c r="F2294" s="193"/>
      <c r="G2294" s="203"/>
      <c r="H2294" s="203"/>
    </row>
    <row r="2295" spans="1:10" ht="12.75" customHeight="1" outlineLevel="1" x14ac:dyDescent="0.2">
      <c r="A2295" s="160" t="s">
        <v>212</v>
      </c>
      <c r="B2295" s="178" t="s">
        <v>3317</v>
      </c>
      <c r="C2295" s="179" t="s">
        <v>1500</v>
      </c>
      <c r="D2295" s="180"/>
      <c r="E2295" s="181"/>
      <c r="F2295" s="181"/>
      <c r="G2295" s="203"/>
      <c r="H2295" s="203"/>
    </row>
    <row r="2296" spans="1:10" ht="12.75" customHeight="1" outlineLevel="1" x14ac:dyDescent="0.2">
      <c r="A2296" s="160" t="s">
        <v>212</v>
      </c>
      <c r="B2296" s="186" t="s">
        <v>3318</v>
      </c>
      <c r="C2296" s="187" t="s">
        <v>3269</v>
      </c>
      <c r="D2296" s="188" t="s">
        <v>2</v>
      </c>
      <c r="E2296" s="189">
        <v>5</v>
      </c>
      <c r="F2296" s="189"/>
      <c r="G2296" s="203"/>
      <c r="H2296" s="203"/>
    </row>
    <row r="2297" spans="1:10" ht="12.75" customHeight="1" outlineLevel="1" x14ac:dyDescent="0.2">
      <c r="A2297" s="160" t="s">
        <v>212</v>
      </c>
      <c r="B2297" s="190" t="s">
        <v>3319</v>
      </c>
      <c r="C2297" s="191" t="s">
        <v>3270</v>
      </c>
      <c r="D2297" s="192" t="s">
        <v>2</v>
      </c>
      <c r="E2297" s="193">
        <v>3</v>
      </c>
      <c r="F2297" s="193"/>
      <c r="G2297" s="203"/>
      <c r="H2297" s="203"/>
    </row>
    <row r="2298" spans="1:10" ht="12.75" customHeight="1" outlineLevel="1" x14ac:dyDescent="0.2">
      <c r="A2298" s="160" t="s">
        <v>212</v>
      </c>
      <c r="B2298" s="186" t="s">
        <v>3320</v>
      </c>
      <c r="C2298" s="187" t="s">
        <v>3267</v>
      </c>
      <c r="D2298" s="188" t="s">
        <v>2</v>
      </c>
      <c r="E2298" s="189">
        <v>3</v>
      </c>
      <c r="F2298" s="189"/>
      <c r="G2298" s="203"/>
      <c r="H2298" s="203"/>
    </row>
    <row r="2299" spans="1:10" ht="12.75" customHeight="1" outlineLevel="1" x14ac:dyDescent="0.2">
      <c r="A2299" s="160" t="s">
        <v>212</v>
      </c>
      <c r="B2299" s="178" t="s">
        <v>3321</v>
      </c>
      <c r="C2299" s="179" t="s">
        <v>1502</v>
      </c>
      <c r="D2299" s="180"/>
      <c r="E2299" s="181"/>
      <c r="F2299" s="181"/>
      <c r="G2299" s="203"/>
      <c r="H2299" s="203"/>
    </row>
    <row r="2300" spans="1:10" ht="12.75" customHeight="1" outlineLevel="1" x14ac:dyDescent="0.2">
      <c r="A2300" s="160" t="s">
        <v>212</v>
      </c>
      <c r="B2300" s="190" t="s">
        <v>3322</v>
      </c>
      <c r="C2300" s="191" t="s">
        <v>3267</v>
      </c>
      <c r="D2300" s="192" t="s">
        <v>2</v>
      </c>
      <c r="E2300" s="193">
        <v>3</v>
      </c>
      <c r="F2300" s="193"/>
      <c r="G2300" s="203"/>
      <c r="H2300" s="203"/>
    </row>
    <row r="2301" spans="1:10" x14ac:dyDescent="0.2">
      <c r="B2301" s="419" t="s">
        <v>1321</v>
      </c>
      <c r="C2301" s="420" t="s">
        <v>3354</v>
      </c>
      <c r="D2301" s="451"/>
      <c r="E2301" s="426">
        <f>SUM(E2303:E2343)</f>
        <v>226.18000000000006</v>
      </c>
      <c r="F2301" s="426"/>
      <c r="G2301" s="420"/>
      <c r="H2301" s="196">
        <f>SUM(H2302:H2309)</f>
        <v>226.18000000000006</v>
      </c>
      <c r="I2301" s="204" t="str">
        <f>IF(H2301=E2301,"OKAY","REVER")</f>
        <v>OKAY</v>
      </c>
      <c r="J2301" s="367"/>
    </row>
    <row r="2302" spans="1:10" ht="12.75" customHeight="1" outlineLevel="1" x14ac:dyDescent="0.2">
      <c r="A2302" s="160" t="s">
        <v>211</v>
      </c>
      <c r="B2302" s="178" t="s">
        <v>1322</v>
      </c>
      <c r="C2302" s="179" t="s">
        <v>1479</v>
      </c>
      <c r="D2302" s="180"/>
      <c r="E2302" s="181"/>
      <c r="F2302" s="181"/>
      <c r="G2302" s="187" t="s">
        <v>3327</v>
      </c>
      <c r="H2302" s="197">
        <f t="shared" ref="H2302:H2309" si="70">SUMIF($C:$C,G2302,$E:$E)</f>
        <v>226.18000000000006</v>
      </c>
      <c r="J2302" s="177"/>
    </row>
    <row r="2303" spans="1:10" ht="12.75" customHeight="1" outlineLevel="1" x14ac:dyDescent="0.2">
      <c r="A2303" s="160" t="s">
        <v>211</v>
      </c>
      <c r="B2303" s="186" t="s">
        <v>1323</v>
      </c>
      <c r="C2303" s="187" t="s">
        <v>3327</v>
      </c>
      <c r="D2303" s="188" t="s">
        <v>3</v>
      </c>
      <c r="E2303" s="189">
        <v>15.78</v>
      </c>
      <c r="F2303" s="189"/>
      <c r="G2303" s="187"/>
      <c r="H2303" s="197">
        <f t="shared" si="70"/>
        <v>0</v>
      </c>
      <c r="J2303" s="177"/>
    </row>
    <row r="2304" spans="1:10" ht="12.75" customHeight="1" outlineLevel="1" x14ac:dyDescent="0.2">
      <c r="A2304" s="160" t="s">
        <v>211</v>
      </c>
      <c r="B2304" s="178" t="s">
        <v>1324</v>
      </c>
      <c r="C2304" s="179" t="s">
        <v>1482</v>
      </c>
      <c r="D2304" s="180"/>
      <c r="E2304" s="181"/>
      <c r="F2304" s="181"/>
      <c r="G2304" s="187"/>
      <c r="H2304" s="197">
        <f t="shared" si="70"/>
        <v>0</v>
      </c>
      <c r="J2304" s="177"/>
    </row>
    <row r="2305" spans="1:10" ht="12.75" customHeight="1" outlineLevel="1" x14ac:dyDescent="0.2">
      <c r="A2305" s="160" t="s">
        <v>211</v>
      </c>
      <c r="B2305" s="190" t="s">
        <v>1325</v>
      </c>
      <c r="C2305" s="191" t="s">
        <v>3327</v>
      </c>
      <c r="D2305" s="192" t="s">
        <v>3</v>
      </c>
      <c r="E2305" s="193">
        <v>10.52</v>
      </c>
      <c r="F2305" s="193"/>
      <c r="G2305" s="187"/>
      <c r="H2305" s="197">
        <f t="shared" si="70"/>
        <v>0</v>
      </c>
      <c r="J2305" s="177"/>
    </row>
    <row r="2306" spans="1:10" ht="12.75" customHeight="1" outlineLevel="1" x14ac:dyDescent="0.2">
      <c r="A2306" s="160" t="s">
        <v>212</v>
      </c>
      <c r="B2306" s="178" t="s">
        <v>1326</v>
      </c>
      <c r="C2306" s="179" t="s">
        <v>1484</v>
      </c>
      <c r="D2306" s="180"/>
      <c r="E2306" s="181"/>
      <c r="F2306" s="181"/>
      <c r="G2306" s="187"/>
      <c r="H2306" s="197">
        <f t="shared" si="70"/>
        <v>0</v>
      </c>
      <c r="J2306" s="177"/>
    </row>
    <row r="2307" spans="1:10" ht="12.75" customHeight="1" outlineLevel="1" x14ac:dyDescent="0.2">
      <c r="A2307" s="160" t="s">
        <v>212</v>
      </c>
      <c r="B2307" s="186" t="s">
        <v>1327</v>
      </c>
      <c r="C2307" s="187" t="s">
        <v>3327</v>
      </c>
      <c r="D2307" s="188" t="s">
        <v>3</v>
      </c>
      <c r="E2307" s="189">
        <v>10.52</v>
      </c>
      <c r="F2307" s="189"/>
      <c r="G2307" s="187"/>
      <c r="H2307" s="197">
        <f t="shared" si="70"/>
        <v>0</v>
      </c>
      <c r="J2307" s="177"/>
    </row>
    <row r="2308" spans="1:10" ht="12.75" customHeight="1" outlineLevel="1" x14ac:dyDescent="0.2">
      <c r="A2308" s="160" t="s">
        <v>212</v>
      </c>
      <c r="B2308" s="178" t="s">
        <v>1328</v>
      </c>
      <c r="C2308" s="179" t="s">
        <v>1485</v>
      </c>
      <c r="D2308" s="180"/>
      <c r="E2308" s="181"/>
      <c r="F2308" s="181"/>
      <c r="G2308" s="187"/>
      <c r="H2308" s="197">
        <f t="shared" si="70"/>
        <v>0</v>
      </c>
      <c r="I2308" s="160"/>
      <c r="J2308" s="177"/>
    </row>
    <row r="2309" spans="1:10" ht="12.75" customHeight="1" outlineLevel="1" x14ac:dyDescent="0.2">
      <c r="A2309" s="160" t="s">
        <v>212</v>
      </c>
      <c r="B2309" s="190" t="s">
        <v>1329</v>
      </c>
      <c r="C2309" s="191" t="s">
        <v>3327</v>
      </c>
      <c r="D2309" s="192" t="s">
        <v>3</v>
      </c>
      <c r="E2309" s="193">
        <v>10.52</v>
      </c>
      <c r="F2309" s="193"/>
      <c r="G2309" s="187"/>
      <c r="H2309" s="197">
        <f t="shared" si="70"/>
        <v>0</v>
      </c>
      <c r="J2309" s="177"/>
    </row>
    <row r="2310" spans="1:10" ht="12.75" customHeight="1" outlineLevel="1" x14ac:dyDescent="0.2">
      <c r="A2310" s="160" t="s">
        <v>212</v>
      </c>
      <c r="B2310" s="178" t="s">
        <v>1330</v>
      </c>
      <c r="C2310" s="179" t="s">
        <v>1486</v>
      </c>
      <c r="D2310" s="180"/>
      <c r="E2310" s="181"/>
      <c r="F2310" s="181"/>
      <c r="J2310" s="177"/>
    </row>
    <row r="2311" spans="1:10" ht="12.75" customHeight="1" outlineLevel="1" x14ac:dyDescent="0.2">
      <c r="A2311" s="160" t="s">
        <v>212</v>
      </c>
      <c r="B2311" s="186" t="s">
        <v>1331</v>
      </c>
      <c r="C2311" s="187" t="s">
        <v>3327</v>
      </c>
      <c r="D2311" s="188" t="s">
        <v>3</v>
      </c>
      <c r="E2311" s="189">
        <v>10.52</v>
      </c>
      <c r="F2311" s="189"/>
      <c r="G2311" s="423" t="s">
        <v>665</v>
      </c>
      <c r="H2311" s="196">
        <f>H2313+H2325</f>
        <v>226.18</v>
      </c>
      <c r="I2311" s="204" t="str">
        <f>IF(H2311=H2301,"OKAY","REVER")</f>
        <v>OKAY</v>
      </c>
      <c r="J2311" s="177"/>
    </row>
    <row r="2312" spans="1:10" ht="12.75" customHeight="1" outlineLevel="1" x14ac:dyDescent="0.2">
      <c r="A2312" s="160" t="s">
        <v>212</v>
      </c>
      <c r="B2312" s="178" t="s">
        <v>1332</v>
      </c>
      <c r="C2312" s="179" t="s">
        <v>1487</v>
      </c>
      <c r="D2312" s="180"/>
      <c r="E2312" s="181"/>
      <c r="F2312" s="181"/>
      <c r="G2312" s="194"/>
      <c r="H2312" s="194"/>
      <c r="I2312" s="204"/>
      <c r="J2312" s="177"/>
    </row>
    <row r="2313" spans="1:10" ht="12.75" customHeight="1" outlineLevel="1" x14ac:dyDescent="0.2">
      <c r="A2313" s="160" t="s">
        <v>212</v>
      </c>
      <c r="B2313" s="190" t="s">
        <v>1333</v>
      </c>
      <c r="C2313" s="191" t="s">
        <v>3327</v>
      </c>
      <c r="D2313" s="192" t="s">
        <v>3</v>
      </c>
      <c r="E2313" s="193">
        <v>10.52</v>
      </c>
      <c r="F2313" s="193"/>
      <c r="G2313" s="423" t="str">
        <f>$A$1</f>
        <v>EMBASSAMENTO</v>
      </c>
      <c r="H2313" s="196">
        <f>SUM(H2314:H2321)</f>
        <v>26.299999999999997</v>
      </c>
      <c r="I2313" s="204"/>
      <c r="J2313" s="177"/>
    </row>
    <row r="2314" spans="1:10" ht="12.75" customHeight="1" outlineLevel="1" x14ac:dyDescent="0.2">
      <c r="A2314" s="160" t="s">
        <v>212</v>
      </c>
      <c r="B2314" s="178" t="s">
        <v>1334</v>
      </c>
      <c r="C2314" s="179" t="s">
        <v>1488</v>
      </c>
      <c r="D2314" s="180"/>
      <c r="E2314" s="181"/>
      <c r="F2314" s="181"/>
      <c r="G2314" s="187" t="s">
        <v>3327</v>
      </c>
      <c r="H2314" s="197">
        <f t="shared" ref="H2314:H2321" si="71">SUMIFS($E:$E,$C:$C,G2314,$A:$A,$G$22)</f>
        <v>26.299999999999997</v>
      </c>
      <c r="I2314" s="204"/>
      <c r="J2314" s="177"/>
    </row>
    <row r="2315" spans="1:10" ht="12.75" customHeight="1" outlineLevel="1" x14ac:dyDescent="0.2">
      <c r="A2315" s="160" t="s">
        <v>212</v>
      </c>
      <c r="B2315" s="186" t="s">
        <v>1335</v>
      </c>
      <c r="C2315" s="187" t="s">
        <v>3327</v>
      </c>
      <c r="D2315" s="188" t="s">
        <v>3</v>
      </c>
      <c r="E2315" s="189">
        <v>10.52</v>
      </c>
      <c r="F2315" s="189"/>
      <c r="G2315" s="187"/>
      <c r="H2315" s="197">
        <f t="shared" si="71"/>
        <v>0</v>
      </c>
      <c r="J2315" s="177"/>
    </row>
    <row r="2316" spans="1:10" ht="12.75" customHeight="1" outlineLevel="1" x14ac:dyDescent="0.2">
      <c r="A2316" s="160" t="s">
        <v>212</v>
      </c>
      <c r="B2316" s="178" t="s">
        <v>1336</v>
      </c>
      <c r="C2316" s="179" t="s">
        <v>1489</v>
      </c>
      <c r="D2316" s="180"/>
      <c r="E2316" s="181"/>
      <c r="F2316" s="181"/>
      <c r="G2316" s="187"/>
      <c r="H2316" s="197">
        <f t="shared" si="71"/>
        <v>0</v>
      </c>
      <c r="J2316" s="177"/>
    </row>
    <row r="2317" spans="1:10" ht="12.75" customHeight="1" outlineLevel="1" x14ac:dyDescent="0.2">
      <c r="A2317" s="160" t="s">
        <v>212</v>
      </c>
      <c r="B2317" s="190" t="s">
        <v>1337</v>
      </c>
      <c r="C2317" s="191" t="s">
        <v>3327</v>
      </c>
      <c r="D2317" s="192" t="s">
        <v>3</v>
      </c>
      <c r="E2317" s="193">
        <v>10.52</v>
      </c>
      <c r="F2317" s="193"/>
      <c r="G2317" s="187"/>
      <c r="H2317" s="197">
        <f t="shared" si="71"/>
        <v>0</v>
      </c>
      <c r="J2317" s="177"/>
    </row>
    <row r="2318" spans="1:10" ht="12.75" customHeight="1" outlineLevel="1" x14ac:dyDescent="0.2">
      <c r="A2318" s="160" t="s">
        <v>212</v>
      </c>
      <c r="B2318" s="178" t="s">
        <v>3328</v>
      </c>
      <c r="C2318" s="179" t="s">
        <v>1490</v>
      </c>
      <c r="D2318" s="180"/>
      <c r="E2318" s="181"/>
      <c r="F2318" s="181"/>
      <c r="G2318" s="187"/>
      <c r="H2318" s="197">
        <f t="shared" si="71"/>
        <v>0</v>
      </c>
      <c r="J2318" s="177"/>
    </row>
    <row r="2319" spans="1:10" ht="12.75" customHeight="1" outlineLevel="1" x14ac:dyDescent="0.2">
      <c r="A2319" s="160" t="s">
        <v>212</v>
      </c>
      <c r="B2319" s="186" t="s">
        <v>3329</v>
      </c>
      <c r="C2319" s="187" t="s">
        <v>3327</v>
      </c>
      <c r="D2319" s="188" t="s">
        <v>3</v>
      </c>
      <c r="E2319" s="189">
        <v>10.52</v>
      </c>
      <c r="F2319" s="189"/>
      <c r="G2319" s="187"/>
      <c r="H2319" s="197">
        <f t="shared" si="71"/>
        <v>0</v>
      </c>
      <c r="J2319" s="177"/>
    </row>
    <row r="2320" spans="1:10" ht="12.75" customHeight="1" outlineLevel="1" x14ac:dyDescent="0.2">
      <c r="A2320" s="160" t="s">
        <v>212</v>
      </c>
      <c r="B2320" s="178" t="s">
        <v>3330</v>
      </c>
      <c r="C2320" s="179" t="s">
        <v>1491</v>
      </c>
      <c r="D2320" s="180"/>
      <c r="E2320" s="181"/>
      <c r="F2320" s="181"/>
      <c r="G2320" s="187"/>
      <c r="H2320" s="197">
        <f t="shared" si="71"/>
        <v>0</v>
      </c>
      <c r="J2320" s="177"/>
    </row>
    <row r="2321" spans="1:10" ht="12.75" customHeight="1" outlineLevel="1" x14ac:dyDescent="0.2">
      <c r="A2321" s="160" t="s">
        <v>212</v>
      </c>
      <c r="B2321" s="190" t="s">
        <v>3331</v>
      </c>
      <c r="C2321" s="191" t="s">
        <v>3327</v>
      </c>
      <c r="D2321" s="192" t="s">
        <v>3</v>
      </c>
      <c r="E2321" s="193">
        <v>10.52</v>
      </c>
      <c r="F2321" s="193"/>
      <c r="G2321" s="187"/>
      <c r="H2321" s="197">
        <f t="shared" si="71"/>
        <v>0</v>
      </c>
    </row>
    <row r="2322" spans="1:10" ht="12.75" customHeight="1" outlineLevel="1" x14ac:dyDescent="0.2">
      <c r="A2322" s="160" t="s">
        <v>212</v>
      </c>
      <c r="B2322" s="178" t="s">
        <v>3332</v>
      </c>
      <c r="C2322" s="179" t="s">
        <v>1492</v>
      </c>
      <c r="D2322" s="180"/>
      <c r="E2322" s="181"/>
      <c r="F2322" s="181"/>
    </row>
    <row r="2323" spans="1:10" ht="12.75" customHeight="1" outlineLevel="1" x14ac:dyDescent="0.2">
      <c r="A2323" s="160" t="s">
        <v>212</v>
      </c>
      <c r="B2323" s="186" t="s">
        <v>3333</v>
      </c>
      <c r="C2323" s="187" t="s">
        <v>3327</v>
      </c>
      <c r="D2323" s="188" t="s">
        <v>3</v>
      </c>
      <c r="E2323" s="189">
        <v>10.52</v>
      </c>
      <c r="F2323" s="189"/>
    </row>
    <row r="2324" spans="1:10" ht="12.75" customHeight="1" outlineLevel="1" x14ac:dyDescent="0.2">
      <c r="A2324" s="160" t="s">
        <v>212</v>
      </c>
      <c r="B2324" s="178" t="s">
        <v>3334</v>
      </c>
      <c r="C2324" s="179" t="s">
        <v>1493</v>
      </c>
      <c r="D2324" s="180"/>
      <c r="E2324" s="181"/>
      <c r="F2324" s="181"/>
    </row>
    <row r="2325" spans="1:10" ht="12.75" customHeight="1" outlineLevel="1" x14ac:dyDescent="0.2">
      <c r="A2325" s="160" t="s">
        <v>212</v>
      </c>
      <c r="B2325" s="190" t="s">
        <v>3335</v>
      </c>
      <c r="C2325" s="191" t="s">
        <v>3327</v>
      </c>
      <c r="D2325" s="192" t="s">
        <v>3</v>
      </c>
      <c r="E2325" s="193">
        <v>10.52</v>
      </c>
      <c r="F2325" s="193"/>
      <c r="G2325" s="423" t="str">
        <f>$A$2</f>
        <v>TORRE</v>
      </c>
      <c r="H2325" s="196">
        <f>SUM(H2326:H2333)</f>
        <v>199.88000000000002</v>
      </c>
      <c r="J2325" s="177"/>
    </row>
    <row r="2326" spans="1:10" ht="12.75" customHeight="1" outlineLevel="1" x14ac:dyDescent="0.2">
      <c r="A2326" s="160" t="s">
        <v>212</v>
      </c>
      <c r="B2326" s="178" t="s">
        <v>3336</v>
      </c>
      <c r="C2326" s="179" t="s">
        <v>1494</v>
      </c>
      <c r="D2326" s="180"/>
      <c r="E2326" s="181"/>
      <c r="F2326" s="181"/>
      <c r="G2326" s="187" t="s">
        <v>3327</v>
      </c>
      <c r="H2326" s="197">
        <f t="shared" ref="H2326:H2333" si="72">SUMIFS($E:$E,$C:$C,G2326,$A:$A,$G$30)</f>
        <v>199.88000000000002</v>
      </c>
      <c r="J2326" s="177"/>
    </row>
    <row r="2327" spans="1:10" ht="12.75" customHeight="1" outlineLevel="1" x14ac:dyDescent="0.2">
      <c r="A2327" s="160" t="s">
        <v>212</v>
      </c>
      <c r="B2327" s="186" t="s">
        <v>3337</v>
      </c>
      <c r="C2327" s="187" t="s">
        <v>3327</v>
      </c>
      <c r="D2327" s="188" t="s">
        <v>3</v>
      </c>
      <c r="E2327" s="189">
        <v>10.52</v>
      </c>
      <c r="F2327" s="189"/>
      <c r="G2327" s="187"/>
      <c r="H2327" s="197">
        <f t="shared" si="72"/>
        <v>0</v>
      </c>
      <c r="J2327" s="177"/>
    </row>
    <row r="2328" spans="1:10" ht="12.75" customHeight="1" outlineLevel="1" x14ac:dyDescent="0.2">
      <c r="A2328" s="160" t="s">
        <v>212</v>
      </c>
      <c r="B2328" s="178" t="s">
        <v>3338</v>
      </c>
      <c r="C2328" s="179" t="s">
        <v>1495</v>
      </c>
      <c r="D2328" s="180"/>
      <c r="E2328" s="181"/>
      <c r="F2328" s="181"/>
      <c r="G2328" s="187"/>
      <c r="H2328" s="197">
        <f t="shared" si="72"/>
        <v>0</v>
      </c>
      <c r="J2328" s="177"/>
    </row>
    <row r="2329" spans="1:10" ht="12.75" customHeight="1" outlineLevel="1" x14ac:dyDescent="0.2">
      <c r="A2329" s="160" t="s">
        <v>212</v>
      </c>
      <c r="B2329" s="190" t="s">
        <v>3339</v>
      </c>
      <c r="C2329" s="191" t="s">
        <v>3327</v>
      </c>
      <c r="D2329" s="192" t="s">
        <v>3</v>
      </c>
      <c r="E2329" s="193">
        <v>10.52</v>
      </c>
      <c r="F2329" s="193"/>
      <c r="G2329" s="187"/>
      <c r="H2329" s="197">
        <f t="shared" si="72"/>
        <v>0</v>
      </c>
      <c r="J2329" s="177"/>
    </row>
    <row r="2330" spans="1:10" ht="12.75" customHeight="1" outlineLevel="1" x14ac:dyDescent="0.2">
      <c r="A2330" s="160" t="s">
        <v>212</v>
      </c>
      <c r="B2330" s="178" t="s">
        <v>3340</v>
      </c>
      <c r="C2330" s="179" t="s">
        <v>1496</v>
      </c>
      <c r="D2330" s="180"/>
      <c r="E2330" s="181"/>
      <c r="F2330" s="181"/>
      <c r="G2330" s="187"/>
      <c r="H2330" s="197">
        <f t="shared" si="72"/>
        <v>0</v>
      </c>
      <c r="J2330" s="177"/>
    </row>
    <row r="2331" spans="1:10" ht="12.75" customHeight="1" outlineLevel="1" x14ac:dyDescent="0.2">
      <c r="A2331" s="160" t="s">
        <v>212</v>
      </c>
      <c r="B2331" s="186" t="s">
        <v>3341</v>
      </c>
      <c r="C2331" s="187" t="s">
        <v>3327</v>
      </c>
      <c r="D2331" s="188" t="s">
        <v>3</v>
      </c>
      <c r="E2331" s="189">
        <v>10.52</v>
      </c>
      <c r="F2331" s="189"/>
      <c r="G2331" s="187"/>
      <c r="H2331" s="197">
        <f t="shared" si="72"/>
        <v>0</v>
      </c>
      <c r="J2331" s="177"/>
    </row>
    <row r="2332" spans="1:10" ht="12.75" customHeight="1" outlineLevel="1" x14ac:dyDescent="0.2">
      <c r="A2332" s="160" t="s">
        <v>212</v>
      </c>
      <c r="B2332" s="178" t="s">
        <v>3342</v>
      </c>
      <c r="C2332" s="179" t="s">
        <v>1497</v>
      </c>
      <c r="D2332" s="180"/>
      <c r="E2332" s="181"/>
      <c r="F2332" s="181"/>
      <c r="G2332" s="187"/>
      <c r="H2332" s="197">
        <f t="shared" si="72"/>
        <v>0</v>
      </c>
      <c r="J2332" s="177"/>
    </row>
    <row r="2333" spans="1:10" ht="12.75" customHeight="1" outlineLevel="1" x14ac:dyDescent="0.2">
      <c r="A2333" s="160" t="s">
        <v>212</v>
      </c>
      <c r="B2333" s="190" t="s">
        <v>3343</v>
      </c>
      <c r="C2333" s="191" t="s">
        <v>3327</v>
      </c>
      <c r="D2333" s="192" t="s">
        <v>3</v>
      </c>
      <c r="E2333" s="193">
        <v>10.52</v>
      </c>
      <c r="F2333" s="193"/>
      <c r="G2333" s="187"/>
      <c r="H2333" s="197">
        <f t="shared" si="72"/>
        <v>0</v>
      </c>
      <c r="J2333" s="177"/>
    </row>
    <row r="2334" spans="1:10" ht="12.75" customHeight="1" outlineLevel="1" x14ac:dyDescent="0.2">
      <c r="A2334" s="160" t="s">
        <v>212</v>
      </c>
      <c r="B2334" s="178" t="s">
        <v>3344</v>
      </c>
      <c r="C2334" s="179" t="s">
        <v>1498</v>
      </c>
      <c r="D2334" s="180"/>
      <c r="E2334" s="181"/>
      <c r="F2334" s="181"/>
      <c r="G2334" s="203"/>
      <c r="H2334" s="203"/>
    </row>
    <row r="2335" spans="1:10" ht="12.75" customHeight="1" outlineLevel="1" x14ac:dyDescent="0.2">
      <c r="A2335" s="160" t="s">
        <v>212</v>
      </c>
      <c r="B2335" s="186" t="s">
        <v>3345</v>
      </c>
      <c r="C2335" s="187" t="s">
        <v>3327</v>
      </c>
      <c r="D2335" s="188" t="s">
        <v>3</v>
      </c>
      <c r="E2335" s="189">
        <v>10.52</v>
      </c>
      <c r="F2335" s="189"/>
      <c r="G2335" s="203"/>
      <c r="H2335" s="203"/>
    </row>
    <row r="2336" spans="1:10" ht="12.75" customHeight="1" outlineLevel="1" x14ac:dyDescent="0.2">
      <c r="A2336" s="160" t="s">
        <v>212</v>
      </c>
      <c r="B2336" s="178" t="s">
        <v>3346</v>
      </c>
      <c r="C2336" s="179" t="s">
        <v>1499</v>
      </c>
      <c r="D2336" s="180"/>
      <c r="E2336" s="181"/>
      <c r="F2336" s="181"/>
      <c r="G2336" s="203"/>
      <c r="H2336" s="203"/>
    </row>
    <row r="2337" spans="1:10" ht="12.75" customHeight="1" outlineLevel="1" x14ac:dyDescent="0.2">
      <c r="A2337" s="160" t="s">
        <v>212</v>
      </c>
      <c r="B2337" s="190" t="s">
        <v>3347</v>
      </c>
      <c r="C2337" s="191" t="s">
        <v>3327</v>
      </c>
      <c r="D2337" s="192" t="s">
        <v>3</v>
      </c>
      <c r="E2337" s="193">
        <v>10.52</v>
      </c>
      <c r="F2337" s="193"/>
      <c r="G2337" s="203"/>
      <c r="H2337" s="203"/>
    </row>
    <row r="2338" spans="1:10" ht="12.75" customHeight="1" outlineLevel="1" x14ac:dyDescent="0.2">
      <c r="A2338" s="160" t="s">
        <v>212</v>
      </c>
      <c r="B2338" s="178" t="s">
        <v>3348</v>
      </c>
      <c r="C2338" s="179" t="s">
        <v>1500</v>
      </c>
      <c r="D2338" s="180"/>
      <c r="E2338" s="181"/>
      <c r="F2338" s="181"/>
      <c r="G2338" s="203"/>
      <c r="H2338" s="203"/>
    </row>
    <row r="2339" spans="1:10" ht="12.75" customHeight="1" outlineLevel="1" x14ac:dyDescent="0.2">
      <c r="A2339" s="160" t="s">
        <v>212</v>
      </c>
      <c r="B2339" s="186" t="s">
        <v>3349</v>
      </c>
      <c r="C2339" s="187" t="s">
        <v>3327</v>
      </c>
      <c r="D2339" s="188" t="s">
        <v>3</v>
      </c>
      <c r="E2339" s="189">
        <v>10.52</v>
      </c>
      <c r="F2339" s="189"/>
      <c r="G2339" s="203"/>
      <c r="H2339" s="203"/>
    </row>
    <row r="2340" spans="1:10" ht="12.75" customHeight="1" outlineLevel="1" x14ac:dyDescent="0.2">
      <c r="A2340" s="160" t="s">
        <v>212</v>
      </c>
      <c r="B2340" s="178" t="s">
        <v>3350</v>
      </c>
      <c r="C2340" s="179" t="s">
        <v>1502</v>
      </c>
      <c r="D2340" s="180"/>
      <c r="E2340" s="181"/>
      <c r="F2340" s="181"/>
      <c r="G2340" s="203"/>
      <c r="H2340" s="203"/>
    </row>
    <row r="2341" spans="1:10" ht="12.75" customHeight="1" outlineLevel="1" x14ac:dyDescent="0.2">
      <c r="A2341" s="160" t="s">
        <v>212</v>
      </c>
      <c r="B2341" s="190" t="s">
        <v>3351</v>
      </c>
      <c r="C2341" s="191" t="s">
        <v>3327</v>
      </c>
      <c r="D2341" s="192" t="s">
        <v>3</v>
      </c>
      <c r="E2341" s="193">
        <v>10.52</v>
      </c>
      <c r="F2341" s="193"/>
      <c r="G2341" s="203"/>
      <c r="H2341" s="203"/>
    </row>
    <row r="2342" spans="1:10" ht="12.75" customHeight="1" outlineLevel="1" x14ac:dyDescent="0.2">
      <c r="A2342" s="160" t="s">
        <v>212</v>
      </c>
      <c r="B2342" s="178" t="s">
        <v>3352</v>
      </c>
      <c r="C2342" s="179" t="s">
        <v>1504</v>
      </c>
      <c r="D2342" s="180"/>
      <c r="E2342" s="181"/>
      <c r="F2342" s="181"/>
      <c r="G2342" s="203"/>
      <c r="H2342" s="203"/>
    </row>
    <row r="2343" spans="1:10" ht="12.75" customHeight="1" outlineLevel="1" x14ac:dyDescent="0.2">
      <c r="A2343" s="160" t="s">
        <v>212</v>
      </c>
      <c r="B2343" s="186" t="s">
        <v>3353</v>
      </c>
      <c r="C2343" s="187" t="s">
        <v>3327</v>
      </c>
      <c r="D2343" s="188" t="s">
        <v>3</v>
      </c>
      <c r="E2343" s="189">
        <v>10.52</v>
      </c>
      <c r="F2343" s="189"/>
      <c r="G2343" s="203"/>
      <c r="H2343" s="203"/>
    </row>
    <row r="2344" spans="1:10" x14ac:dyDescent="0.2">
      <c r="B2344" s="419" t="s">
        <v>624</v>
      </c>
      <c r="C2344" s="420" t="s">
        <v>608</v>
      </c>
      <c r="D2344" s="451"/>
      <c r="E2344" s="426">
        <f>SUM(E2346:E2432)</f>
        <v>1180.71</v>
      </c>
      <c r="F2344" s="426"/>
      <c r="G2344" s="420"/>
      <c r="H2344" s="196">
        <f>SUM(H2345:H2352)</f>
        <v>1180.7099999999998</v>
      </c>
      <c r="I2344" s="204" t="str">
        <f>IF(H2344=E2344,"OKAY","REVER")</f>
        <v>OKAY</v>
      </c>
      <c r="J2344" s="367"/>
    </row>
    <row r="2345" spans="1:10" ht="12.75" customHeight="1" outlineLevel="1" x14ac:dyDescent="0.2">
      <c r="A2345" s="160" t="s">
        <v>211</v>
      </c>
      <c r="B2345" s="178" t="s">
        <v>1338</v>
      </c>
      <c r="C2345" s="179" t="s">
        <v>1479</v>
      </c>
      <c r="D2345" s="180"/>
      <c r="E2345" s="181"/>
      <c r="F2345" s="181"/>
      <c r="G2345" s="191" t="s">
        <v>3355</v>
      </c>
      <c r="H2345" s="197">
        <f t="shared" ref="H2345:H2352" si="73">SUMIF($C:$C,G2345,$E:$E)</f>
        <v>526.94999999999982</v>
      </c>
      <c r="J2345" s="177"/>
    </row>
    <row r="2346" spans="1:10" ht="12.75" customHeight="1" outlineLevel="1" x14ac:dyDescent="0.2">
      <c r="A2346" s="160" t="s">
        <v>211</v>
      </c>
      <c r="B2346" s="190" t="s">
        <v>1339</v>
      </c>
      <c r="C2346" s="191" t="s">
        <v>3355</v>
      </c>
      <c r="D2346" s="192" t="s">
        <v>3</v>
      </c>
      <c r="E2346" s="193">
        <v>27.43</v>
      </c>
      <c r="F2346" s="193"/>
      <c r="G2346" s="187" t="s">
        <v>3574</v>
      </c>
      <c r="H2346" s="197">
        <f t="shared" si="73"/>
        <v>88.72</v>
      </c>
      <c r="J2346" s="177"/>
    </row>
    <row r="2347" spans="1:10" ht="12.75" customHeight="1" outlineLevel="1" x14ac:dyDescent="0.2">
      <c r="A2347" s="160" t="s">
        <v>211</v>
      </c>
      <c r="B2347" s="186" t="s">
        <v>1340</v>
      </c>
      <c r="C2347" s="187" t="s">
        <v>3356</v>
      </c>
      <c r="D2347" s="188" t="s">
        <v>2</v>
      </c>
      <c r="E2347" s="189">
        <v>3</v>
      </c>
      <c r="F2347" s="189"/>
      <c r="G2347" s="187" t="s">
        <v>3575</v>
      </c>
      <c r="H2347" s="197">
        <f t="shared" si="73"/>
        <v>522.04</v>
      </c>
      <c r="J2347" s="177"/>
    </row>
    <row r="2348" spans="1:10" ht="12.75" customHeight="1" outlineLevel="1" x14ac:dyDescent="0.2">
      <c r="A2348" s="160" t="s">
        <v>211</v>
      </c>
      <c r="B2348" s="178" t="s">
        <v>1341</v>
      </c>
      <c r="C2348" s="179" t="s">
        <v>1482</v>
      </c>
      <c r="D2348" s="180"/>
      <c r="E2348" s="181"/>
      <c r="F2348" s="181"/>
      <c r="G2348" s="191" t="s">
        <v>3356</v>
      </c>
      <c r="H2348" s="197">
        <f t="shared" si="73"/>
        <v>43</v>
      </c>
      <c r="J2348" s="177"/>
    </row>
    <row r="2349" spans="1:10" ht="12.75" customHeight="1" outlineLevel="1" x14ac:dyDescent="0.2">
      <c r="A2349" s="160" t="s">
        <v>211</v>
      </c>
      <c r="B2349" s="190" t="s">
        <v>1342</v>
      </c>
      <c r="C2349" s="191" t="s">
        <v>3355</v>
      </c>
      <c r="D2349" s="192" t="s">
        <v>3</v>
      </c>
      <c r="E2349" s="193">
        <v>28.91</v>
      </c>
      <c r="F2349" s="193"/>
      <c r="G2349" s="187"/>
      <c r="H2349" s="197">
        <f t="shared" si="73"/>
        <v>0</v>
      </c>
      <c r="J2349" s="177"/>
    </row>
    <row r="2350" spans="1:10" ht="12.75" customHeight="1" outlineLevel="1" x14ac:dyDescent="0.2">
      <c r="A2350" s="160" t="s">
        <v>211</v>
      </c>
      <c r="B2350" s="186" t="s">
        <v>1343</v>
      </c>
      <c r="C2350" s="187" t="s">
        <v>3574</v>
      </c>
      <c r="D2350" s="188" t="s">
        <v>9</v>
      </c>
      <c r="E2350" s="189">
        <v>13.81</v>
      </c>
      <c r="F2350" s="189"/>
      <c r="G2350" s="187"/>
      <c r="H2350" s="197">
        <f t="shared" si="73"/>
        <v>0</v>
      </c>
      <c r="J2350" s="177"/>
    </row>
    <row r="2351" spans="1:10" ht="12.75" customHeight="1" outlineLevel="1" x14ac:dyDescent="0.2">
      <c r="A2351" s="160" t="s">
        <v>211</v>
      </c>
      <c r="B2351" s="190" t="s">
        <v>1344</v>
      </c>
      <c r="C2351" s="191" t="s">
        <v>3356</v>
      </c>
      <c r="D2351" s="192" t="s">
        <v>2</v>
      </c>
      <c r="E2351" s="193">
        <v>2</v>
      </c>
      <c r="F2351" s="193"/>
      <c r="G2351" s="187"/>
      <c r="H2351" s="197">
        <f t="shared" si="73"/>
        <v>0</v>
      </c>
      <c r="I2351" s="160"/>
      <c r="J2351" s="177"/>
    </row>
    <row r="2352" spans="1:10" ht="12.75" customHeight="1" outlineLevel="1" x14ac:dyDescent="0.2">
      <c r="A2352" s="160" t="s">
        <v>212</v>
      </c>
      <c r="B2352" s="178" t="s">
        <v>1345</v>
      </c>
      <c r="C2352" s="179" t="s">
        <v>1484</v>
      </c>
      <c r="D2352" s="180"/>
      <c r="E2352" s="181"/>
      <c r="F2352" s="181"/>
      <c r="G2352" s="187"/>
      <c r="H2352" s="197">
        <f t="shared" si="73"/>
        <v>0</v>
      </c>
      <c r="J2352" s="177"/>
    </row>
    <row r="2353" spans="1:10" ht="12.75" customHeight="1" outlineLevel="1" x14ac:dyDescent="0.2">
      <c r="A2353" s="160" t="s">
        <v>212</v>
      </c>
      <c r="B2353" s="186" t="s">
        <v>1346</v>
      </c>
      <c r="C2353" s="187" t="s">
        <v>3355</v>
      </c>
      <c r="D2353" s="188" t="s">
        <v>3</v>
      </c>
      <c r="E2353" s="189">
        <v>27.43</v>
      </c>
      <c r="F2353" s="189"/>
      <c r="J2353" s="177"/>
    </row>
    <row r="2354" spans="1:10" ht="12.75" customHeight="1" outlineLevel="1" x14ac:dyDescent="0.2">
      <c r="A2354" s="160" t="s">
        <v>212</v>
      </c>
      <c r="B2354" s="190" t="s">
        <v>1347</v>
      </c>
      <c r="C2354" s="191" t="s">
        <v>3356</v>
      </c>
      <c r="D2354" s="192" t="s">
        <v>2</v>
      </c>
      <c r="E2354" s="193">
        <v>2</v>
      </c>
      <c r="F2354" s="193"/>
      <c r="G2354" s="423" t="s">
        <v>665</v>
      </c>
      <c r="H2354" s="196">
        <f>H2356+H2368</f>
        <v>1180.71</v>
      </c>
      <c r="I2354" s="204" t="str">
        <f>IF(H2354=H2344,"OKAY","REVER")</f>
        <v>OKAY</v>
      </c>
      <c r="J2354" s="177"/>
    </row>
    <row r="2355" spans="1:10" ht="12.75" customHeight="1" outlineLevel="1" x14ac:dyDescent="0.2">
      <c r="A2355" s="160" t="s">
        <v>212</v>
      </c>
      <c r="B2355" s="178" t="s">
        <v>1348</v>
      </c>
      <c r="C2355" s="179" t="s">
        <v>1485</v>
      </c>
      <c r="D2355" s="180"/>
      <c r="E2355" s="181"/>
      <c r="F2355" s="181"/>
      <c r="G2355" s="194"/>
      <c r="H2355" s="194"/>
      <c r="I2355" s="204"/>
      <c r="J2355" s="177"/>
    </row>
    <row r="2356" spans="1:10" ht="12.75" customHeight="1" outlineLevel="1" x14ac:dyDescent="0.2">
      <c r="A2356" s="160" t="s">
        <v>212</v>
      </c>
      <c r="B2356" s="186" t="s">
        <v>1349</v>
      </c>
      <c r="C2356" s="187" t="s">
        <v>3355</v>
      </c>
      <c r="D2356" s="188" t="s">
        <v>3</v>
      </c>
      <c r="E2356" s="189">
        <v>27.43</v>
      </c>
      <c r="F2356" s="189"/>
      <c r="G2356" s="423" t="str">
        <f>$A$1</f>
        <v>EMBASSAMENTO</v>
      </c>
      <c r="H2356" s="196">
        <f>SUM(H2357:H2364)</f>
        <v>75.150000000000006</v>
      </c>
      <c r="I2356" s="204"/>
      <c r="J2356" s="177"/>
    </row>
    <row r="2357" spans="1:10" ht="12.75" customHeight="1" outlineLevel="1" x14ac:dyDescent="0.2">
      <c r="A2357" s="160" t="s">
        <v>212</v>
      </c>
      <c r="B2357" s="190" t="s">
        <v>1350</v>
      </c>
      <c r="C2357" s="191" t="s">
        <v>3575</v>
      </c>
      <c r="D2357" s="192" t="s">
        <v>9</v>
      </c>
      <c r="E2357" s="193">
        <v>34.06</v>
      </c>
      <c r="F2357" s="193"/>
      <c r="G2357" s="191" t="s">
        <v>3355</v>
      </c>
      <c r="H2357" s="197">
        <f t="shared" ref="H2357:H2364" si="74">SUMIFS($E:$E,$C:$C,G2357,$A:$A,$G$22)</f>
        <v>56.34</v>
      </c>
      <c r="I2357" s="204"/>
      <c r="J2357" s="177"/>
    </row>
    <row r="2358" spans="1:10" ht="12.75" customHeight="1" outlineLevel="1" x14ac:dyDescent="0.2">
      <c r="A2358" s="160" t="s">
        <v>212</v>
      </c>
      <c r="B2358" s="186" t="s">
        <v>1351</v>
      </c>
      <c r="C2358" s="187" t="s">
        <v>3356</v>
      </c>
      <c r="D2358" s="188" t="s">
        <v>2</v>
      </c>
      <c r="E2358" s="189">
        <v>2</v>
      </c>
      <c r="F2358" s="189"/>
      <c r="G2358" s="187" t="s">
        <v>3574</v>
      </c>
      <c r="H2358" s="197">
        <f t="shared" si="74"/>
        <v>13.81</v>
      </c>
      <c r="J2358" s="177"/>
    </row>
    <row r="2359" spans="1:10" ht="12.75" customHeight="1" outlineLevel="1" x14ac:dyDescent="0.2">
      <c r="A2359" s="160" t="s">
        <v>212</v>
      </c>
      <c r="B2359" s="178" t="s">
        <v>1352</v>
      </c>
      <c r="C2359" s="179" t="s">
        <v>1486</v>
      </c>
      <c r="D2359" s="180"/>
      <c r="E2359" s="181"/>
      <c r="F2359" s="181"/>
      <c r="G2359" s="187" t="s">
        <v>3575</v>
      </c>
      <c r="H2359" s="197">
        <f t="shared" si="74"/>
        <v>0</v>
      </c>
      <c r="J2359" s="177"/>
    </row>
    <row r="2360" spans="1:10" ht="12.75" customHeight="1" outlineLevel="1" x14ac:dyDescent="0.2">
      <c r="A2360" s="160" t="s">
        <v>212</v>
      </c>
      <c r="B2360" s="190" t="s">
        <v>1353</v>
      </c>
      <c r="C2360" s="191" t="s">
        <v>3355</v>
      </c>
      <c r="D2360" s="192" t="s">
        <v>3</v>
      </c>
      <c r="E2360" s="193">
        <v>24.89</v>
      </c>
      <c r="F2360" s="193"/>
      <c r="G2360" s="191" t="s">
        <v>3356</v>
      </c>
      <c r="H2360" s="197">
        <f t="shared" si="74"/>
        <v>5</v>
      </c>
      <c r="J2360" s="177"/>
    </row>
    <row r="2361" spans="1:10" ht="12.75" customHeight="1" outlineLevel="1" x14ac:dyDescent="0.2">
      <c r="A2361" s="160" t="s">
        <v>212</v>
      </c>
      <c r="B2361" s="186" t="s">
        <v>1354</v>
      </c>
      <c r="C2361" s="187" t="s">
        <v>3574</v>
      </c>
      <c r="D2361" s="188" t="s">
        <v>9</v>
      </c>
      <c r="E2361" s="189">
        <v>7.4</v>
      </c>
      <c r="F2361" s="189"/>
      <c r="G2361" s="187"/>
      <c r="H2361" s="197">
        <f t="shared" si="74"/>
        <v>0</v>
      </c>
      <c r="J2361" s="177"/>
    </row>
    <row r="2362" spans="1:10" ht="12.75" customHeight="1" outlineLevel="1" x14ac:dyDescent="0.2">
      <c r="A2362" s="160" t="s">
        <v>212</v>
      </c>
      <c r="B2362" s="190" t="s">
        <v>1355</v>
      </c>
      <c r="C2362" s="191" t="s">
        <v>3575</v>
      </c>
      <c r="D2362" s="192" t="s">
        <v>9</v>
      </c>
      <c r="E2362" s="193">
        <v>38.92</v>
      </c>
      <c r="F2362" s="193"/>
      <c r="G2362" s="187"/>
      <c r="H2362" s="197">
        <f t="shared" si="74"/>
        <v>0</v>
      </c>
      <c r="J2362" s="177"/>
    </row>
    <row r="2363" spans="1:10" ht="12.75" customHeight="1" outlineLevel="1" x14ac:dyDescent="0.2">
      <c r="A2363" s="160" t="s">
        <v>212</v>
      </c>
      <c r="B2363" s="186" t="s">
        <v>1356</v>
      </c>
      <c r="C2363" s="187" t="s">
        <v>3356</v>
      </c>
      <c r="D2363" s="188" t="s">
        <v>2</v>
      </c>
      <c r="E2363" s="189">
        <v>2</v>
      </c>
      <c r="F2363" s="189"/>
      <c r="G2363" s="187"/>
      <c r="H2363" s="197">
        <f t="shared" si="74"/>
        <v>0</v>
      </c>
      <c r="J2363" s="177"/>
    </row>
    <row r="2364" spans="1:10" ht="12.75" customHeight="1" outlineLevel="1" x14ac:dyDescent="0.2">
      <c r="A2364" s="160" t="s">
        <v>212</v>
      </c>
      <c r="B2364" s="178" t="s">
        <v>1357</v>
      </c>
      <c r="C2364" s="179" t="s">
        <v>1487</v>
      </c>
      <c r="D2364" s="180"/>
      <c r="E2364" s="181"/>
      <c r="F2364" s="181"/>
      <c r="G2364" s="187"/>
      <c r="H2364" s="197">
        <f t="shared" si="74"/>
        <v>0</v>
      </c>
    </row>
    <row r="2365" spans="1:10" ht="12.75" customHeight="1" outlineLevel="1" x14ac:dyDescent="0.2">
      <c r="A2365" s="160" t="s">
        <v>212</v>
      </c>
      <c r="B2365" s="190" t="s">
        <v>1358</v>
      </c>
      <c r="C2365" s="191" t="s">
        <v>3355</v>
      </c>
      <c r="D2365" s="192" t="s">
        <v>3</v>
      </c>
      <c r="E2365" s="193">
        <v>24.89</v>
      </c>
      <c r="F2365" s="193"/>
    </row>
    <row r="2366" spans="1:10" ht="12.75" customHeight="1" outlineLevel="1" x14ac:dyDescent="0.2">
      <c r="A2366" s="160" t="s">
        <v>212</v>
      </c>
      <c r="B2366" s="186" t="s">
        <v>1359</v>
      </c>
      <c r="C2366" s="187" t="s">
        <v>3575</v>
      </c>
      <c r="D2366" s="188" t="s">
        <v>9</v>
      </c>
      <c r="E2366" s="189">
        <v>26.88</v>
      </c>
      <c r="F2366" s="189"/>
    </row>
    <row r="2367" spans="1:10" ht="12.75" customHeight="1" outlineLevel="1" x14ac:dyDescent="0.2">
      <c r="A2367" s="160" t="s">
        <v>212</v>
      </c>
      <c r="B2367" s="190" t="s">
        <v>1360</v>
      </c>
      <c r="C2367" s="191" t="s">
        <v>3356</v>
      </c>
      <c r="D2367" s="192" t="s">
        <v>2</v>
      </c>
      <c r="E2367" s="193">
        <v>2</v>
      </c>
      <c r="F2367" s="193"/>
    </row>
    <row r="2368" spans="1:10" ht="12.75" customHeight="1" outlineLevel="1" x14ac:dyDescent="0.2">
      <c r="A2368" s="160" t="s">
        <v>212</v>
      </c>
      <c r="B2368" s="178" t="s">
        <v>1361</v>
      </c>
      <c r="C2368" s="179" t="s">
        <v>1488</v>
      </c>
      <c r="D2368" s="180"/>
      <c r="E2368" s="181"/>
      <c r="F2368" s="181"/>
      <c r="G2368" s="423" t="str">
        <f>$A$2</f>
        <v>TORRE</v>
      </c>
      <c r="H2368" s="196">
        <f>SUM(H2369:H2376)</f>
        <v>1105.56</v>
      </c>
      <c r="J2368" s="177"/>
    </row>
    <row r="2369" spans="1:10" ht="12.75" customHeight="1" outlineLevel="1" x14ac:dyDescent="0.2">
      <c r="A2369" s="160" t="s">
        <v>212</v>
      </c>
      <c r="B2369" s="186" t="s">
        <v>1362</v>
      </c>
      <c r="C2369" s="187" t="s">
        <v>3355</v>
      </c>
      <c r="D2369" s="188" t="s">
        <v>3</v>
      </c>
      <c r="E2369" s="189">
        <v>24.89</v>
      </c>
      <c r="F2369" s="189"/>
      <c r="G2369" s="191" t="s">
        <v>3355</v>
      </c>
      <c r="H2369" s="197">
        <f t="shared" ref="H2369:H2376" si="75">SUMIFS($E:$E,$C:$C,G2369,$A:$A,$G$30)</f>
        <v>470.6099999999999</v>
      </c>
      <c r="J2369" s="177"/>
    </row>
    <row r="2370" spans="1:10" ht="12.75" customHeight="1" outlineLevel="1" x14ac:dyDescent="0.2">
      <c r="A2370" s="160" t="s">
        <v>212</v>
      </c>
      <c r="B2370" s="190" t="s">
        <v>1363</v>
      </c>
      <c r="C2370" s="191" t="s">
        <v>3574</v>
      </c>
      <c r="D2370" s="192" t="s">
        <v>9</v>
      </c>
      <c r="E2370" s="193">
        <v>7.4</v>
      </c>
      <c r="F2370" s="193"/>
      <c r="G2370" s="187" t="s">
        <v>3574</v>
      </c>
      <c r="H2370" s="197">
        <f t="shared" si="75"/>
        <v>74.91</v>
      </c>
      <c r="J2370" s="177"/>
    </row>
    <row r="2371" spans="1:10" ht="12.75" customHeight="1" outlineLevel="1" x14ac:dyDescent="0.2">
      <c r="A2371" s="160" t="s">
        <v>212</v>
      </c>
      <c r="B2371" s="186" t="s">
        <v>3576</v>
      </c>
      <c r="C2371" s="187" t="s">
        <v>3575</v>
      </c>
      <c r="D2371" s="188" t="s">
        <v>9</v>
      </c>
      <c r="E2371" s="189">
        <v>38.909999999999997</v>
      </c>
      <c r="F2371" s="189"/>
      <c r="G2371" s="187" t="s">
        <v>3575</v>
      </c>
      <c r="H2371" s="197">
        <f t="shared" si="75"/>
        <v>522.04</v>
      </c>
      <c r="J2371" s="177"/>
    </row>
    <row r="2372" spans="1:10" ht="12.75" customHeight="1" outlineLevel="1" x14ac:dyDescent="0.2">
      <c r="A2372" s="160" t="s">
        <v>212</v>
      </c>
      <c r="B2372" s="190" t="s">
        <v>3577</v>
      </c>
      <c r="C2372" s="191" t="s">
        <v>3356</v>
      </c>
      <c r="D2372" s="192" t="s">
        <v>2</v>
      </c>
      <c r="E2372" s="193">
        <v>2</v>
      </c>
      <c r="F2372" s="193"/>
      <c r="G2372" s="191" t="s">
        <v>3356</v>
      </c>
      <c r="H2372" s="197">
        <f t="shared" si="75"/>
        <v>38</v>
      </c>
      <c r="J2372" s="177"/>
    </row>
    <row r="2373" spans="1:10" ht="12.75" customHeight="1" outlineLevel="1" x14ac:dyDescent="0.2">
      <c r="A2373" s="160" t="s">
        <v>212</v>
      </c>
      <c r="B2373" s="178" t="s">
        <v>1364</v>
      </c>
      <c r="C2373" s="179" t="s">
        <v>1489</v>
      </c>
      <c r="D2373" s="180"/>
      <c r="E2373" s="181"/>
      <c r="F2373" s="181"/>
      <c r="G2373" s="187"/>
      <c r="H2373" s="197">
        <f t="shared" si="75"/>
        <v>0</v>
      </c>
      <c r="J2373" s="177"/>
    </row>
    <row r="2374" spans="1:10" ht="12.75" customHeight="1" outlineLevel="1" x14ac:dyDescent="0.2">
      <c r="A2374" s="160" t="s">
        <v>212</v>
      </c>
      <c r="B2374" s="186" t="s">
        <v>1365</v>
      </c>
      <c r="C2374" s="187" t="s">
        <v>3355</v>
      </c>
      <c r="D2374" s="188" t="s">
        <v>3</v>
      </c>
      <c r="E2374" s="189">
        <v>24.89</v>
      </c>
      <c r="F2374" s="189"/>
      <c r="G2374" s="187"/>
      <c r="H2374" s="197">
        <f t="shared" si="75"/>
        <v>0</v>
      </c>
      <c r="J2374" s="177"/>
    </row>
    <row r="2375" spans="1:10" ht="12.75" customHeight="1" outlineLevel="1" x14ac:dyDescent="0.2">
      <c r="A2375" s="160" t="s">
        <v>212</v>
      </c>
      <c r="B2375" s="190" t="s">
        <v>1366</v>
      </c>
      <c r="C2375" s="191" t="s">
        <v>3575</v>
      </c>
      <c r="D2375" s="192" t="s">
        <v>9</v>
      </c>
      <c r="E2375" s="193">
        <v>26.88</v>
      </c>
      <c r="F2375" s="193"/>
      <c r="G2375" s="187"/>
      <c r="H2375" s="197">
        <f t="shared" si="75"/>
        <v>0</v>
      </c>
      <c r="J2375" s="177"/>
    </row>
    <row r="2376" spans="1:10" ht="12.75" customHeight="1" outlineLevel="1" x14ac:dyDescent="0.2">
      <c r="A2376" s="160" t="s">
        <v>212</v>
      </c>
      <c r="B2376" s="186" t="s">
        <v>1367</v>
      </c>
      <c r="C2376" s="187" t="s">
        <v>3356</v>
      </c>
      <c r="D2376" s="188" t="s">
        <v>2</v>
      </c>
      <c r="E2376" s="189">
        <v>2</v>
      </c>
      <c r="F2376" s="189"/>
      <c r="G2376" s="187"/>
      <c r="H2376" s="197">
        <f t="shared" si="75"/>
        <v>0</v>
      </c>
      <c r="J2376" s="177"/>
    </row>
    <row r="2377" spans="1:10" ht="12.75" customHeight="1" outlineLevel="1" x14ac:dyDescent="0.2">
      <c r="A2377" s="160" t="s">
        <v>212</v>
      </c>
      <c r="B2377" s="178" t="s">
        <v>3357</v>
      </c>
      <c r="C2377" s="179" t="s">
        <v>1490</v>
      </c>
      <c r="D2377" s="180"/>
      <c r="E2377" s="181"/>
      <c r="F2377" s="181"/>
      <c r="G2377" s="203"/>
      <c r="H2377" s="203"/>
    </row>
    <row r="2378" spans="1:10" ht="12.75" customHeight="1" outlineLevel="1" x14ac:dyDescent="0.2">
      <c r="A2378" s="160" t="s">
        <v>212</v>
      </c>
      <c r="B2378" s="190" t="s">
        <v>3358</v>
      </c>
      <c r="C2378" s="191" t="s">
        <v>3355</v>
      </c>
      <c r="D2378" s="192" t="s">
        <v>3</v>
      </c>
      <c r="E2378" s="193">
        <v>24.89</v>
      </c>
      <c r="F2378" s="193"/>
      <c r="G2378" s="203"/>
      <c r="H2378" s="203"/>
    </row>
    <row r="2379" spans="1:10" ht="12.75" customHeight="1" outlineLevel="1" x14ac:dyDescent="0.2">
      <c r="A2379" s="160" t="s">
        <v>212</v>
      </c>
      <c r="B2379" s="186" t="s">
        <v>3359</v>
      </c>
      <c r="C2379" s="187" t="s">
        <v>3574</v>
      </c>
      <c r="D2379" s="188" t="s">
        <v>9</v>
      </c>
      <c r="E2379" s="189">
        <v>7.33</v>
      </c>
      <c r="F2379" s="189"/>
      <c r="G2379" s="203"/>
      <c r="H2379" s="203"/>
    </row>
    <row r="2380" spans="1:10" ht="12.75" customHeight="1" outlineLevel="1" x14ac:dyDescent="0.2">
      <c r="A2380" s="160" t="s">
        <v>212</v>
      </c>
      <c r="B2380" s="190" t="s">
        <v>3578</v>
      </c>
      <c r="C2380" s="191" t="s">
        <v>3575</v>
      </c>
      <c r="D2380" s="192" t="s">
        <v>9</v>
      </c>
      <c r="E2380" s="193">
        <v>38.909999999999997</v>
      </c>
      <c r="F2380" s="193"/>
      <c r="G2380" s="203"/>
      <c r="H2380" s="203"/>
    </row>
    <row r="2381" spans="1:10" ht="12.75" customHeight="1" outlineLevel="1" x14ac:dyDescent="0.2">
      <c r="A2381" s="160" t="s">
        <v>212</v>
      </c>
      <c r="B2381" s="186" t="s">
        <v>3579</v>
      </c>
      <c r="C2381" s="187" t="s">
        <v>3356</v>
      </c>
      <c r="D2381" s="188" t="s">
        <v>2</v>
      </c>
      <c r="E2381" s="189">
        <v>2</v>
      </c>
      <c r="F2381" s="189"/>
      <c r="G2381" s="203"/>
      <c r="H2381" s="203"/>
    </row>
    <row r="2382" spans="1:10" ht="12.75" customHeight="1" outlineLevel="1" x14ac:dyDescent="0.2">
      <c r="A2382" s="160" t="s">
        <v>212</v>
      </c>
      <c r="B2382" s="178" t="s">
        <v>3360</v>
      </c>
      <c r="C2382" s="179" t="s">
        <v>1491</v>
      </c>
      <c r="D2382" s="180"/>
      <c r="E2382" s="181"/>
      <c r="F2382" s="181"/>
      <c r="G2382" s="203"/>
      <c r="H2382" s="203"/>
    </row>
    <row r="2383" spans="1:10" ht="12.75" customHeight="1" outlineLevel="1" x14ac:dyDescent="0.2">
      <c r="A2383" s="160" t="s">
        <v>212</v>
      </c>
      <c r="B2383" s="190" t="s">
        <v>3361</v>
      </c>
      <c r="C2383" s="191" t="s">
        <v>3355</v>
      </c>
      <c r="D2383" s="192" t="s">
        <v>3</v>
      </c>
      <c r="E2383" s="193">
        <v>24.89</v>
      </c>
      <c r="F2383" s="193"/>
      <c r="G2383" s="203"/>
      <c r="H2383" s="203"/>
    </row>
    <row r="2384" spans="1:10" ht="12.75" customHeight="1" outlineLevel="1" x14ac:dyDescent="0.2">
      <c r="A2384" s="160" t="s">
        <v>212</v>
      </c>
      <c r="B2384" s="186" t="s">
        <v>3362</v>
      </c>
      <c r="C2384" s="187" t="s">
        <v>3575</v>
      </c>
      <c r="D2384" s="188" t="s">
        <v>9</v>
      </c>
      <c r="E2384" s="189">
        <v>26.88</v>
      </c>
      <c r="F2384" s="189"/>
      <c r="G2384" s="203"/>
      <c r="H2384" s="203"/>
    </row>
    <row r="2385" spans="1:8" ht="12.75" customHeight="1" outlineLevel="1" x14ac:dyDescent="0.2">
      <c r="A2385" s="160" t="s">
        <v>212</v>
      </c>
      <c r="B2385" s="190" t="s">
        <v>3580</v>
      </c>
      <c r="C2385" s="191" t="s">
        <v>3356</v>
      </c>
      <c r="D2385" s="192" t="s">
        <v>2</v>
      </c>
      <c r="E2385" s="193">
        <v>2</v>
      </c>
      <c r="F2385" s="193"/>
      <c r="G2385" s="203"/>
      <c r="H2385" s="203"/>
    </row>
    <row r="2386" spans="1:8" ht="12.75" customHeight="1" outlineLevel="1" x14ac:dyDescent="0.2">
      <c r="A2386" s="160" t="s">
        <v>212</v>
      </c>
      <c r="B2386" s="178" t="s">
        <v>3363</v>
      </c>
      <c r="C2386" s="179" t="s">
        <v>1492</v>
      </c>
      <c r="D2386" s="180"/>
      <c r="E2386" s="181"/>
      <c r="F2386" s="181"/>
      <c r="G2386" s="203"/>
      <c r="H2386" s="203"/>
    </row>
    <row r="2387" spans="1:8" ht="12.75" customHeight="1" outlineLevel="1" x14ac:dyDescent="0.2">
      <c r="A2387" s="160" t="s">
        <v>212</v>
      </c>
      <c r="B2387" s="186" t="s">
        <v>3364</v>
      </c>
      <c r="C2387" s="187" t="s">
        <v>3355</v>
      </c>
      <c r="D2387" s="188" t="s">
        <v>3</v>
      </c>
      <c r="E2387" s="189">
        <v>24.89</v>
      </c>
      <c r="F2387" s="189"/>
      <c r="G2387" s="203"/>
      <c r="H2387" s="203"/>
    </row>
    <row r="2388" spans="1:8" ht="12.75" customHeight="1" outlineLevel="1" x14ac:dyDescent="0.2">
      <c r="A2388" s="160" t="s">
        <v>212</v>
      </c>
      <c r="B2388" s="190" t="s">
        <v>3365</v>
      </c>
      <c r="C2388" s="191" t="s">
        <v>3574</v>
      </c>
      <c r="D2388" s="192" t="s">
        <v>9</v>
      </c>
      <c r="E2388" s="193">
        <v>7.33</v>
      </c>
      <c r="F2388" s="193"/>
      <c r="G2388" s="203"/>
      <c r="H2388" s="203"/>
    </row>
    <row r="2389" spans="1:8" ht="12.75" customHeight="1" outlineLevel="1" x14ac:dyDescent="0.2">
      <c r="A2389" s="160" t="s">
        <v>212</v>
      </c>
      <c r="B2389" s="186" t="s">
        <v>3581</v>
      </c>
      <c r="C2389" s="187" t="s">
        <v>3575</v>
      </c>
      <c r="D2389" s="188" t="s">
        <v>9</v>
      </c>
      <c r="E2389" s="189">
        <v>38.909999999999997</v>
      </c>
      <c r="F2389" s="189"/>
      <c r="G2389" s="203"/>
      <c r="H2389" s="203"/>
    </row>
    <row r="2390" spans="1:8" ht="12.75" customHeight="1" outlineLevel="1" x14ac:dyDescent="0.2">
      <c r="A2390" s="160" t="s">
        <v>212</v>
      </c>
      <c r="B2390" s="190" t="s">
        <v>3582</v>
      </c>
      <c r="C2390" s="191" t="s">
        <v>3356</v>
      </c>
      <c r="D2390" s="192" t="s">
        <v>2</v>
      </c>
      <c r="E2390" s="193">
        <v>2</v>
      </c>
      <c r="F2390" s="193"/>
      <c r="G2390" s="203"/>
      <c r="H2390" s="203"/>
    </row>
    <row r="2391" spans="1:8" ht="12.75" customHeight="1" outlineLevel="1" x14ac:dyDescent="0.2">
      <c r="A2391" s="160" t="s">
        <v>212</v>
      </c>
      <c r="B2391" s="178" t="s">
        <v>3366</v>
      </c>
      <c r="C2391" s="179" t="s">
        <v>1493</v>
      </c>
      <c r="D2391" s="180"/>
      <c r="E2391" s="181"/>
      <c r="F2391" s="181"/>
      <c r="G2391" s="203"/>
      <c r="H2391" s="203"/>
    </row>
    <row r="2392" spans="1:8" ht="12.75" customHeight="1" outlineLevel="1" x14ac:dyDescent="0.2">
      <c r="A2392" s="160" t="s">
        <v>212</v>
      </c>
      <c r="B2392" s="186" t="s">
        <v>3367</v>
      </c>
      <c r="C2392" s="187" t="s">
        <v>3355</v>
      </c>
      <c r="D2392" s="188" t="s">
        <v>3</v>
      </c>
      <c r="E2392" s="189">
        <v>24.89</v>
      </c>
      <c r="F2392" s="189"/>
      <c r="G2392" s="203"/>
      <c r="H2392" s="203"/>
    </row>
    <row r="2393" spans="1:8" ht="12.75" customHeight="1" outlineLevel="1" x14ac:dyDescent="0.2">
      <c r="A2393" s="160" t="s">
        <v>212</v>
      </c>
      <c r="B2393" s="190" t="s">
        <v>3368</v>
      </c>
      <c r="C2393" s="191" t="s">
        <v>3575</v>
      </c>
      <c r="D2393" s="192" t="s">
        <v>9</v>
      </c>
      <c r="E2393" s="193">
        <v>26.88</v>
      </c>
      <c r="F2393" s="193"/>
      <c r="G2393" s="203"/>
      <c r="H2393" s="203"/>
    </row>
    <row r="2394" spans="1:8" ht="12.75" customHeight="1" outlineLevel="1" x14ac:dyDescent="0.2">
      <c r="A2394" s="160" t="s">
        <v>212</v>
      </c>
      <c r="B2394" s="186" t="s">
        <v>3583</v>
      </c>
      <c r="C2394" s="187" t="s">
        <v>3356</v>
      </c>
      <c r="D2394" s="188" t="s">
        <v>2</v>
      </c>
      <c r="E2394" s="189">
        <v>2</v>
      </c>
      <c r="F2394" s="189"/>
      <c r="G2394" s="203"/>
      <c r="H2394" s="203"/>
    </row>
    <row r="2395" spans="1:8" ht="12.75" customHeight="1" outlineLevel="1" x14ac:dyDescent="0.2">
      <c r="A2395" s="160" t="s">
        <v>212</v>
      </c>
      <c r="B2395" s="178" t="s">
        <v>3369</v>
      </c>
      <c r="C2395" s="179" t="s">
        <v>1494</v>
      </c>
      <c r="D2395" s="180"/>
      <c r="E2395" s="181"/>
      <c r="F2395" s="181"/>
      <c r="G2395" s="203"/>
      <c r="H2395" s="203"/>
    </row>
    <row r="2396" spans="1:8" ht="12.75" customHeight="1" outlineLevel="1" x14ac:dyDescent="0.2">
      <c r="A2396" s="160" t="s">
        <v>212</v>
      </c>
      <c r="B2396" s="190" t="s">
        <v>3370</v>
      </c>
      <c r="C2396" s="191" t="s">
        <v>3355</v>
      </c>
      <c r="D2396" s="192" t="s">
        <v>3</v>
      </c>
      <c r="E2396" s="193">
        <v>24.89</v>
      </c>
      <c r="F2396" s="193"/>
      <c r="G2396" s="203"/>
      <c r="H2396" s="203"/>
    </row>
    <row r="2397" spans="1:8" ht="12.75" customHeight="1" outlineLevel="1" x14ac:dyDescent="0.2">
      <c r="A2397" s="160" t="s">
        <v>212</v>
      </c>
      <c r="B2397" s="186" t="s">
        <v>3371</v>
      </c>
      <c r="C2397" s="187" t="s">
        <v>3574</v>
      </c>
      <c r="D2397" s="188" t="s">
        <v>9</v>
      </c>
      <c r="E2397" s="189">
        <v>7.33</v>
      </c>
      <c r="F2397" s="189"/>
      <c r="G2397" s="203"/>
      <c r="H2397" s="203"/>
    </row>
    <row r="2398" spans="1:8" ht="12.75" customHeight="1" outlineLevel="1" x14ac:dyDescent="0.2">
      <c r="A2398" s="160" t="s">
        <v>212</v>
      </c>
      <c r="B2398" s="190" t="s">
        <v>3584</v>
      </c>
      <c r="C2398" s="191" t="s">
        <v>3575</v>
      </c>
      <c r="D2398" s="192" t="s">
        <v>9</v>
      </c>
      <c r="E2398" s="193">
        <v>38.909999999999997</v>
      </c>
      <c r="F2398" s="193"/>
      <c r="G2398" s="203"/>
      <c r="H2398" s="203"/>
    </row>
    <row r="2399" spans="1:8" ht="12.75" customHeight="1" outlineLevel="1" x14ac:dyDescent="0.2">
      <c r="A2399" s="160" t="s">
        <v>212</v>
      </c>
      <c r="B2399" s="186" t="s">
        <v>3585</v>
      </c>
      <c r="C2399" s="187" t="s">
        <v>3356</v>
      </c>
      <c r="D2399" s="188" t="s">
        <v>2</v>
      </c>
      <c r="E2399" s="189">
        <v>2</v>
      </c>
      <c r="F2399" s="189"/>
      <c r="G2399" s="203"/>
      <c r="H2399" s="203"/>
    </row>
    <row r="2400" spans="1:8" ht="12.75" customHeight="1" outlineLevel="1" x14ac:dyDescent="0.2">
      <c r="A2400" s="160" t="s">
        <v>212</v>
      </c>
      <c r="B2400" s="178" t="s">
        <v>3372</v>
      </c>
      <c r="C2400" s="179" t="s">
        <v>1495</v>
      </c>
      <c r="D2400" s="180"/>
      <c r="E2400" s="181"/>
      <c r="F2400" s="181"/>
      <c r="G2400" s="203"/>
      <c r="H2400" s="203"/>
    </row>
    <row r="2401" spans="1:8" ht="12.75" customHeight="1" outlineLevel="1" x14ac:dyDescent="0.2">
      <c r="A2401" s="160" t="s">
        <v>212</v>
      </c>
      <c r="B2401" s="190" t="s">
        <v>3373</v>
      </c>
      <c r="C2401" s="191" t="s">
        <v>3355</v>
      </c>
      <c r="D2401" s="192" t="s">
        <v>3</v>
      </c>
      <c r="E2401" s="193">
        <v>24.89</v>
      </c>
      <c r="F2401" s="193"/>
      <c r="G2401" s="203"/>
      <c r="H2401" s="203"/>
    </row>
    <row r="2402" spans="1:8" ht="12.75" customHeight="1" outlineLevel="1" x14ac:dyDescent="0.2">
      <c r="A2402" s="160" t="s">
        <v>212</v>
      </c>
      <c r="B2402" s="186" t="s">
        <v>3374</v>
      </c>
      <c r="C2402" s="187" t="s">
        <v>3575</v>
      </c>
      <c r="D2402" s="188" t="s">
        <v>9</v>
      </c>
      <c r="E2402" s="189">
        <v>26.88</v>
      </c>
      <c r="F2402" s="189"/>
      <c r="G2402" s="203"/>
      <c r="H2402" s="203"/>
    </row>
    <row r="2403" spans="1:8" ht="12.75" customHeight="1" outlineLevel="1" x14ac:dyDescent="0.2">
      <c r="A2403" s="160" t="s">
        <v>212</v>
      </c>
      <c r="B2403" s="190" t="s">
        <v>3586</v>
      </c>
      <c r="C2403" s="191" t="s">
        <v>3356</v>
      </c>
      <c r="D2403" s="192" t="s">
        <v>2</v>
      </c>
      <c r="E2403" s="193">
        <v>2</v>
      </c>
      <c r="F2403" s="193"/>
      <c r="G2403" s="203"/>
      <c r="H2403" s="203"/>
    </row>
    <row r="2404" spans="1:8" ht="12.75" customHeight="1" outlineLevel="1" x14ac:dyDescent="0.2">
      <c r="A2404" s="160" t="s">
        <v>212</v>
      </c>
      <c r="B2404" s="178" t="s">
        <v>3375</v>
      </c>
      <c r="C2404" s="179" t="s">
        <v>1496</v>
      </c>
      <c r="D2404" s="180"/>
      <c r="E2404" s="181"/>
      <c r="F2404" s="181"/>
      <c r="G2404" s="203"/>
      <c r="H2404" s="203"/>
    </row>
    <row r="2405" spans="1:8" ht="12.75" customHeight="1" outlineLevel="1" x14ac:dyDescent="0.2">
      <c r="A2405" s="160" t="s">
        <v>212</v>
      </c>
      <c r="B2405" s="186" t="s">
        <v>3376</v>
      </c>
      <c r="C2405" s="187" t="s">
        <v>3355</v>
      </c>
      <c r="D2405" s="188" t="s">
        <v>3</v>
      </c>
      <c r="E2405" s="189">
        <v>27.43</v>
      </c>
      <c r="F2405" s="189"/>
      <c r="G2405" s="203"/>
      <c r="H2405" s="203"/>
    </row>
    <row r="2406" spans="1:8" ht="12.75" customHeight="1" outlineLevel="1" x14ac:dyDescent="0.2">
      <c r="A2406" s="160" t="s">
        <v>212</v>
      </c>
      <c r="B2406" s="190" t="s">
        <v>3377</v>
      </c>
      <c r="C2406" s="191" t="s">
        <v>3575</v>
      </c>
      <c r="D2406" s="192" t="s">
        <v>9</v>
      </c>
      <c r="E2406" s="193">
        <v>54.72</v>
      </c>
      <c r="F2406" s="193"/>
      <c r="G2406" s="203"/>
      <c r="H2406" s="203"/>
    </row>
    <row r="2407" spans="1:8" ht="12.75" customHeight="1" outlineLevel="1" x14ac:dyDescent="0.2">
      <c r="A2407" s="160" t="s">
        <v>212</v>
      </c>
      <c r="B2407" s="186" t="s">
        <v>3587</v>
      </c>
      <c r="C2407" s="187" t="s">
        <v>3356</v>
      </c>
      <c r="D2407" s="188" t="s">
        <v>2</v>
      </c>
      <c r="E2407" s="189">
        <v>2</v>
      </c>
      <c r="F2407" s="189"/>
      <c r="G2407" s="203"/>
      <c r="H2407" s="203"/>
    </row>
    <row r="2408" spans="1:8" ht="12.75" customHeight="1" outlineLevel="1" x14ac:dyDescent="0.2">
      <c r="A2408" s="160" t="s">
        <v>212</v>
      </c>
      <c r="B2408" s="178" t="s">
        <v>3378</v>
      </c>
      <c r="C2408" s="179" t="s">
        <v>1497</v>
      </c>
      <c r="D2408" s="180"/>
      <c r="E2408" s="181"/>
      <c r="F2408" s="181"/>
      <c r="G2408" s="203"/>
      <c r="H2408" s="203"/>
    </row>
    <row r="2409" spans="1:8" ht="12.75" customHeight="1" outlineLevel="1" x14ac:dyDescent="0.2">
      <c r="A2409" s="160" t="s">
        <v>212</v>
      </c>
      <c r="B2409" s="190" t="s">
        <v>3379</v>
      </c>
      <c r="C2409" s="191" t="s">
        <v>3355</v>
      </c>
      <c r="D2409" s="192" t="s">
        <v>3</v>
      </c>
      <c r="E2409" s="193">
        <v>25.44</v>
      </c>
      <c r="F2409" s="193"/>
      <c r="G2409" s="203"/>
      <c r="H2409" s="203"/>
    </row>
    <row r="2410" spans="1:8" ht="12.75" customHeight="1" outlineLevel="1" x14ac:dyDescent="0.2">
      <c r="A2410" s="160" t="s">
        <v>212</v>
      </c>
      <c r="B2410" s="186" t="s">
        <v>3380</v>
      </c>
      <c r="C2410" s="187" t="s">
        <v>3574</v>
      </c>
      <c r="D2410" s="188" t="s">
        <v>9</v>
      </c>
      <c r="E2410" s="189">
        <v>13.15</v>
      </c>
      <c r="F2410" s="189"/>
      <c r="G2410" s="203"/>
      <c r="H2410" s="203"/>
    </row>
    <row r="2411" spans="1:8" ht="12.75" customHeight="1" outlineLevel="1" x14ac:dyDescent="0.2">
      <c r="A2411" s="160" t="s">
        <v>212</v>
      </c>
      <c r="B2411" s="190" t="s">
        <v>3588</v>
      </c>
      <c r="C2411" s="191" t="s">
        <v>3575</v>
      </c>
      <c r="D2411" s="192" t="s">
        <v>9</v>
      </c>
      <c r="E2411" s="193">
        <v>19.22</v>
      </c>
      <c r="F2411" s="193"/>
      <c r="G2411" s="203"/>
      <c r="H2411" s="203"/>
    </row>
    <row r="2412" spans="1:8" ht="12.75" customHeight="1" outlineLevel="1" x14ac:dyDescent="0.2">
      <c r="A2412" s="160" t="s">
        <v>212</v>
      </c>
      <c r="B2412" s="186" t="s">
        <v>3589</v>
      </c>
      <c r="C2412" s="187" t="s">
        <v>3356</v>
      </c>
      <c r="D2412" s="188" t="s">
        <v>2</v>
      </c>
      <c r="E2412" s="189">
        <v>2</v>
      </c>
      <c r="F2412" s="189"/>
      <c r="G2412" s="203"/>
      <c r="H2412" s="203"/>
    </row>
    <row r="2413" spans="1:8" ht="12.75" customHeight="1" outlineLevel="1" x14ac:dyDescent="0.2">
      <c r="A2413" s="160" t="s">
        <v>212</v>
      </c>
      <c r="B2413" s="178" t="s">
        <v>3381</v>
      </c>
      <c r="C2413" s="179" t="s">
        <v>1498</v>
      </c>
      <c r="D2413" s="180"/>
      <c r="E2413" s="181"/>
      <c r="F2413" s="181"/>
      <c r="G2413" s="203"/>
      <c r="H2413" s="203"/>
    </row>
    <row r="2414" spans="1:8" ht="12.75" customHeight="1" outlineLevel="1" x14ac:dyDescent="0.2">
      <c r="A2414" s="160" t="s">
        <v>212</v>
      </c>
      <c r="B2414" s="190" t="s">
        <v>3382</v>
      </c>
      <c r="C2414" s="191" t="s">
        <v>3355</v>
      </c>
      <c r="D2414" s="192" t="s">
        <v>3</v>
      </c>
      <c r="E2414" s="193">
        <v>24.89</v>
      </c>
      <c r="F2414" s="193"/>
      <c r="G2414" s="203"/>
      <c r="H2414" s="203"/>
    </row>
    <row r="2415" spans="1:8" ht="12.75" customHeight="1" outlineLevel="1" x14ac:dyDescent="0.2">
      <c r="A2415" s="160" t="s">
        <v>212</v>
      </c>
      <c r="B2415" s="186" t="s">
        <v>3383</v>
      </c>
      <c r="C2415" s="187" t="s">
        <v>3575</v>
      </c>
      <c r="D2415" s="188" t="s">
        <v>9</v>
      </c>
      <c r="E2415" s="189">
        <v>22.77</v>
      </c>
      <c r="F2415" s="189"/>
      <c r="G2415" s="203"/>
      <c r="H2415" s="203"/>
    </row>
    <row r="2416" spans="1:8" ht="12.75" customHeight="1" outlineLevel="1" x14ac:dyDescent="0.2">
      <c r="A2416" s="160" t="s">
        <v>212</v>
      </c>
      <c r="B2416" s="190" t="s">
        <v>3590</v>
      </c>
      <c r="C2416" s="191" t="s">
        <v>3356</v>
      </c>
      <c r="D2416" s="192" t="s">
        <v>2</v>
      </c>
      <c r="E2416" s="193">
        <v>2</v>
      </c>
      <c r="F2416" s="193"/>
      <c r="G2416" s="203"/>
      <c r="H2416" s="203"/>
    </row>
    <row r="2417" spans="1:8" ht="12.75" customHeight="1" outlineLevel="1" x14ac:dyDescent="0.2">
      <c r="A2417" s="160" t="s">
        <v>212</v>
      </c>
      <c r="B2417" s="178" t="s">
        <v>3384</v>
      </c>
      <c r="C2417" s="179" t="s">
        <v>1499</v>
      </c>
      <c r="D2417" s="180"/>
      <c r="E2417" s="181"/>
      <c r="F2417" s="181"/>
      <c r="G2417" s="203"/>
      <c r="H2417" s="203"/>
    </row>
    <row r="2418" spans="1:8" ht="12.75" customHeight="1" outlineLevel="1" x14ac:dyDescent="0.2">
      <c r="A2418" s="160" t="s">
        <v>212</v>
      </c>
      <c r="B2418" s="186" t="s">
        <v>3385</v>
      </c>
      <c r="C2418" s="187" t="s">
        <v>3355</v>
      </c>
      <c r="D2418" s="188" t="s">
        <v>3</v>
      </c>
      <c r="E2418" s="189">
        <v>24.89</v>
      </c>
      <c r="F2418" s="189"/>
      <c r="G2418" s="203"/>
      <c r="H2418" s="203"/>
    </row>
    <row r="2419" spans="1:8" ht="12.75" customHeight="1" outlineLevel="1" x14ac:dyDescent="0.2">
      <c r="A2419" s="160" t="s">
        <v>212</v>
      </c>
      <c r="B2419" s="190" t="s">
        <v>3386</v>
      </c>
      <c r="C2419" s="191" t="s">
        <v>3574</v>
      </c>
      <c r="D2419" s="192" t="s">
        <v>9</v>
      </c>
      <c r="E2419" s="193">
        <v>20.239999999999998</v>
      </c>
      <c r="F2419" s="193"/>
      <c r="G2419" s="203"/>
      <c r="H2419" s="203"/>
    </row>
    <row r="2420" spans="1:8" ht="12.75" customHeight="1" outlineLevel="1" x14ac:dyDescent="0.2">
      <c r="A2420" s="160" t="s">
        <v>212</v>
      </c>
      <c r="B2420" s="186" t="s">
        <v>3591</v>
      </c>
      <c r="C2420" s="187" t="s">
        <v>3575</v>
      </c>
      <c r="D2420" s="188" t="s">
        <v>9</v>
      </c>
      <c r="E2420" s="189">
        <v>28.63</v>
      </c>
      <c r="F2420" s="189"/>
      <c r="G2420" s="203"/>
      <c r="H2420" s="203"/>
    </row>
    <row r="2421" spans="1:8" ht="12.75" customHeight="1" outlineLevel="1" x14ac:dyDescent="0.2">
      <c r="A2421" s="160" t="s">
        <v>212</v>
      </c>
      <c r="B2421" s="190" t="s">
        <v>3592</v>
      </c>
      <c r="C2421" s="191" t="s">
        <v>3356</v>
      </c>
      <c r="D2421" s="192" t="s">
        <v>2</v>
      </c>
      <c r="E2421" s="193">
        <v>2</v>
      </c>
      <c r="F2421" s="193"/>
      <c r="G2421" s="203"/>
      <c r="H2421" s="203"/>
    </row>
    <row r="2422" spans="1:8" ht="12.75" customHeight="1" outlineLevel="1" x14ac:dyDescent="0.2">
      <c r="A2422" s="160" t="s">
        <v>212</v>
      </c>
      <c r="B2422" s="178" t="s">
        <v>3387</v>
      </c>
      <c r="C2422" s="179" t="s">
        <v>1500</v>
      </c>
      <c r="D2422" s="180"/>
      <c r="E2422" s="181"/>
      <c r="F2422" s="181"/>
      <c r="G2422" s="203"/>
      <c r="H2422" s="203"/>
    </row>
    <row r="2423" spans="1:8" ht="12.75" customHeight="1" outlineLevel="1" x14ac:dyDescent="0.2">
      <c r="A2423" s="160" t="s">
        <v>212</v>
      </c>
      <c r="B2423" s="186" t="s">
        <v>3388</v>
      </c>
      <c r="C2423" s="187" t="s">
        <v>3355</v>
      </c>
      <c r="D2423" s="188" t="s">
        <v>3</v>
      </c>
      <c r="E2423" s="189">
        <v>26.52</v>
      </c>
      <c r="F2423" s="189"/>
      <c r="G2423" s="203"/>
      <c r="H2423" s="203"/>
    </row>
    <row r="2424" spans="1:8" ht="12.75" customHeight="1" outlineLevel="1" x14ac:dyDescent="0.2">
      <c r="A2424" s="160" t="s">
        <v>212</v>
      </c>
      <c r="B2424" s="190" t="s">
        <v>3389</v>
      </c>
      <c r="C2424" s="191" t="s">
        <v>3575</v>
      </c>
      <c r="D2424" s="192" t="s">
        <v>9</v>
      </c>
      <c r="E2424" s="193">
        <v>22.76</v>
      </c>
      <c r="F2424" s="193"/>
      <c r="G2424" s="203"/>
      <c r="H2424" s="203"/>
    </row>
    <row r="2425" spans="1:8" ht="12.75" customHeight="1" outlineLevel="1" x14ac:dyDescent="0.2">
      <c r="A2425" s="160" t="s">
        <v>212</v>
      </c>
      <c r="B2425" s="186" t="s">
        <v>3593</v>
      </c>
      <c r="C2425" s="187" t="s">
        <v>3356</v>
      </c>
      <c r="D2425" s="188" t="s">
        <v>2</v>
      </c>
      <c r="E2425" s="189">
        <v>2</v>
      </c>
      <c r="F2425" s="189"/>
      <c r="G2425" s="203"/>
      <c r="H2425" s="203"/>
    </row>
    <row r="2426" spans="1:8" ht="12.75" customHeight="1" outlineLevel="1" x14ac:dyDescent="0.2">
      <c r="A2426" s="160" t="s">
        <v>212</v>
      </c>
      <c r="B2426" s="178" t="s">
        <v>3390</v>
      </c>
      <c r="C2426" s="179" t="s">
        <v>1502</v>
      </c>
      <c r="D2426" s="180"/>
      <c r="E2426" s="181"/>
      <c r="F2426" s="181"/>
      <c r="G2426" s="203"/>
      <c r="H2426" s="203"/>
    </row>
    <row r="2427" spans="1:8" ht="12.75" customHeight="1" outlineLevel="1" x14ac:dyDescent="0.2">
      <c r="A2427" s="160" t="s">
        <v>212</v>
      </c>
      <c r="B2427" s="190" t="s">
        <v>3391</v>
      </c>
      <c r="C2427" s="191" t="s">
        <v>3355</v>
      </c>
      <c r="D2427" s="192" t="s">
        <v>3</v>
      </c>
      <c r="E2427" s="193">
        <v>37.68</v>
      </c>
      <c r="F2427" s="193"/>
      <c r="G2427" s="203"/>
      <c r="H2427" s="203"/>
    </row>
    <row r="2428" spans="1:8" ht="12.75" customHeight="1" outlineLevel="1" x14ac:dyDescent="0.2">
      <c r="A2428" s="160" t="s">
        <v>212</v>
      </c>
      <c r="B2428" s="186" t="s">
        <v>3392</v>
      </c>
      <c r="C2428" s="187" t="s">
        <v>3574</v>
      </c>
      <c r="D2428" s="188" t="s">
        <v>9</v>
      </c>
      <c r="E2428" s="189">
        <v>4.7300000000000004</v>
      </c>
      <c r="F2428" s="189"/>
      <c r="G2428" s="203"/>
      <c r="H2428" s="203"/>
    </row>
    <row r="2429" spans="1:8" ht="12.75" customHeight="1" outlineLevel="1" x14ac:dyDescent="0.2">
      <c r="A2429" s="160" t="s">
        <v>212</v>
      </c>
      <c r="B2429" s="190" t="s">
        <v>3594</v>
      </c>
      <c r="C2429" s="191" t="s">
        <v>3575</v>
      </c>
      <c r="D2429" s="192" t="s">
        <v>9</v>
      </c>
      <c r="E2429" s="193">
        <v>10.92</v>
      </c>
      <c r="F2429" s="193"/>
      <c r="G2429" s="203"/>
      <c r="H2429" s="203"/>
    </row>
    <row r="2430" spans="1:8" ht="12.75" customHeight="1" outlineLevel="1" x14ac:dyDescent="0.2">
      <c r="A2430" s="160" t="s">
        <v>212</v>
      </c>
      <c r="B2430" s="186" t="s">
        <v>3595</v>
      </c>
      <c r="C2430" s="187" t="s">
        <v>3356</v>
      </c>
      <c r="D2430" s="188" t="s">
        <v>2</v>
      </c>
      <c r="E2430" s="189">
        <v>2</v>
      </c>
      <c r="F2430" s="189"/>
      <c r="G2430" s="203"/>
      <c r="H2430" s="203"/>
    </row>
    <row r="2431" spans="1:8" ht="12.75" customHeight="1" outlineLevel="1" x14ac:dyDescent="0.2">
      <c r="A2431" s="160" t="s">
        <v>212</v>
      </c>
      <c r="B2431" s="178" t="s">
        <v>3393</v>
      </c>
      <c r="C2431" s="179" t="s">
        <v>1504</v>
      </c>
      <c r="D2431" s="180"/>
      <c r="E2431" s="181"/>
      <c r="F2431" s="181"/>
      <c r="G2431" s="203"/>
      <c r="H2431" s="203"/>
    </row>
    <row r="2432" spans="1:8" ht="12.75" customHeight="1" outlineLevel="1" x14ac:dyDescent="0.2">
      <c r="A2432" s="160" t="s">
        <v>212</v>
      </c>
      <c r="B2432" s="190" t="s">
        <v>3394</v>
      </c>
      <c r="C2432" s="191" t="s">
        <v>3356</v>
      </c>
      <c r="D2432" s="192" t="s">
        <v>2</v>
      </c>
      <c r="E2432" s="193">
        <v>2</v>
      </c>
      <c r="F2432" s="193"/>
      <c r="G2432" s="203"/>
      <c r="H2432" s="203"/>
    </row>
    <row r="2433" spans="1:10" x14ac:dyDescent="0.2">
      <c r="B2433" s="419" t="s">
        <v>3395</v>
      </c>
      <c r="C2433" s="420" t="s">
        <v>755</v>
      </c>
      <c r="D2433" s="451"/>
      <c r="E2433" s="423">
        <f>SUM(E2435:E2530)</f>
        <v>804.4000000000002</v>
      </c>
      <c r="F2433" s="423"/>
      <c r="G2433" s="420"/>
      <c r="H2433" s="196">
        <f>SUM(H2434:H2450)</f>
        <v>804.4</v>
      </c>
      <c r="I2433" s="204" t="str">
        <f>IF(H2433=E2433,"OKAY","REVER")</f>
        <v>OKAY</v>
      </c>
      <c r="J2433" s="367"/>
    </row>
    <row r="2434" spans="1:10" ht="25.5" customHeight="1" outlineLevel="1" x14ac:dyDescent="0.2">
      <c r="A2434" s="160" t="s">
        <v>211</v>
      </c>
      <c r="B2434" s="178" t="s">
        <v>625</v>
      </c>
      <c r="C2434" s="179" t="s">
        <v>1479</v>
      </c>
      <c r="D2434" s="180"/>
      <c r="E2434" s="181"/>
      <c r="F2434" s="181"/>
      <c r="G2434" s="191" t="s">
        <v>3411</v>
      </c>
      <c r="H2434" s="197">
        <f t="shared" ref="H2434:H2450" si="76">SUMIF($C:$C,G2434,$E:$E)</f>
        <v>0.45</v>
      </c>
      <c r="J2434" s="177"/>
    </row>
    <row r="2435" spans="1:10" ht="25.5" customHeight="1" outlineLevel="1" x14ac:dyDescent="0.2">
      <c r="A2435" s="160" t="s">
        <v>211</v>
      </c>
      <c r="B2435" s="186" t="s">
        <v>626</v>
      </c>
      <c r="C2435" s="187" t="s">
        <v>3396</v>
      </c>
      <c r="D2435" s="188" t="s">
        <v>9</v>
      </c>
      <c r="E2435" s="189">
        <v>2.4300000000000002</v>
      </c>
      <c r="F2435" s="189"/>
      <c r="G2435" s="187" t="s">
        <v>3396</v>
      </c>
      <c r="H2435" s="197">
        <f t="shared" si="76"/>
        <v>2.4300000000000002</v>
      </c>
      <c r="J2435" s="177"/>
    </row>
    <row r="2436" spans="1:10" ht="12.75" customHeight="1" outlineLevel="1" x14ac:dyDescent="0.2">
      <c r="A2436" s="160" t="s">
        <v>211</v>
      </c>
      <c r="B2436" s="190" t="s">
        <v>1368</v>
      </c>
      <c r="C2436" s="191" t="s">
        <v>3397</v>
      </c>
      <c r="D2436" s="192" t="s">
        <v>9</v>
      </c>
      <c r="E2436" s="193">
        <v>8.07</v>
      </c>
      <c r="F2436" s="193"/>
      <c r="G2436" s="191" t="s">
        <v>3420</v>
      </c>
      <c r="H2436" s="197">
        <f t="shared" si="76"/>
        <v>25.29</v>
      </c>
      <c r="J2436" s="177"/>
    </row>
    <row r="2437" spans="1:10" ht="38.25" customHeight="1" outlineLevel="1" x14ac:dyDescent="0.2">
      <c r="A2437" s="160" t="s">
        <v>211</v>
      </c>
      <c r="B2437" s="186" t="s">
        <v>1369</v>
      </c>
      <c r="C2437" s="187" t="s">
        <v>3398</v>
      </c>
      <c r="D2437" s="188" t="s">
        <v>9</v>
      </c>
      <c r="E2437" s="189">
        <v>3.81</v>
      </c>
      <c r="F2437" s="189"/>
      <c r="G2437" s="187" t="s">
        <v>3491</v>
      </c>
      <c r="H2437" s="197">
        <f t="shared" si="76"/>
        <v>83.73</v>
      </c>
      <c r="J2437" s="177"/>
    </row>
    <row r="2438" spans="1:10" ht="12.75" customHeight="1" outlineLevel="1" x14ac:dyDescent="0.2">
      <c r="A2438" s="160" t="s">
        <v>211</v>
      </c>
      <c r="B2438" s="190" t="s">
        <v>3399</v>
      </c>
      <c r="C2438" s="191" t="s">
        <v>3400</v>
      </c>
      <c r="D2438" s="192" t="s">
        <v>9</v>
      </c>
      <c r="E2438" s="193">
        <v>7.03</v>
      </c>
      <c r="F2438" s="193"/>
      <c r="G2438" s="191" t="s">
        <v>3485</v>
      </c>
      <c r="H2438" s="197">
        <f t="shared" si="76"/>
        <v>175.1</v>
      </c>
      <c r="J2438" s="177"/>
    </row>
    <row r="2439" spans="1:10" ht="12.75" customHeight="1" outlineLevel="1" x14ac:dyDescent="0.2">
      <c r="A2439" s="160" t="s">
        <v>211</v>
      </c>
      <c r="B2439" s="186" t="s">
        <v>3401</v>
      </c>
      <c r="C2439" s="187" t="s">
        <v>3402</v>
      </c>
      <c r="D2439" s="188" t="s">
        <v>9</v>
      </c>
      <c r="E2439" s="189">
        <v>10.59</v>
      </c>
      <c r="F2439" s="189"/>
      <c r="G2439" s="187" t="s">
        <v>3412</v>
      </c>
      <c r="H2439" s="197">
        <f t="shared" si="76"/>
        <v>4.4800000000000004</v>
      </c>
      <c r="J2439" s="177"/>
    </row>
    <row r="2440" spans="1:10" ht="12.75" customHeight="1" outlineLevel="1" x14ac:dyDescent="0.2">
      <c r="A2440" s="160" t="s">
        <v>211</v>
      </c>
      <c r="B2440" s="190" t="s">
        <v>3403</v>
      </c>
      <c r="C2440" s="191" t="s">
        <v>3404</v>
      </c>
      <c r="D2440" s="192" t="s">
        <v>9</v>
      </c>
      <c r="E2440" s="193">
        <v>4.53</v>
      </c>
      <c r="F2440" s="193"/>
      <c r="G2440" s="191" t="s">
        <v>3487</v>
      </c>
      <c r="H2440" s="197">
        <f t="shared" si="76"/>
        <v>3.52</v>
      </c>
      <c r="I2440" s="160"/>
      <c r="J2440" s="177"/>
    </row>
    <row r="2441" spans="1:10" ht="12.75" customHeight="1" outlineLevel="1" x14ac:dyDescent="0.2">
      <c r="A2441" s="160" t="s">
        <v>211</v>
      </c>
      <c r="B2441" s="186" t="s">
        <v>3405</v>
      </c>
      <c r="C2441" s="187" t="s">
        <v>3406</v>
      </c>
      <c r="D2441" s="188" t="s">
        <v>9</v>
      </c>
      <c r="E2441" s="189">
        <v>47.92</v>
      </c>
      <c r="F2441" s="189"/>
      <c r="G2441" s="187" t="s">
        <v>3397</v>
      </c>
      <c r="H2441" s="197">
        <f t="shared" si="76"/>
        <v>155.11999999999998</v>
      </c>
      <c r="J2441" s="177"/>
    </row>
    <row r="2442" spans="1:10" ht="12.75" customHeight="1" outlineLevel="1" x14ac:dyDescent="0.2">
      <c r="A2442" s="160" t="s">
        <v>211</v>
      </c>
      <c r="B2442" s="190" t="s">
        <v>3407</v>
      </c>
      <c r="C2442" s="191" t="s">
        <v>3408</v>
      </c>
      <c r="D2442" s="192" t="s">
        <v>9</v>
      </c>
      <c r="E2442" s="193">
        <v>4.34</v>
      </c>
      <c r="F2442" s="193"/>
      <c r="G2442" s="191" t="s">
        <v>3398</v>
      </c>
      <c r="H2442" s="197">
        <f t="shared" si="76"/>
        <v>72.78</v>
      </c>
      <c r="J2442" s="177"/>
    </row>
    <row r="2443" spans="1:10" ht="12.75" customHeight="1" outlineLevel="1" x14ac:dyDescent="0.2">
      <c r="A2443" s="160" t="s">
        <v>211</v>
      </c>
      <c r="B2443" s="186" t="s">
        <v>3409</v>
      </c>
      <c r="C2443" s="187" t="s">
        <v>3410</v>
      </c>
      <c r="D2443" s="188" t="s">
        <v>9</v>
      </c>
      <c r="E2443" s="189">
        <v>7.26</v>
      </c>
      <c r="F2443" s="189"/>
      <c r="G2443" s="187" t="s">
        <v>3400</v>
      </c>
      <c r="H2443" s="197">
        <f t="shared" si="76"/>
        <v>199.47</v>
      </c>
      <c r="J2443" s="177"/>
    </row>
    <row r="2444" spans="1:10" ht="12.75" customHeight="1" outlineLevel="1" x14ac:dyDescent="0.2">
      <c r="A2444" s="160" t="s">
        <v>211</v>
      </c>
      <c r="B2444" s="178" t="s">
        <v>627</v>
      </c>
      <c r="C2444" s="179" t="s">
        <v>1482</v>
      </c>
      <c r="D2444" s="180"/>
      <c r="E2444" s="181"/>
      <c r="F2444" s="181"/>
      <c r="G2444" s="191" t="s">
        <v>3417</v>
      </c>
      <c r="H2444" s="197">
        <f t="shared" si="76"/>
        <v>7.02</v>
      </c>
      <c r="J2444" s="177"/>
    </row>
    <row r="2445" spans="1:10" ht="12.75" customHeight="1" outlineLevel="1" x14ac:dyDescent="0.2">
      <c r="A2445" s="160" t="s">
        <v>211</v>
      </c>
      <c r="B2445" s="190" t="s">
        <v>628</v>
      </c>
      <c r="C2445" s="191" t="s">
        <v>3411</v>
      </c>
      <c r="D2445" s="192" t="s">
        <v>9</v>
      </c>
      <c r="E2445" s="193">
        <v>0.45</v>
      </c>
      <c r="F2445" s="193"/>
      <c r="G2445" s="187" t="s">
        <v>3419</v>
      </c>
      <c r="H2445" s="197">
        <f t="shared" si="76"/>
        <v>0.37</v>
      </c>
      <c r="J2445" s="177"/>
    </row>
    <row r="2446" spans="1:10" ht="25.5" customHeight="1" outlineLevel="1" x14ac:dyDescent="0.2">
      <c r="A2446" s="160" t="s">
        <v>211</v>
      </c>
      <c r="B2446" s="186" t="s">
        <v>1370</v>
      </c>
      <c r="C2446" s="187" t="s">
        <v>3412</v>
      </c>
      <c r="D2446" s="188" t="s">
        <v>9</v>
      </c>
      <c r="E2446" s="189">
        <v>4.4800000000000004</v>
      </c>
      <c r="F2446" s="189"/>
      <c r="G2446" s="191" t="s">
        <v>3402</v>
      </c>
      <c r="H2446" s="197">
        <f t="shared" si="76"/>
        <v>10.59</v>
      </c>
      <c r="J2446" s="177"/>
    </row>
    <row r="2447" spans="1:10" ht="12.75" customHeight="1" outlineLevel="1" x14ac:dyDescent="0.2">
      <c r="A2447" s="160" t="s">
        <v>211</v>
      </c>
      <c r="B2447" s="190" t="s">
        <v>3413</v>
      </c>
      <c r="C2447" s="191" t="s">
        <v>3397</v>
      </c>
      <c r="D2447" s="192" t="s">
        <v>9</v>
      </c>
      <c r="E2447" s="193">
        <v>8.41</v>
      </c>
      <c r="F2447" s="193"/>
      <c r="G2447" s="187" t="s">
        <v>3404</v>
      </c>
      <c r="H2447" s="197">
        <f t="shared" si="76"/>
        <v>4.53</v>
      </c>
      <c r="J2447" s="177"/>
    </row>
    <row r="2448" spans="1:10" ht="25.5" customHeight="1" outlineLevel="1" x14ac:dyDescent="0.2">
      <c r="A2448" s="160" t="s">
        <v>211</v>
      </c>
      <c r="B2448" s="186" t="s">
        <v>3414</v>
      </c>
      <c r="C2448" s="187" t="s">
        <v>3398</v>
      </c>
      <c r="D2448" s="188" t="s">
        <v>9</v>
      </c>
      <c r="E2448" s="189">
        <v>4.1399999999999997</v>
      </c>
      <c r="F2448" s="189"/>
      <c r="G2448" s="191" t="s">
        <v>3406</v>
      </c>
      <c r="H2448" s="197">
        <f t="shared" si="76"/>
        <v>47.92</v>
      </c>
      <c r="J2448" s="177"/>
    </row>
    <row r="2449" spans="1:10" ht="38.25" customHeight="1" outlineLevel="1" x14ac:dyDescent="0.2">
      <c r="A2449" s="160" t="s">
        <v>211</v>
      </c>
      <c r="B2449" s="190" t="s">
        <v>3415</v>
      </c>
      <c r="C2449" s="191" t="s">
        <v>3400</v>
      </c>
      <c r="D2449" s="192" t="s">
        <v>9</v>
      </c>
      <c r="E2449" s="193">
        <v>8.3000000000000007</v>
      </c>
      <c r="F2449" s="193"/>
      <c r="G2449" s="187" t="s">
        <v>3408</v>
      </c>
      <c r="H2449" s="197">
        <f t="shared" si="76"/>
        <v>4.34</v>
      </c>
      <c r="J2449" s="177"/>
    </row>
    <row r="2450" spans="1:10" ht="12.75" customHeight="1" outlineLevel="1" x14ac:dyDescent="0.2">
      <c r="A2450" s="160" t="s">
        <v>211</v>
      </c>
      <c r="B2450" s="186" t="s">
        <v>3416</v>
      </c>
      <c r="C2450" s="187" t="s">
        <v>3417</v>
      </c>
      <c r="D2450" s="188" t="s">
        <v>9</v>
      </c>
      <c r="E2450" s="189">
        <v>7.02</v>
      </c>
      <c r="F2450" s="189"/>
      <c r="G2450" s="191" t="s">
        <v>3410</v>
      </c>
      <c r="H2450" s="197">
        <f t="shared" si="76"/>
        <v>7.26</v>
      </c>
      <c r="J2450" s="177"/>
    </row>
    <row r="2451" spans="1:10" ht="12.75" customHeight="1" outlineLevel="1" x14ac:dyDescent="0.2">
      <c r="A2451" s="160" t="s">
        <v>211</v>
      </c>
      <c r="B2451" s="190" t="s">
        <v>3418</v>
      </c>
      <c r="C2451" s="191" t="s">
        <v>3419</v>
      </c>
      <c r="D2451" s="192" t="s">
        <v>9</v>
      </c>
      <c r="E2451" s="193">
        <v>0.37</v>
      </c>
      <c r="F2451" s="193"/>
      <c r="J2451" s="177"/>
    </row>
    <row r="2452" spans="1:10" ht="25.5" customHeight="1" outlineLevel="1" x14ac:dyDescent="0.2">
      <c r="A2452" s="160" t="s">
        <v>212</v>
      </c>
      <c r="B2452" s="178" t="s">
        <v>629</v>
      </c>
      <c r="C2452" s="179" t="s">
        <v>1484</v>
      </c>
      <c r="D2452" s="180"/>
      <c r="E2452" s="181"/>
      <c r="F2452" s="181"/>
      <c r="G2452" s="423" t="s">
        <v>665</v>
      </c>
      <c r="H2452" s="196">
        <f>H2454+H2474</f>
        <v>804.4</v>
      </c>
      <c r="I2452" s="204" t="str">
        <f>IF(H2452=H2433,"OKAY","REVER")</f>
        <v>OKAY</v>
      </c>
      <c r="J2452" s="177"/>
    </row>
    <row r="2453" spans="1:10" ht="12.75" customHeight="1" outlineLevel="1" x14ac:dyDescent="0.2">
      <c r="A2453" s="160" t="s">
        <v>212</v>
      </c>
      <c r="B2453" s="186" t="s">
        <v>630</v>
      </c>
      <c r="C2453" s="187" t="s">
        <v>3420</v>
      </c>
      <c r="D2453" s="188" t="s">
        <v>9</v>
      </c>
      <c r="E2453" s="189">
        <v>25.29</v>
      </c>
      <c r="F2453" s="189"/>
      <c r="G2453" s="194"/>
      <c r="H2453" s="194"/>
      <c r="I2453" s="204"/>
      <c r="J2453" s="177"/>
    </row>
    <row r="2454" spans="1:10" ht="25.5" customHeight="1" outlineLevel="1" x14ac:dyDescent="0.2">
      <c r="A2454" s="160" t="s">
        <v>212</v>
      </c>
      <c r="B2454" s="190" t="s">
        <v>1371</v>
      </c>
      <c r="C2454" s="191" t="s">
        <v>3397</v>
      </c>
      <c r="D2454" s="192" t="s">
        <v>9</v>
      </c>
      <c r="E2454" s="193">
        <v>8.07</v>
      </c>
      <c r="F2454" s="193"/>
      <c r="G2454" s="423" t="str">
        <f>$A$1</f>
        <v>EMBASSAMENTO</v>
      </c>
      <c r="H2454" s="196">
        <f>SUM(H2455:H2471)</f>
        <v>129.15</v>
      </c>
      <c r="I2454" s="204"/>
      <c r="J2454" s="177"/>
    </row>
    <row r="2455" spans="1:10" ht="12.75" customHeight="1" outlineLevel="1" x14ac:dyDescent="0.2">
      <c r="A2455" s="160" t="s">
        <v>212</v>
      </c>
      <c r="B2455" s="186" t="s">
        <v>3421</v>
      </c>
      <c r="C2455" s="187" t="s">
        <v>3398</v>
      </c>
      <c r="D2455" s="188" t="s">
        <v>9</v>
      </c>
      <c r="E2455" s="189">
        <v>3.82</v>
      </c>
      <c r="F2455" s="189"/>
      <c r="G2455" s="191" t="s">
        <v>3411</v>
      </c>
      <c r="H2455" s="197">
        <f t="shared" ref="H2455:H2471" si="77">SUMIFS($E:$E,$C:$C,G2455,$A:$A,$G$22)</f>
        <v>0.45</v>
      </c>
      <c r="I2455" s="204"/>
      <c r="J2455" s="177"/>
    </row>
    <row r="2456" spans="1:10" ht="12.75" customHeight="1" outlineLevel="1" x14ac:dyDescent="0.2">
      <c r="A2456" s="160" t="s">
        <v>212</v>
      </c>
      <c r="B2456" s="190" t="s">
        <v>3422</v>
      </c>
      <c r="C2456" s="191" t="s">
        <v>3400</v>
      </c>
      <c r="D2456" s="192" t="s">
        <v>9</v>
      </c>
      <c r="E2456" s="193">
        <v>9.67</v>
      </c>
      <c r="F2456" s="193"/>
      <c r="G2456" s="187" t="s">
        <v>3396</v>
      </c>
      <c r="H2456" s="197">
        <f t="shared" si="77"/>
        <v>2.4300000000000002</v>
      </c>
      <c r="J2456" s="177"/>
    </row>
    <row r="2457" spans="1:10" ht="12.75" customHeight="1" outlineLevel="1" x14ac:dyDescent="0.2">
      <c r="A2457" s="160" t="s">
        <v>212</v>
      </c>
      <c r="B2457" s="178" t="s">
        <v>631</v>
      </c>
      <c r="C2457" s="179" t="s">
        <v>1485</v>
      </c>
      <c r="D2457" s="180"/>
      <c r="E2457" s="181"/>
      <c r="F2457" s="181"/>
      <c r="G2457" s="191" t="s">
        <v>3420</v>
      </c>
      <c r="H2457" s="197">
        <f t="shared" si="77"/>
        <v>0</v>
      </c>
      <c r="J2457" s="177"/>
    </row>
    <row r="2458" spans="1:10" ht="12.75" customHeight="1" outlineLevel="1" x14ac:dyDescent="0.2">
      <c r="A2458" s="160" t="s">
        <v>212</v>
      </c>
      <c r="B2458" s="186" t="s">
        <v>632</v>
      </c>
      <c r="C2458" s="187" t="s">
        <v>3397</v>
      </c>
      <c r="D2458" s="188" t="s">
        <v>9</v>
      </c>
      <c r="E2458" s="189">
        <v>8.07</v>
      </c>
      <c r="F2458" s="189"/>
      <c r="G2458" s="187" t="s">
        <v>3491</v>
      </c>
      <c r="H2458" s="197">
        <f t="shared" si="77"/>
        <v>0</v>
      </c>
    </row>
    <row r="2459" spans="1:10" ht="12.75" customHeight="1" outlineLevel="1" x14ac:dyDescent="0.2">
      <c r="A2459" s="160" t="s">
        <v>212</v>
      </c>
      <c r="B2459" s="190" t="s">
        <v>1372</v>
      </c>
      <c r="C2459" s="191" t="s">
        <v>3398</v>
      </c>
      <c r="D2459" s="192" t="s">
        <v>9</v>
      </c>
      <c r="E2459" s="193">
        <v>3.82</v>
      </c>
      <c r="F2459" s="193"/>
      <c r="G2459" s="191" t="s">
        <v>3485</v>
      </c>
      <c r="H2459" s="197">
        <f t="shared" si="77"/>
        <v>0</v>
      </c>
    </row>
    <row r="2460" spans="1:10" ht="12.75" customHeight="1" outlineLevel="1" x14ac:dyDescent="0.2">
      <c r="A2460" s="160" t="s">
        <v>212</v>
      </c>
      <c r="B2460" s="186" t="s">
        <v>3423</v>
      </c>
      <c r="C2460" s="187" t="s">
        <v>3400</v>
      </c>
      <c r="D2460" s="188" t="s">
        <v>9</v>
      </c>
      <c r="E2460" s="189">
        <v>9.67</v>
      </c>
      <c r="F2460" s="189"/>
      <c r="G2460" s="187" t="s">
        <v>3412</v>
      </c>
      <c r="H2460" s="197">
        <f t="shared" si="77"/>
        <v>4.4800000000000004</v>
      </c>
    </row>
    <row r="2461" spans="1:10" ht="12.75" customHeight="1" outlineLevel="1" x14ac:dyDescent="0.2">
      <c r="A2461" s="160" t="s">
        <v>212</v>
      </c>
      <c r="B2461" s="178" t="s">
        <v>633</v>
      </c>
      <c r="C2461" s="179" t="s">
        <v>1486</v>
      </c>
      <c r="D2461" s="180"/>
      <c r="E2461" s="181"/>
      <c r="F2461" s="181"/>
      <c r="G2461" s="191" t="s">
        <v>3487</v>
      </c>
      <c r="H2461" s="197">
        <f t="shared" si="77"/>
        <v>0</v>
      </c>
    </row>
    <row r="2462" spans="1:10" ht="25.5" customHeight="1" outlineLevel="1" x14ac:dyDescent="0.2">
      <c r="A2462" s="160" t="s">
        <v>212</v>
      </c>
      <c r="B2462" s="190" t="s">
        <v>634</v>
      </c>
      <c r="C2462" s="191" t="s">
        <v>3397</v>
      </c>
      <c r="D2462" s="192" t="s">
        <v>9</v>
      </c>
      <c r="E2462" s="193">
        <v>7.41</v>
      </c>
      <c r="F2462" s="193"/>
      <c r="G2462" s="187" t="s">
        <v>3397</v>
      </c>
      <c r="H2462" s="197">
        <f t="shared" si="77"/>
        <v>16.48</v>
      </c>
    </row>
    <row r="2463" spans="1:10" ht="12.75" customHeight="1" outlineLevel="1" x14ac:dyDescent="0.2">
      <c r="A2463" s="160" t="s">
        <v>212</v>
      </c>
      <c r="B2463" s="186" t="s">
        <v>1373</v>
      </c>
      <c r="C2463" s="187" t="s">
        <v>3398</v>
      </c>
      <c r="D2463" s="188" t="s">
        <v>9</v>
      </c>
      <c r="E2463" s="189">
        <v>3.4</v>
      </c>
      <c r="F2463" s="189"/>
      <c r="G2463" s="191" t="s">
        <v>3398</v>
      </c>
      <c r="H2463" s="197">
        <f t="shared" si="77"/>
        <v>7.9499999999999993</v>
      </c>
    </row>
    <row r="2464" spans="1:10" ht="25.5" customHeight="1" outlineLevel="1" x14ac:dyDescent="0.2">
      <c r="A2464" s="160" t="s">
        <v>212</v>
      </c>
      <c r="B2464" s="190" t="s">
        <v>3424</v>
      </c>
      <c r="C2464" s="191" t="s">
        <v>3400</v>
      </c>
      <c r="D2464" s="192" t="s">
        <v>9</v>
      </c>
      <c r="E2464" s="193">
        <v>9.9700000000000006</v>
      </c>
      <c r="F2464" s="193"/>
      <c r="G2464" s="187" t="s">
        <v>3400</v>
      </c>
      <c r="H2464" s="197">
        <f t="shared" si="77"/>
        <v>15.330000000000002</v>
      </c>
    </row>
    <row r="2465" spans="1:8" ht="38.25" customHeight="1" outlineLevel="1" x14ac:dyDescent="0.2">
      <c r="A2465" s="160" t="s">
        <v>212</v>
      </c>
      <c r="B2465" s="178" t="s">
        <v>635</v>
      </c>
      <c r="C2465" s="179" t="s">
        <v>1487</v>
      </c>
      <c r="D2465" s="180"/>
      <c r="E2465" s="181"/>
      <c r="F2465" s="181"/>
      <c r="G2465" s="191" t="s">
        <v>3417</v>
      </c>
      <c r="H2465" s="197">
        <f t="shared" si="77"/>
        <v>7.02</v>
      </c>
    </row>
    <row r="2466" spans="1:8" ht="12.75" customHeight="1" outlineLevel="1" x14ac:dyDescent="0.2">
      <c r="A2466" s="160" t="s">
        <v>212</v>
      </c>
      <c r="B2466" s="186" t="s">
        <v>636</v>
      </c>
      <c r="C2466" s="187" t="s">
        <v>3397</v>
      </c>
      <c r="D2466" s="188" t="s">
        <v>9</v>
      </c>
      <c r="E2466" s="189">
        <v>7.41</v>
      </c>
      <c r="F2466" s="189"/>
      <c r="G2466" s="187" t="s">
        <v>3419</v>
      </c>
      <c r="H2466" s="197">
        <f t="shared" si="77"/>
        <v>0.37</v>
      </c>
    </row>
    <row r="2467" spans="1:8" ht="12.75" customHeight="1" outlineLevel="1" x14ac:dyDescent="0.2">
      <c r="A2467" s="160" t="s">
        <v>212</v>
      </c>
      <c r="B2467" s="190" t="s">
        <v>3425</v>
      </c>
      <c r="C2467" s="191" t="s">
        <v>3398</v>
      </c>
      <c r="D2467" s="192" t="s">
        <v>9</v>
      </c>
      <c r="E2467" s="193">
        <v>3.4</v>
      </c>
      <c r="F2467" s="193"/>
      <c r="G2467" s="191" t="s">
        <v>3402</v>
      </c>
      <c r="H2467" s="197">
        <f t="shared" si="77"/>
        <v>10.59</v>
      </c>
    </row>
    <row r="2468" spans="1:8" ht="25.5" customHeight="1" outlineLevel="1" x14ac:dyDescent="0.2">
      <c r="A2468" s="160" t="s">
        <v>212</v>
      </c>
      <c r="B2468" s="186" t="s">
        <v>3426</v>
      </c>
      <c r="C2468" s="187" t="s">
        <v>3400</v>
      </c>
      <c r="D2468" s="188" t="s">
        <v>9</v>
      </c>
      <c r="E2468" s="189">
        <v>10.31</v>
      </c>
      <c r="F2468" s="189"/>
      <c r="G2468" s="187" t="s">
        <v>3404</v>
      </c>
      <c r="H2468" s="197">
        <f t="shared" si="77"/>
        <v>4.53</v>
      </c>
    </row>
    <row r="2469" spans="1:8" ht="12.75" customHeight="1" outlineLevel="1" x14ac:dyDescent="0.2">
      <c r="A2469" s="160" t="s">
        <v>212</v>
      </c>
      <c r="B2469" s="178" t="s">
        <v>3427</v>
      </c>
      <c r="C2469" s="179" t="s">
        <v>1488</v>
      </c>
      <c r="D2469" s="180"/>
      <c r="E2469" s="181"/>
      <c r="F2469" s="181"/>
      <c r="G2469" s="191" t="s">
        <v>3406</v>
      </c>
      <c r="H2469" s="197">
        <f t="shared" si="77"/>
        <v>47.92</v>
      </c>
    </row>
    <row r="2470" spans="1:8" ht="25.5" customHeight="1" outlineLevel="1" x14ac:dyDescent="0.2">
      <c r="A2470" s="160" t="s">
        <v>212</v>
      </c>
      <c r="B2470" s="190" t="s">
        <v>3428</v>
      </c>
      <c r="C2470" s="191" t="s">
        <v>3397</v>
      </c>
      <c r="D2470" s="192" t="s">
        <v>9</v>
      </c>
      <c r="E2470" s="193">
        <v>7.41</v>
      </c>
      <c r="F2470" s="193"/>
      <c r="G2470" s="187" t="s">
        <v>3408</v>
      </c>
      <c r="H2470" s="197">
        <f t="shared" si="77"/>
        <v>4.34</v>
      </c>
    </row>
    <row r="2471" spans="1:8" ht="12.75" customHeight="1" outlineLevel="1" x14ac:dyDescent="0.2">
      <c r="A2471" s="160" t="s">
        <v>212</v>
      </c>
      <c r="B2471" s="186" t="s">
        <v>3429</v>
      </c>
      <c r="C2471" s="187" t="s">
        <v>3398</v>
      </c>
      <c r="D2471" s="188" t="s">
        <v>9</v>
      </c>
      <c r="E2471" s="189">
        <v>3.4</v>
      </c>
      <c r="F2471" s="189"/>
      <c r="G2471" s="191" t="s">
        <v>3410</v>
      </c>
      <c r="H2471" s="197">
        <f t="shared" si="77"/>
        <v>7.26</v>
      </c>
    </row>
    <row r="2472" spans="1:8" ht="12.75" customHeight="1" outlineLevel="1" x14ac:dyDescent="0.2">
      <c r="A2472" s="160" t="s">
        <v>212</v>
      </c>
      <c r="B2472" s="190" t="s">
        <v>3430</v>
      </c>
      <c r="C2472" s="191" t="s">
        <v>3400</v>
      </c>
      <c r="D2472" s="192" t="s">
        <v>9</v>
      </c>
      <c r="E2472" s="193">
        <v>10.31</v>
      </c>
      <c r="F2472" s="193"/>
    </row>
    <row r="2473" spans="1:8" ht="12.75" customHeight="1" outlineLevel="1" x14ac:dyDescent="0.2">
      <c r="A2473" s="160" t="s">
        <v>212</v>
      </c>
      <c r="B2473" s="178" t="s">
        <v>3431</v>
      </c>
      <c r="C2473" s="179" t="s">
        <v>1489</v>
      </c>
      <c r="D2473" s="180"/>
      <c r="E2473" s="181"/>
      <c r="F2473" s="181"/>
    </row>
    <row r="2474" spans="1:8" ht="12.75" customHeight="1" outlineLevel="1" x14ac:dyDescent="0.2">
      <c r="A2474" s="160" t="s">
        <v>212</v>
      </c>
      <c r="B2474" s="186" t="s">
        <v>3432</v>
      </c>
      <c r="C2474" s="187" t="s">
        <v>3397</v>
      </c>
      <c r="D2474" s="188" t="s">
        <v>9</v>
      </c>
      <c r="E2474" s="189">
        <v>7.41</v>
      </c>
      <c r="F2474" s="189"/>
      <c r="G2474" s="423" t="str">
        <f>$A$2</f>
        <v>TORRE</v>
      </c>
      <c r="H2474" s="196">
        <f>SUM(H2475:H2491)</f>
        <v>675.25</v>
      </c>
    </row>
    <row r="2475" spans="1:8" ht="12.75" customHeight="1" outlineLevel="1" x14ac:dyDescent="0.2">
      <c r="A2475" s="160" t="s">
        <v>212</v>
      </c>
      <c r="B2475" s="190" t="s">
        <v>3433</v>
      </c>
      <c r="C2475" s="191" t="s">
        <v>3398</v>
      </c>
      <c r="D2475" s="192" t="s">
        <v>9</v>
      </c>
      <c r="E2475" s="193">
        <v>3.4</v>
      </c>
      <c r="F2475" s="193"/>
      <c r="G2475" s="191" t="s">
        <v>3411</v>
      </c>
      <c r="H2475" s="197">
        <f t="shared" ref="H2475:H2491" si="78">SUMIFS($E:$E,$C:$C,G2475,$A:$A,$G$30)</f>
        <v>0</v>
      </c>
    </row>
    <row r="2476" spans="1:8" ht="12.75" customHeight="1" outlineLevel="1" x14ac:dyDescent="0.2">
      <c r="A2476" s="160" t="s">
        <v>212</v>
      </c>
      <c r="B2476" s="186" t="s">
        <v>3434</v>
      </c>
      <c r="C2476" s="187" t="s">
        <v>3400</v>
      </c>
      <c r="D2476" s="188" t="s">
        <v>9</v>
      </c>
      <c r="E2476" s="189">
        <v>10.31</v>
      </c>
      <c r="F2476" s="189"/>
      <c r="G2476" s="187" t="s">
        <v>3396</v>
      </c>
      <c r="H2476" s="197">
        <f t="shared" si="78"/>
        <v>0</v>
      </c>
    </row>
    <row r="2477" spans="1:8" ht="12.75" customHeight="1" outlineLevel="1" x14ac:dyDescent="0.2">
      <c r="A2477" s="160" t="s">
        <v>212</v>
      </c>
      <c r="B2477" s="178" t="s">
        <v>3435</v>
      </c>
      <c r="C2477" s="179" t="s">
        <v>1490</v>
      </c>
      <c r="D2477" s="180"/>
      <c r="E2477" s="181"/>
      <c r="F2477" s="181"/>
      <c r="G2477" s="191" t="s">
        <v>3420</v>
      </c>
      <c r="H2477" s="197">
        <f t="shared" si="78"/>
        <v>25.29</v>
      </c>
    </row>
    <row r="2478" spans="1:8" ht="25.5" customHeight="1" outlineLevel="1" x14ac:dyDescent="0.2">
      <c r="A2478" s="160" t="s">
        <v>212</v>
      </c>
      <c r="B2478" s="190" t="s">
        <v>3436</v>
      </c>
      <c r="C2478" s="191" t="s">
        <v>3397</v>
      </c>
      <c r="D2478" s="192" t="s">
        <v>9</v>
      </c>
      <c r="E2478" s="193">
        <v>7.41</v>
      </c>
      <c r="F2478" s="193"/>
      <c r="G2478" s="187" t="s">
        <v>3491</v>
      </c>
      <c r="H2478" s="197">
        <f t="shared" si="78"/>
        <v>83.73</v>
      </c>
    </row>
    <row r="2479" spans="1:8" ht="12.75" customHeight="1" outlineLevel="1" x14ac:dyDescent="0.2">
      <c r="A2479" s="160" t="s">
        <v>212</v>
      </c>
      <c r="B2479" s="186" t="s">
        <v>3437</v>
      </c>
      <c r="C2479" s="187" t="s">
        <v>3398</v>
      </c>
      <c r="D2479" s="188" t="s">
        <v>9</v>
      </c>
      <c r="E2479" s="189">
        <v>3.41</v>
      </c>
      <c r="F2479" s="189"/>
      <c r="G2479" s="191" t="s">
        <v>3485</v>
      </c>
      <c r="H2479" s="197">
        <f t="shared" si="78"/>
        <v>175.1</v>
      </c>
    </row>
    <row r="2480" spans="1:8" ht="25.5" customHeight="1" outlineLevel="1" x14ac:dyDescent="0.2">
      <c r="A2480" s="160" t="s">
        <v>212</v>
      </c>
      <c r="B2480" s="190" t="s">
        <v>3438</v>
      </c>
      <c r="C2480" s="191" t="s">
        <v>3400</v>
      </c>
      <c r="D2480" s="192" t="s">
        <v>9</v>
      </c>
      <c r="E2480" s="193">
        <v>10.31</v>
      </c>
      <c r="F2480" s="193"/>
      <c r="G2480" s="187" t="s">
        <v>3412</v>
      </c>
      <c r="H2480" s="197">
        <f t="shared" si="78"/>
        <v>0</v>
      </c>
    </row>
    <row r="2481" spans="1:8" ht="38.25" customHeight="1" outlineLevel="1" x14ac:dyDescent="0.2">
      <c r="A2481" s="160" t="s">
        <v>212</v>
      </c>
      <c r="B2481" s="178" t="s">
        <v>3439</v>
      </c>
      <c r="C2481" s="179" t="s">
        <v>1491</v>
      </c>
      <c r="D2481" s="180"/>
      <c r="E2481" s="181"/>
      <c r="F2481" s="181"/>
      <c r="G2481" s="191" t="s">
        <v>3487</v>
      </c>
      <c r="H2481" s="197">
        <f t="shared" si="78"/>
        <v>3.52</v>
      </c>
    </row>
    <row r="2482" spans="1:8" ht="12.75" customHeight="1" outlineLevel="1" x14ac:dyDescent="0.2">
      <c r="A2482" s="160" t="s">
        <v>212</v>
      </c>
      <c r="B2482" s="186" t="s">
        <v>3440</v>
      </c>
      <c r="C2482" s="187" t="s">
        <v>3397</v>
      </c>
      <c r="D2482" s="188" t="s">
        <v>9</v>
      </c>
      <c r="E2482" s="189">
        <v>7.41</v>
      </c>
      <c r="F2482" s="189"/>
      <c r="G2482" s="187" t="s">
        <v>3397</v>
      </c>
      <c r="H2482" s="197">
        <f t="shared" si="78"/>
        <v>138.63999999999999</v>
      </c>
    </row>
    <row r="2483" spans="1:8" ht="12.75" customHeight="1" outlineLevel="1" x14ac:dyDescent="0.2">
      <c r="A2483" s="160" t="s">
        <v>212</v>
      </c>
      <c r="B2483" s="190" t="s">
        <v>3441</v>
      </c>
      <c r="C2483" s="191" t="s">
        <v>3398</v>
      </c>
      <c r="D2483" s="192" t="s">
        <v>9</v>
      </c>
      <c r="E2483" s="193">
        <v>3.4</v>
      </c>
      <c r="F2483" s="193"/>
      <c r="G2483" s="191" t="s">
        <v>3398</v>
      </c>
      <c r="H2483" s="197">
        <f t="shared" si="78"/>
        <v>64.829999999999984</v>
      </c>
    </row>
    <row r="2484" spans="1:8" ht="25.5" customHeight="1" outlineLevel="1" x14ac:dyDescent="0.2">
      <c r="A2484" s="160" t="s">
        <v>212</v>
      </c>
      <c r="B2484" s="186" t="s">
        <v>3442</v>
      </c>
      <c r="C2484" s="187" t="s">
        <v>3400</v>
      </c>
      <c r="D2484" s="188" t="s">
        <v>9</v>
      </c>
      <c r="E2484" s="189">
        <v>10.31</v>
      </c>
      <c r="F2484" s="189"/>
      <c r="G2484" s="187" t="s">
        <v>3400</v>
      </c>
      <c r="H2484" s="197">
        <f t="shared" si="78"/>
        <v>184.14000000000001</v>
      </c>
    </row>
    <row r="2485" spans="1:8" ht="12.75" customHeight="1" outlineLevel="1" x14ac:dyDescent="0.2">
      <c r="A2485" s="160" t="s">
        <v>212</v>
      </c>
      <c r="B2485" s="178" t="s">
        <v>3443</v>
      </c>
      <c r="C2485" s="179" t="s">
        <v>1492</v>
      </c>
      <c r="D2485" s="180"/>
      <c r="E2485" s="181"/>
      <c r="F2485" s="181"/>
      <c r="G2485" s="191" t="s">
        <v>3417</v>
      </c>
      <c r="H2485" s="197">
        <f t="shared" si="78"/>
        <v>0</v>
      </c>
    </row>
    <row r="2486" spans="1:8" ht="25.5" customHeight="1" outlineLevel="1" x14ac:dyDescent="0.2">
      <c r="A2486" s="160" t="s">
        <v>212</v>
      </c>
      <c r="B2486" s="190" t="s">
        <v>3444</v>
      </c>
      <c r="C2486" s="191" t="s">
        <v>3397</v>
      </c>
      <c r="D2486" s="192" t="s">
        <v>9</v>
      </c>
      <c r="E2486" s="193">
        <v>7.41</v>
      </c>
      <c r="F2486" s="193"/>
      <c r="G2486" s="187" t="s">
        <v>3419</v>
      </c>
      <c r="H2486" s="197">
        <f t="shared" si="78"/>
        <v>0</v>
      </c>
    </row>
    <row r="2487" spans="1:8" ht="12.75" customHeight="1" outlineLevel="1" x14ac:dyDescent="0.2">
      <c r="A2487" s="160" t="s">
        <v>212</v>
      </c>
      <c r="B2487" s="186" t="s">
        <v>3445</v>
      </c>
      <c r="C2487" s="187" t="s">
        <v>3398</v>
      </c>
      <c r="D2487" s="188" t="s">
        <v>9</v>
      </c>
      <c r="E2487" s="189">
        <v>3.41</v>
      </c>
      <c r="F2487" s="189"/>
      <c r="G2487" s="191" t="s">
        <v>3402</v>
      </c>
      <c r="H2487" s="197">
        <f t="shared" si="78"/>
        <v>0</v>
      </c>
    </row>
    <row r="2488" spans="1:8" ht="12.75" customHeight="1" outlineLevel="1" x14ac:dyDescent="0.2">
      <c r="A2488" s="160" t="s">
        <v>212</v>
      </c>
      <c r="B2488" s="190" t="s">
        <v>3446</v>
      </c>
      <c r="C2488" s="191" t="s">
        <v>3400</v>
      </c>
      <c r="D2488" s="192" t="s">
        <v>9</v>
      </c>
      <c r="E2488" s="193">
        <v>10.31</v>
      </c>
      <c r="F2488" s="193"/>
      <c r="G2488" s="187" t="s">
        <v>3404</v>
      </c>
      <c r="H2488" s="197">
        <f t="shared" si="78"/>
        <v>0</v>
      </c>
    </row>
    <row r="2489" spans="1:8" ht="12.75" customHeight="1" outlineLevel="1" x14ac:dyDescent="0.2">
      <c r="A2489" s="160" t="s">
        <v>212</v>
      </c>
      <c r="B2489" s="178" t="s">
        <v>3447</v>
      </c>
      <c r="C2489" s="179" t="s">
        <v>1493</v>
      </c>
      <c r="D2489" s="180"/>
      <c r="E2489" s="181"/>
      <c r="F2489" s="181"/>
      <c r="G2489" s="191" t="s">
        <v>3406</v>
      </c>
      <c r="H2489" s="197">
        <f t="shared" si="78"/>
        <v>0</v>
      </c>
    </row>
    <row r="2490" spans="1:8" ht="12.75" customHeight="1" outlineLevel="1" x14ac:dyDescent="0.2">
      <c r="A2490" s="160" t="s">
        <v>212</v>
      </c>
      <c r="B2490" s="186" t="s">
        <v>3448</v>
      </c>
      <c r="C2490" s="187" t="s">
        <v>3397</v>
      </c>
      <c r="D2490" s="188" t="s">
        <v>9</v>
      </c>
      <c r="E2490" s="189">
        <v>7.41</v>
      </c>
      <c r="F2490" s="189"/>
      <c r="G2490" s="187" t="s">
        <v>3408</v>
      </c>
      <c r="H2490" s="197">
        <f t="shared" si="78"/>
        <v>0</v>
      </c>
    </row>
    <row r="2491" spans="1:8" ht="12.75" customHeight="1" outlineLevel="1" x14ac:dyDescent="0.2">
      <c r="A2491" s="160" t="s">
        <v>212</v>
      </c>
      <c r="B2491" s="190" t="s">
        <v>3449</v>
      </c>
      <c r="C2491" s="191" t="s">
        <v>3398</v>
      </c>
      <c r="D2491" s="192" t="s">
        <v>9</v>
      </c>
      <c r="E2491" s="193">
        <v>3.4</v>
      </c>
      <c r="F2491" s="193"/>
      <c r="G2491" s="191" t="s">
        <v>3410</v>
      </c>
      <c r="H2491" s="197">
        <f t="shared" si="78"/>
        <v>0</v>
      </c>
    </row>
    <row r="2492" spans="1:8" ht="12.75" customHeight="1" outlineLevel="1" x14ac:dyDescent="0.2">
      <c r="A2492" s="160" t="s">
        <v>212</v>
      </c>
      <c r="B2492" s="186" t="s">
        <v>3450</v>
      </c>
      <c r="C2492" s="187" t="s">
        <v>3400</v>
      </c>
      <c r="D2492" s="188" t="s">
        <v>9</v>
      </c>
      <c r="E2492" s="189">
        <v>10.31</v>
      </c>
      <c r="F2492" s="189"/>
      <c r="G2492" s="203"/>
      <c r="H2492" s="203"/>
    </row>
    <row r="2493" spans="1:8" ht="12.75" customHeight="1" outlineLevel="1" x14ac:dyDescent="0.2">
      <c r="A2493" s="160" t="s">
        <v>212</v>
      </c>
      <c r="B2493" s="178" t="s">
        <v>3451</v>
      </c>
      <c r="C2493" s="179" t="s">
        <v>1494</v>
      </c>
      <c r="D2493" s="180"/>
      <c r="E2493" s="181"/>
      <c r="F2493" s="181"/>
      <c r="G2493" s="203"/>
      <c r="H2493" s="203"/>
    </row>
    <row r="2494" spans="1:8" ht="25.5" customHeight="1" outlineLevel="1" x14ac:dyDescent="0.2">
      <c r="A2494" s="160" t="s">
        <v>212</v>
      </c>
      <c r="B2494" s="190" t="s">
        <v>3452</v>
      </c>
      <c r="C2494" s="191" t="s">
        <v>3397</v>
      </c>
      <c r="D2494" s="192" t="s">
        <v>9</v>
      </c>
      <c r="E2494" s="193">
        <v>7.41</v>
      </c>
      <c r="F2494" s="193"/>
      <c r="G2494" s="203"/>
      <c r="H2494" s="203"/>
    </row>
    <row r="2495" spans="1:8" ht="12.75" customHeight="1" outlineLevel="1" x14ac:dyDescent="0.2">
      <c r="A2495" s="160" t="s">
        <v>212</v>
      </c>
      <c r="B2495" s="186" t="s">
        <v>3453</v>
      </c>
      <c r="C2495" s="187" t="s">
        <v>3398</v>
      </c>
      <c r="D2495" s="188" t="s">
        <v>9</v>
      </c>
      <c r="E2495" s="189">
        <v>3.41</v>
      </c>
      <c r="F2495" s="189"/>
      <c r="G2495" s="203"/>
      <c r="H2495" s="203"/>
    </row>
    <row r="2496" spans="1:8" ht="25.5" customHeight="1" outlineLevel="1" x14ac:dyDescent="0.2">
      <c r="A2496" s="160" t="s">
        <v>212</v>
      </c>
      <c r="B2496" s="190" t="s">
        <v>3454</v>
      </c>
      <c r="C2496" s="191" t="s">
        <v>3400</v>
      </c>
      <c r="D2496" s="192" t="s">
        <v>9</v>
      </c>
      <c r="E2496" s="193">
        <v>10.31</v>
      </c>
      <c r="F2496" s="193"/>
      <c r="G2496" s="203"/>
      <c r="H2496" s="203"/>
    </row>
    <row r="2497" spans="1:8" ht="38.25" customHeight="1" outlineLevel="1" x14ac:dyDescent="0.2">
      <c r="A2497" s="160" t="s">
        <v>212</v>
      </c>
      <c r="B2497" s="178" t="s">
        <v>3455</v>
      </c>
      <c r="C2497" s="179" t="s">
        <v>1495</v>
      </c>
      <c r="D2497" s="180"/>
      <c r="E2497" s="181"/>
      <c r="F2497" s="181"/>
      <c r="G2497" s="203"/>
      <c r="H2497" s="203"/>
    </row>
    <row r="2498" spans="1:8" ht="12.75" customHeight="1" outlineLevel="1" x14ac:dyDescent="0.2">
      <c r="A2498" s="160" t="s">
        <v>212</v>
      </c>
      <c r="B2498" s="186" t="s">
        <v>3456</v>
      </c>
      <c r="C2498" s="187" t="s">
        <v>3397</v>
      </c>
      <c r="D2498" s="188" t="s">
        <v>9</v>
      </c>
      <c r="E2498" s="189">
        <v>7.41</v>
      </c>
      <c r="F2498" s="189"/>
      <c r="G2498" s="203"/>
      <c r="H2498" s="203"/>
    </row>
    <row r="2499" spans="1:8" ht="12.75" customHeight="1" outlineLevel="1" x14ac:dyDescent="0.2">
      <c r="A2499" s="160" t="s">
        <v>212</v>
      </c>
      <c r="B2499" s="190" t="s">
        <v>3457</v>
      </c>
      <c r="C2499" s="191" t="s">
        <v>3398</v>
      </c>
      <c r="D2499" s="192" t="s">
        <v>9</v>
      </c>
      <c r="E2499" s="193">
        <v>3.4</v>
      </c>
      <c r="F2499" s="193"/>
      <c r="G2499" s="203"/>
      <c r="H2499" s="203"/>
    </row>
    <row r="2500" spans="1:8" ht="25.5" customHeight="1" outlineLevel="1" x14ac:dyDescent="0.2">
      <c r="A2500" s="160" t="s">
        <v>212</v>
      </c>
      <c r="B2500" s="186" t="s">
        <v>3458</v>
      </c>
      <c r="C2500" s="187" t="s">
        <v>3400</v>
      </c>
      <c r="D2500" s="188" t="s">
        <v>9</v>
      </c>
      <c r="E2500" s="189">
        <v>10.31</v>
      </c>
      <c r="F2500" s="189"/>
      <c r="G2500" s="203"/>
      <c r="H2500" s="203"/>
    </row>
    <row r="2501" spans="1:8" ht="12.75" customHeight="1" outlineLevel="1" x14ac:dyDescent="0.2">
      <c r="A2501" s="160" t="s">
        <v>212</v>
      </c>
      <c r="B2501" s="178" t="s">
        <v>3459</v>
      </c>
      <c r="C2501" s="179" t="s">
        <v>1496</v>
      </c>
      <c r="D2501" s="180"/>
      <c r="E2501" s="181"/>
      <c r="F2501" s="181"/>
      <c r="G2501" s="203"/>
      <c r="H2501" s="203"/>
    </row>
    <row r="2502" spans="1:8" ht="25.5" customHeight="1" outlineLevel="1" x14ac:dyDescent="0.2">
      <c r="A2502" s="160" t="s">
        <v>212</v>
      </c>
      <c r="B2502" s="190" t="s">
        <v>3460</v>
      </c>
      <c r="C2502" s="191" t="s">
        <v>3397</v>
      </c>
      <c r="D2502" s="192" t="s">
        <v>9</v>
      </c>
      <c r="E2502" s="193">
        <v>8.09</v>
      </c>
      <c r="F2502" s="193"/>
      <c r="G2502" s="203"/>
      <c r="H2502" s="203"/>
    </row>
    <row r="2503" spans="1:8" ht="12.75" customHeight="1" outlineLevel="1" x14ac:dyDescent="0.2">
      <c r="A2503" s="160" t="s">
        <v>212</v>
      </c>
      <c r="B2503" s="186" t="s">
        <v>3461</v>
      </c>
      <c r="C2503" s="187" t="s">
        <v>3398</v>
      </c>
      <c r="D2503" s="188" t="s">
        <v>9</v>
      </c>
      <c r="E2503" s="189">
        <v>3.82</v>
      </c>
      <c r="F2503" s="189"/>
      <c r="G2503" s="203"/>
      <c r="H2503" s="203"/>
    </row>
    <row r="2504" spans="1:8" ht="12.75" customHeight="1" outlineLevel="1" x14ac:dyDescent="0.2">
      <c r="A2504" s="160" t="s">
        <v>212</v>
      </c>
      <c r="B2504" s="190" t="s">
        <v>3462</v>
      </c>
      <c r="C2504" s="191" t="s">
        <v>3400</v>
      </c>
      <c r="D2504" s="192" t="s">
        <v>9</v>
      </c>
      <c r="E2504" s="193">
        <v>9.67</v>
      </c>
      <c r="F2504" s="193"/>
      <c r="G2504" s="203"/>
      <c r="H2504" s="203"/>
    </row>
    <row r="2505" spans="1:8" ht="12.75" customHeight="1" outlineLevel="1" x14ac:dyDescent="0.2">
      <c r="A2505" s="160" t="s">
        <v>212</v>
      </c>
      <c r="B2505" s="178" t="s">
        <v>3463</v>
      </c>
      <c r="C2505" s="179" t="s">
        <v>1497</v>
      </c>
      <c r="D2505" s="180"/>
      <c r="E2505" s="181"/>
      <c r="F2505" s="181"/>
      <c r="G2505" s="203"/>
      <c r="H2505" s="203"/>
    </row>
    <row r="2506" spans="1:8" ht="12.75" customHeight="1" outlineLevel="1" x14ac:dyDescent="0.2">
      <c r="A2506" s="160" t="s">
        <v>212</v>
      </c>
      <c r="B2506" s="186" t="s">
        <v>3464</v>
      </c>
      <c r="C2506" s="187" t="s">
        <v>3397</v>
      </c>
      <c r="D2506" s="188" t="s">
        <v>9</v>
      </c>
      <c r="E2506" s="189">
        <v>7.41</v>
      </c>
      <c r="F2506" s="189"/>
      <c r="G2506" s="203"/>
      <c r="H2506" s="203"/>
    </row>
    <row r="2507" spans="1:8" ht="12.75" customHeight="1" outlineLevel="1" x14ac:dyDescent="0.2">
      <c r="A2507" s="160" t="s">
        <v>212</v>
      </c>
      <c r="B2507" s="190" t="s">
        <v>3465</v>
      </c>
      <c r="C2507" s="191" t="s">
        <v>3398</v>
      </c>
      <c r="D2507" s="192" t="s">
        <v>9</v>
      </c>
      <c r="E2507" s="193">
        <v>3.4</v>
      </c>
      <c r="F2507" s="193"/>
      <c r="G2507" s="203"/>
      <c r="H2507" s="203"/>
    </row>
    <row r="2508" spans="1:8" ht="12.75" customHeight="1" outlineLevel="1" x14ac:dyDescent="0.2">
      <c r="A2508" s="160" t="s">
        <v>212</v>
      </c>
      <c r="B2508" s="186" t="s">
        <v>3466</v>
      </c>
      <c r="C2508" s="187" t="s">
        <v>3400</v>
      </c>
      <c r="D2508" s="188" t="s">
        <v>9</v>
      </c>
      <c r="E2508" s="189">
        <v>10.01</v>
      </c>
      <c r="F2508" s="189"/>
      <c r="G2508" s="203"/>
      <c r="H2508" s="203"/>
    </row>
    <row r="2509" spans="1:8" ht="12.75" customHeight="1" outlineLevel="1" x14ac:dyDescent="0.2">
      <c r="A2509" s="160" t="s">
        <v>212</v>
      </c>
      <c r="B2509" s="178" t="s">
        <v>3467</v>
      </c>
      <c r="C2509" s="179" t="s">
        <v>1498</v>
      </c>
      <c r="D2509" s="180"/>
      <c r="E2509" s="181"/>
      <c r="F2509" s="181"/>
      <c r="G2509" s="203"/>
      <c r="H2509" s="203"/>
    </row>
    <row r="2510" spans="1:8" ht="25.5" customHeight="1" outlineLevel="1" x14ac:dyDescent="0.2">
      <c r="A2510" s="160" t="s">
        <v>212</v>
      </c>
      <c r="B2510" s="190" t="s">
        <v>3468</v>
      </c>
      <c r="C2510" s="191" t="s">
        <v>3397</v>
      </c>
      <c r="D2510" s="192" t="s">
        <v>9</v>
      </c>
      <c r="E2510" s="193">
        <v>7.41</v>
      </c>
      <c r="F2510" s="193"/>
      <c r="G2510" s="203"/>
      <c r="H2510" s="203"/>
    </row>
    <row r="2511" spans="1:8" ht="12.75" customHeight="1" outlineLevel="1" x14ac:dyDescent="0.2">
      <c r="A2511" s="160" t="s">
        <v>212</v>
      </c>
      <c r="B2511" s="186" t="s">
        <v>3469</v>
      </c>
      <c r="C2511" s="187" t="s">
        <v>3398</v>
      </c>
      <c r="D2511" s="188" t="s">
        <v>9</v>
      </c>
      <c r="E2511" s="189">
        <v>3.4</v>
      </c>
      <c r="F2511" s="189"/>
      <c r="G2511" s="203"/>
      <c r="H2511" s="203"/>
    </row>
    <row r="2512" spans="1:8" ht="25.5" customHeight="1" outlineLevel="1" x14ac:dyDescent="0.2">
      <c r="A2512" s="160" t="s">
        <v>212</v>
      </c>
      <c r="B2512" s="190" t="s">
        <v>3470</v>
      </c>
      <c r="C2512" s="191" t="s">
        <v>3400</v>
      </c>
      <c r="D2512" s="192" t="s">
        <v>9</v>
      </c>
      <c r="E2512" s="193">
        <v>10.31</v>
      </c>
      <c r="F2512" s="193"/>
      <c r="G2512" s="203"/>
      <c r="H2512" s="203"/>
    </row>
    <row r="2513" spans="1:8" ht="38.25" customHeight="1" outlineLevel="1" x14ac:dyDescent="0.2">
      <c r="A2513" s="160" t="s">
        <v>212</v>
      </c>
      <c r="B2513" s="178" t="s">
        <v>3471</v>
      </c>
      <c r="C2513" s="179" t="s">
        <v>1499</v>
      </c>
      <c r="D2513" s="180"/>
      <c r="E2513" s="181"/>
      <c r="F2513" s="181"/>
      <c r="G2513" s="203"/>
      <c r="H2513" s="203"/>
    </row>
    <row r="2514" spans="1:8" ht="12.75" customHeight="1" outlineLevel="1" x14ac:dyDescent="0.2">
      <c r="A2514" s="160" t="s">
        <v>212</v>
      </c>
      <c r="B2514" s="186" t="s">
        <v>3472</v>
      </c>
      <c r="C2514" s="187" t="s">
        <v>3397</v>
      </c>
      <c r="D2514" s="188" t="s">
        <v>9</v>
      </c>
      <c r="E2514" s="189">
        <v>7.41</v>
      </c>
      <c r="F2514" s="189"/>
      <c r="G2514" s="203"/>
      <c r="H2514" s="203"/>
    </row>
    <row r="2515" spans="1:8" ht="12.75" customHeight="1" outlineLevel="1" x14ac:dyDescent="0.2">
      <c r="A2515" s="160" t="s">
        <v>212</v>
      </c>
      <c r="B2515" s="190" t="s">
        <v>3473</v>
      </c>
      <c r="C2515" s="191" t="s">
        <v>3398</v>
      </c>
      <c r="D2515" s="192" t="s">
        <v>9</v>
      </c>
      <c r="E2515" s="193">
        <v>3.4</v>
      </c>
      <c r="F2515" s="193"/>
      <c r="G2515" s="203"/>
      <c r="H2515" s="203"/>
    </row>
    <row r="2516" spans="1:8" ht="25.5" customHeight="1" outlineLevel="1" x14ac:dyDescent="0.2">
      <c r="A2516" s="160" t="s">
        <v>212</v>
      </c>
      <c r="B2516" s="186" t="s">
        <v>3474</v>
      </c>
      <c r="C2516" s="187" t="s">
        <v>3400</v>
      </c>
      <c r="D2516" s="188" t="s">
        <v>9</v>
      </c>
      <c r="E2516" s="189">
        <v>10.64</v>
      </c>
      <c r="F2516" s="189"/>
      <c r="G2516" s="203"/>
      <c r="H2516" s="203"/>
    </row>
    <row r="2517" spans="1:8" ht="12.75" customHeight="1" outlineLevel="1" x14ac:dyDescent="0.2">
      <c r="A2517" s="160" t="s">
        <v>212</v>
      </c>
      <c r="B2517" s="178" t="s">
        <v>3475</v>
      </c>
      <c r="C2517" s="179" t="s">
        <v>1500</v>
      </c>
      <c r="D2517" s="180"/>
      <c r="E2517" s="181"/>
      <c r="F2517" s="181"/>
      <c r="G2517" s="203"/>
      <c r="H2517" s="203"/>
    </row>
    <row r="2518" spans="1:8" ht="25.5" customHeight="1" outlineLevel="1" x14ac:dyDescent="0.2">
      <c r="A2518" s="160" t="s">
        <v>212</v>
      </c>
      <c r="B2518" s="190" t="s">
        <v>3476</v>
      </c>
      <c r="C2518" s="191" t="s">
        <v>3397</v>
      </c>
      <c r="D2518" s="192" t="s">
        <v>9</v>
      </c>
      <c r="E2518" s="193">
        <v>7.74</v>
      </c>
      <c r="F2518" s="193"/>
      <c r="G2518" s="203"/>
      <c r="H2518" s="203"/>
    </row>
    <row r="2519" spans="1:8" ht="12.75" customHeight="1" outlineLevel="1" x14ac:dyDescent="0.2">
      <c r="A2519" s="160" t="s">
        <v>212</v>
      </c>
      <c r="B2519" s="186" t="s">
        <v>3477</v>
      </c>
      <c r="C2519" s="187" t="s">
        <v>3398</v>
      </c>
      <c r="D2519" s="188" t="s">
        <v>9</v>
      </c>
      <c r="E2519" s="189">
        <v>3.82</v>
      </c>
      <c r="F2519" s="189"/>
      <c r="G2519" s="203"/>
      <c r="H2519" s="203"/>
    </row>
    <row r="2520" spans="1:8" ht="12.75" customHeight="1" outlineLevel="1" x14ac:dyDescent="0.2">
      <c r="A2520" s="160" t="s">
        <v>212</v>
      </c>
      <c r="B2520" s="190" t="s">
        <v>3478</v>
      </c>
      <c r="C2520" s="191" t="s">
        <v>3400</v>
      </c>
      <c r="D2520" s="192" t="s">
        <v>9</v>
      </c>
      <c r="E2520" s="193">
        <v>9.9700000000000006</v>
      </c>
      <c r="F2520" s="193"/>
      <c r="G2520" s="203"/>
      <c r="H2520" s="203"/>
    </row>
    <row r="2521" spans="1:8" ht="12.75" customHeight="1" outlineLevel="1" x14ac:dyDescent="0.2">
      <c r="A2521" s="160" t="s">
        <v>212</v>
      </c>
      <c r="B2521" s="178" t="s">
        <v>3479</v>
      </c>
      <c r="C2521" s="179" t="s">
        <v>1502</v>
      </c>
      <c r="D2521" s="180"/>
      <c r="E2521" s="181"/>
      <c r="F2521" s="181"/>
      <c r="G2521" s="203"/>
      <c r="H2521" s="203"/>
    </row>
    <row r="2522" spans="1:8" ht="12.75" customHeight="1" outlineLevel="1" x14ac:dyDescent="0.2">
      <c r="A2522" s="160" t="s">
        <v>212</v>
      </c>
      <c r="B2522" s="186" t="s">
        <v>3480</v>
      </c>
      <c r="C2522" s="187" t="s">
        <v>3397</v>
      </c>
      <c r="D2522" s="188" t="s">
        <v>9</v>
      </c>
      <c r="E2522" s="189">
        <v>10.34</v>
      </c>
      <c r="F2522" s="189"/>
      <c r="G2522" s="203"/>
      <c r="H2522" s="203"/>
    </row>
    <row r="2523" spans="1:8" ht="12.75" customHeight="1" outlineLevel="1" x14ac:dyDescent="0.2">
      <c r="A2523" s="160" t="s">
        <v>212</v>
      </c>
      <c r="B2523" s="190" t="s">
        <v>3481</v>
      </c>
      <c r="C2523" s="191" t="s">
        <v>3398</v>
      </c>
      <c r="D2523" s="192" t="s">
        <v>9</v>
      </c>
      <c r="E2523" s="193">
        <v>5.32</v>
      </c>
      <c r="F2523" s="193"/>
      <c r="G2523" s="203"/>
      <c r="H2523" s="203"/>
    </row>
    <row r="2524" spans="1:8" ht="12.75" customHeight="1" outlineLevel="1" x14ac:dyDescent="0.2">
      <c r="A2524" s="160" t="s">
        <v>212</v>
      </c>
      <c r="B2524" s="186" t="s">
        <v>3482</v>
      </c>
      <c r="C2524" s="187" t="s">
        <v>3400</v>
      </c>
      <c r="D2524" s="188" t="s">
        <v>9</v>
      </c>
      <c r="E2524" s="189">
        <v>9.9600000000000009</v>
      </c>
      <c r="F2524" s="189"/>
      <c r="G2524" s="203"/>
      <c r="H2524" s="203"/>
    </row>
    <row r="2525" spans="1:8" ht="12.75" customHeight="1" outlineLevel="1" x14ac:dyDescent="0.2">
      <c r="A2525" s="160" t="s">
        <v>212</v>
      </c>
      <c r="B2525" s="178" t="s">
        <v>3483</v>
      </c>
      <c r="C2525" s="179" t="s">
        <v>1504</v>
      </c>
      <c r="D2525" s="180"/>
      <c r="E2525" s="181"/>
      <c r="F2525" s="181"/>
      <c r="G2525" s="203"/>
      <c r="H2525" s="203"/>
    </row>
    <row r="2526" spans="1:8" ht="25.5" customHeight="1" outlineLevel="1" x14ac:dyDescent="0.2">
      <c r="A2526" s="160" t="s">
        <v>212</v>
      </c>
      <c r="B2526" s="190" t="s">
        <v>3484</v>
      </c>
      <c r="C2526" s="191" t="s">
        <v>3485</v>
      </c>
      <c r="D2526" s="192" t="s">
        <v>9</v>
      </c>
      <c r="E2526" s="193">
        <v>175.1</v>
      </c>
      <c r="F2526" s="193"/>
      <c r="G2526" s="203"/>
      <c r="H2526" s="203"/>
    </row>
    <row r="2527" spans="1:8" ht="12.75" customHeight="1" outlineLevel="1" x14ac:dyDescent="0.2">
      <c r="A2527" s="160" t="s">
        <v>212</v>
      </c>
      <c r="B2527" s="186" t="s">
        <v>3486</v>
      </c>
      <c r="C2527" s="187" t="s">
        <v>3487</v>
      </c>
      <c r="D2527" s="188" t="s">
        <v>9</v>
      </c>
      <c r="E2527" s="189">
        <v>3.52</v>
      </c>
      <c r="F2527" s="189"/>
      <c r="G2527" s="203"/>
      <c r="H2527" s="203"/>
    </row>
    <row r="2528" spans="1:8" ht="25.5" customHeight="1" outlineLevel="1" x14ac:dyDescent="0.2">
      <c r="A2528" s="160" t="s">
        <v>212</v>
      </c>
      <c r="B2528" s="190" t="s">
        <v>3488</v>
      </c>
      <c r="C2528" s="191" t="s">
        <v>3400</v>
      </c>
      <c r="D2528" s="192" t="s">
        <v>9</v>
      </c>
      <c r="E2528" s="193">
        <v>1.48</v>
      </c>
      <c r="F2528" s="193"/>
      <c r="G2528" s="203"/>
      <c r="H2528" s="203"/>
    </row>
    <row r="2529" spans="1:12" ht="38.25" customHeight="1" outlineLevel="1" x14ac:dyDescent="0.2">
      <c r="A2529" s="160" t="s">
        <v>212</v>
      </c>
      <c r="B2529" s="178" t="s">
        <v>3489</v>
      </c>
      <c r="C2529" s="179" t="s">
        <v>1507</v>
      </c>
      <c r="D2529" s="180"/>
      <c r="E2529" s="181"/>
      <c r="F2529" s="181"/>
      <c r="G2529" s="203"/>
      <c r="H2529" s="203"/>
    </row>
    <row r="2530" spans="1:12" ht="12.75" customHeight="1" outlineLevel="1" x14ac:dyDescent="0.2">
      <c r="A2530" s="160" t="s">
        <v>212</v>
      </c>
      <c r="B2530" s="186" t="s">
        <v>3490</v>
      </c>
      <c r="C2530" s="187" t="s">
        <v>3491</v>
      </c>
      <c r="D2530" s="188" t="s">
        <v>9</v>
      </c>
      <c r="E2530" s="189">
        <v>83.73</v>
      </c>
      <c r="F2530" s="189"/>
      <c r="G2530" s="203"/>
      <c r="H2530" s="203"/>
    </row>
    <row r="2531" spans="1:12" s="177" customFormat="1" x14ac:dyDescent="0.2">
      <c r="B2531" s="419" t="s">
        <v>637</v>
      </c>
      <c r="C2531" s="420" t="s">
        <v>623</v>
      </c>
      <c r="D2531" s="423"/>
      <c r="E2531" s="423">
        <f>SUM(E2533:E2601)</f>
        <v>15608.100000000002</v>
      </c>
      <c r="F2531" s="423"/>
      <c r="G2531" s="420"/>
      <c r="H2531" s="196">
        <f>SUM(H2532:H2548)</f>
        <v>15608.099999999999</v>
      </c>
      <c r="I2531" s="204" t="str">
        <f>IF(H2531=E2531,"OKAY","REVER")</f>
        <v>OKAY</v>
      </c>
      <c r="J2531" s="454"/>
    </row>
    <row r="2532" spans="1:12" s="177" customFormat="1" ht="12.75" customHeight="1" outlineLevel="1" x14ac:dyDescent="0.2">
      <c r="A2532" s="201" t="s">
        <v>211</v>
      </c>
      <c r="B2532" s="178" t="s">
        <v>638</v>
      </c>
      <c r="C2532" s="179" t="s">
        <v>1479</v>
      </c>
      <c r="D2532" s="180"/>
      <c r="E2532" s="181"/>
      <c r="F2532" s="181"/>
      <c r="G2532" s="187" t="s">
        <v>3511</v>
      </c>
      <c r="H2532" s="197">
        <f t="shared" ref="H2532:H2548" si="79">SUMIF($C:$C,G2532,$E:$E)</f>
        <v>46.46</v>
      </c>
      <c r="I2532" s="203"/>
      <c r="J2532" s="387" t="s">
        <v>661</v>
      </c>
      <c r="K2532" s="200"/>
      <c r="L2532" s="200" t="s">
        <v>659</v>
      </c>
    </row>
    <row r="2533" spans="1:12" s="177" customFormat="1" ht="12.75" customHeight="1" outlineLevel="1" x14ac:dyDescent="0.2">
      <c r="A2533" s="201" t="s">
        <v>211</v>
      </c>
      <c r="B2533" s="190" t="s">
        <v>639</v>
      </c>
      <c r="C2533" s="191" t="s">
        <v>3492</v>
      </c>
      <c r="D2533" s="192" t="s">
        <v>9</v>
      </c>
      <c r="E2533" s="193">
        <v>68.650000000000006</v>
      </c>
      <c r="F2533" s="193"/>
      <c r="G2533" s="191" t="s">
        <v>3492</v>
      </c>
      <c r="H2533" s="197">
        <f t="shared" si="79"/>
        <v>884.40999999999974</v>
      </c>
      <c r="I2533" s="203" t="s">
        <v>3569</v>
      </c>
      <c r="J2533" s="200"/>
      <c r="K2533" s="200"/>
      <c r="L2533" s="200"/>
    </row>
    <row r="2534" spans="1:12" s="177" customFormat="1" ht="12.75" customHeight="1" outlineLevel="1" x14ac:dyDescent="0.2">
      <c r="A2534" s="201" t="s">
        <v>211</v>
      </c>
      <c r="B2534" s="186" t="s">
        <v>3493</v>
      </c>
      <c r="C2534" s="187" t="s">
        <v>3494</v>
      </c>
      <c r="D2534" s="188" t="s">
        <v>9</v>
      </c>
      <c r="E2534" s="189">
        <v>34.35</v>
      </c>
      <c r="F2534" s="189"/>
      <c r="G2534" s="187" t="s">
        <v>3494</v>
      </c>
      <c r="H2534" s="197">
        <f t="shared" si="79"/>
        <v>34.35</v>
      </c>
      <c r="I2534" s="203"/>
      <c r="J2534" s="200" t="s">
        <v>661</v>
      </c>
      <c r="K2534" s="200"/>
      <c r="L2534" s="200" t="s">
        <v>659</v>
      </c>
    </row>
    <row r="2535" spans="1:12" s="177" customFormat="1" ht="12.75" customHeight="1" outlineLevel="1" x14ac:dyDescent="0.2">
      <c r="A2535" s="201" t="s">
        <v>211</v>
      </c>
      <c r="B2535" s="190" t="s">
        <v>3495</v>
      </c>
      <c r="C2535" s="191" t="s">
        <v>3496</v>
      </c>
      <c r="D2535" s="192" t="s">
        <v>9</v>
      </c>
      <c r="E2535" s="193">
        <v>186.18</v>
      </c>
      <c r="F2535" s="193"/>
      <c r="G2535" s="191" t="s">
        <v>3496</v>
      </c>
      <c r="H2535" s="197">
        <f t="shared" si="79"/>
        <v>186.18</v>
      </c>
      <c r="I2535" s="203"/>
      <c r="J2535" s="200" t="s">
        <v>661</v>
      </c>
      <c r="K2535" s="200"/>
      <c r="L2535" s="200" t="s">
        <v>659</v>
      </c>
    </row>
    <row r="2536" spans="1:12" s="177" customFormat="1" ht="12.75" customHeight="1" outlineLevel="1" x14ac:dyDescent="0.2">
      <c r="A2536" s="201" t="s">
        <v>211</v>
      </c>
      <c r="B2536" s="186" t="s">
        <v>3497</v>
      </c>
      <c r="C2536" s="187" t="s">
        <v>3498</v>
      </c>
      <c r="D2536" s="188" t="s">
        <v>9</v>
      </c>
      <c r="E2536" s="189">
        <v>33.22</v>
      </c>
      <c r="F2536" s="189"/>
      <c r="G2536" s="187" t="s">
        <v>3498</v>
      </c>
      <c r="H2536" s="197">
        <f t="shared" si="79"/>
        <v>33.22</v>
      </c>
      <c r="I2536" s="203"/>
      <c r="J2536" s="200" t="s">
        <v>661</v>
      </c>
      <c r="K2536" s="200"/>
      <c r="L2536" s="200" t="s">
        <v>659</v>
      </c>
    </row>
    <row r="2537" spans="1:12" s="177" customFormat="1" ht="12.75" customHeight="1" outlineLevel="1" x14ac:dyDescent="0.2">
      <c r="A2537" s="201" t="s">
        <v>211</v>
      </c>
      <c r="B2537" s="190" t="s">
        <v>3499</v>
      </c>
      <c r="C2537" s="191" t="s">
        <v>3501</v>
      </c>
      <c r="D2537" s="192" t="s">
        <v>9</v>
      </c>
      <c r="E2537" s="193">
        <v>769.5</v>
      </c>
      <c r="F2537" s="193"/>
      <c r="G2537" s="191" t="s">
        <v>3500</v>
      </c>
      <c r="H2537" s="197">
        <f t="shared" si="79"/>
        <v>0</v>
      </c>
      <c r="I2537" s="203"/>
      <c r="J2537" s="200"/>
      <c r="K2537" s="200" t="s">
        <v>658</v>
      </c>
      <c r="L2537" s="200"/>
    </row>
    <row r="2538" spans="1:12" s="177" customFormat="1" ht="12.75" customHeight="1" outlineLevel="1" x14ac:dyDescent="0.2">
      <c r="A2538" s="201" t="s">
        <v>211</v>
      </c>
      <c r="B2538" s="178" t="s">
        <v>3502</v>
      </c>
      <c r="C2538" s="179" t="s">
        <v>1482</v>
      </c>
      <c r="D2538" s="180"/>
      <c r="E2538" s="181"/>
      <c r="F2538" s="181"/>
      <c r="G2538" s="187" t="s">
        <v>3501</v>
      </c>
      <c r="H2538" s="197">
        <f t="shared" si="79"/>
        <v>14403.02</v>
      </c>
      <c r="I2538" s="203" t="s">
        <v>657</v>
      </c>
      <c r="J2538" s="200"/>
      <c r="L2538" s="200" t="s">
        <v>659</v>
      </c>
    </row>
    <row r="2539" spans="1:12" s="177" customFormat="1" ht="12.75" customHeight="1" outlineLevel="1" x14ac:dyDescent="0.2">
      <c r="A2539" s="201" t="s">
        <v>211</v>
      </c>
      <c r="B2539" s="186" t="s">
        <v>3503</v>
      </c>
      <c r="C2539" s="187" t="s">
        <v>3492</v>
      </c>
      <c r="D2539" s="188" t="s">
        <v>9</v>
      </c>
      <c r="E2539" s="189">
        <v>49.47</v>
      </c>
      <c r="F2539" s="189"/>
      <c r="G2539" s="191" t="s">
        <v>3507</v>
      </c>
      <c r="H2539" s="197">
        <f t="shared" si="79"/>
        <v>19.57</v>
      </c>
      <c r="I2539" s="203"/>
      <c r="J2539" s="387" t="s">
        <v>661</v>
      </c>
      <c r="K2539" s="200"/>
      <c r="L2539" s="200" t="s">
        <v>659</v>
      </c>
    </row>
    <row r="2540" spans="1:12" s="177" customFormat="1" ht="12.75" customHeight="1" outlineLevel="1" x14ac:dyDescent="0.2">
      <c r="A2540" s="201" t="s">
        <v>211</v>
      </c>
      <c r="B2540" s="190" t="s">
        <v>3504</v>
      </c>
      <c r="C2540" s="191" t="s">
        <v>3501</v>
      </c>
      <c r="D2540" s="192" t="s">
        <v>9</v>
      </c>
      <c r="E2540" s="193">
        <v>1057.74</v>
      </c>
      <c r="F2540" s="193"/>
      <c r="G2540" s="187" t="s">
        <v>3508</v>
      </c>
      <c r="H2540" s="197">
        <f t="shared" si="79"/>
        <v>0.89</v>
      </c>
      <c r="I2540" s="203"/>
      <c r="J2540" s="387" t="s">
        <v>661</v>
      </c>
      <c r="K2540" s="200"/>
      <c r="L2540" s="200" t="s">
        <v>659</v>
      </c>
    </row>
    <row r="2541" spans="1:12" s="177" customFormat="1" ht="12.75" customHeight="1" outlineLevel="1" x14ac:dyDescent="0.2">
      <c r="A2541" s="201" t="s">
        <v>211</v>
      </c>
      <c r="B2541" s="186" t="s">
        <v>3505</v>
      </c>
      <c r="C2541" s="187" t="s">
        <v>3507</v>
      </c>
      <c r="D2541" s="188" t="s">
        <v>9</v>
      </c>
      <c r="E2541" s="189">
        <v>19.57</v>
      </c>
      <c r="F2541" s="189"/>
      <c r="G2541" s="187"/>
      <c r="H2541" s="197">
        <f t="shared" si="79"/>
        <v>0</v>
      </c>
      <c r="I2541" s="203"/>
      <c r="J2541" s="385"/>
      <c r="K2541" s="200"/>
      <c r="L2541" s="200"/>
    </row>
    <row r="2542" spans="1:12" s="177" customFormat="1" ht="12.75" customHeight="1" outlineLevel="1" x14ac:dyDescent="0.2">
      <c r="A2542" s="201" t="s">
        <v>211</v>
      </c>
      <c r="B2542" s="190" t="s">
        <v>3506</v>
      </c>
      <c r="C2542" s="191" t="s">
        <v>3508</v>
      </c>
      <c r="D2542" s="192" t="s">
        <v>9</v>
      </c>
      <c r="E2542" s="193">
        <v>0.89</v>
      </c>
      <c r="F2542" s="193"/>
      <c r="G2542" s="191"/>
      <c r="H2542" s="197">
        <f t="shared" si="79"/>
        <v>0</v>
      </c>
      <c r="I2542" s="203"/>
      <c r="J2542" s="385"/>
    </row>
    <row r="2543" spans="1:12" s="177" customFormat="1" ht="12.75" customHeight="1" outlineLevel="1" x14ac:dyDescent="0.2">
      <c r="A2543" s="201" t="s">
        <v>212</v>
      </c>
      <c r="B2543" s="178" t="s">
        <v>3509</v>
      </c>
      <c r="C2543" s="179" t="s">
        <v>1484</v>
      </c>
      <c r="D2543" s="180"/>
      <c r="E2543" s="181"/>
      <c r="F2543" s="181"/>
      <c r="G2543" s="187"/>
      <c r="H2543" s="197">
        <f t="shared" si="79"/>
        <v>0</v>
      </c>
      <c r="I2543" s="204"/>
      <c r="J2543" s="385"/>
    </row>
    <row r="2544" spans="1:12" s="177" customFormat="1" ht="12.75" customHeight="1" outlineLevel="1" x14ac:dyDescent="0.2">
      <c r="A2544" s="201" t="s">
        <v>212</v>
      </c>
      <c r="B2544" s="186" t="s">
        <v>3510</v>
      </c>
      <c r="C2544" s="187" t="s">
        <v>3511</v>
      </c>
      <c r="D2544" s="188" t="s">
        <v>9</v>
      </c>
      <c r="E2544" s="189">
        <v>46.46</v>
      </c>
      <c r="F2544" s="189"/>
      <c r="G2544" s="191"/>
      <c r="H2544" s="197">
        <f t="shared" si="79"/>
        <v>0</v>
      </c>
      <c r="I2544" s="204"/>
      <c r="J2544" s="385"/>
    </row>
    <row r="2545" spans="1:12" s="177" customFormat="1" ht="12.75" customHeight="1" outlineLevel="1" x14ac:dyDescent="0.2">
      <c r="A2545" s="201" t="s">
        <v>212</v>
      </c>
      <c r="B2545" s="190" t="s">
        <v>3512</v>
      </c>
      <c r="C2545" s="191" t="s">
        <v>3492</v>
      </c>
      <c r="D2545" s="192" t="s">
        <v>9</v>
      </c>
      <c r="E2545" s="193">
        <v>45.1</v>
      </c>
      <c r="F2545" s="193"/>
      <c r="G2545" s="187"/>
      <c r="H2545" s="197">
        <f t="shared" si="79"/>
        <v>0</v>
      </c>
      <c r="I2545" s="204"/>
      <c r="J2545" s="385"/>
    </row>
    <row r="2546" spans="1:12" s="177" customFormat="1" ht="12.75" customHeight="1" outlineLevel="1" x14ac:dyDescent="0.2">
      <c r="A2546" s="201" t="s">
        <v>212</v>
      </c>
      <c r="B2546" s="186" t="s">
        <v>3513</v>
      </c>
      <c r="C2546" s="187" t="s">
        <v>3501</v>
      </c>
      <c r="D2546" s="188" t="s">
        <v>9</v>
      </c>
      <c r="E2546" s="189">
        <v>939.01</v>
      </c>
      <c r="F2546" s="189"/>
      <c r="G2546" s="191"/>
      <c r="H2546" s="197">
        <f t="shared" si="79"/>
        <v>0</v>
      </c>
      <c r="I2546" s="204"/>
      <c r="J2546" s="385"/>
    </row>
    <row r="2547" spans="1:12" s="177" customFormat="1" ht="12.75" customHeight="1" outlineLevel="1" x14ac:dyDescent="0.2">
      <c r="A2547" s="201" t="s">
        <v>212</v>
      </c>
      <c r="B2547" s="178" t="s">
        <v>3514</v>
      </c>
      <c r="C2547" s="179" t="s">
        <v>1485</v>
      </c>
      <c r="D2547" s="180"/>
      <c r="E2547" s="181"/>
      <c r="F2547" s="181"/>
      <c r="G2547" s="187"/>
      <c r="H2547" s="197">
        <f t="shared" si="79"/>
        <v>0</v>
      </c>
      <c r="I2547" s="204"/>
      <c r="J2547" s="385"/>
    </row>
    <row r="2548" spans="1:12" s="177" customFormat="1" ht="12.75" customHeight="1" outlineLevel="1" x14ac:dyDescent="0.2">
      <c r="A2548" s="201" t="s">
        <v>212</v>
      </c>
      <c r="B2548" s="190" t="s">
        <v>3515</v>
      </c>
      <c r="C2548" s="191" t="s">
        <v>3492</v>
      </c>
      <c r="D2548" s="192" t="s">
        <v>9</v>
      </c>
      <c r="E2548" s="193">
        <v>45.1</v>
      </c>
      <c r="F2548" s="193"/>
      <c r="G2548" s="191"/>
      <c r="H2548" s="197">
        <f t="shared" si="79"/>
        <v>0</v>
      </c>
      <c r="I2548" s="204"/>
      <c r="J2548" s="385"/>
    </row>
    <row r="2549" spans="1:12" s="177" customFormat="1" ht="12.75" customHeight="1" outlineLevel="1" x14ac:dyDescent="0.2">
      <c r="A2549" s="201" t="s">
        <v>212</v>
      </c>
      <c r="B2549" s="186" t="s">
        <v>3516</v>
      </c>
      <c r="C2549" s="187" t="s">
        <v>3501</v>
      </c>
      <c r="D2549" s="188" t="s">
        <v>9</v>
      </c>
      <c r="E2549" s="189">
        <v>1032.04</v>
      </c>
      <c r="F2549" s="189"/>
      <c r="G2549" s="160"/>
      <c r="H2549" s="160"/>
      <c r="I2549" s="204"/>
      <c r="J2549" s="385"/>
    </row>
    <row r="2550" spans="1:12" s="177" customFormat="1" ht="12.75" customHeight="1" outlineLevel="1" x14ac:dyDescent="0.2">
      <c r="A2550" s="201" t="s">
        <v>212</v>
      </c>
      <c r="B2550" s="178" t="s">
        <v>3517</v>
      </c>
      <c r="C2550" s="179" t="s">
        <v>1486</v>
      </c>
      <c r="D2550" s="180"/>
      <c r="E2550" s="181"/>
      <c r="F2550" s="181"/>
      <c r="G2550" s="423" t="s">
        <v>665</v>
      </c>
      <c r="H2550" s="196">
        <f>H2552+H2572</f>
        <v>15608.099999999999</v>
      </c>
      <c r="I2550" s="204"/>
      <c r="J2550" s="385"/>
    </row>
    <row r="2551" spans="1:12" s="177" customFormat="1" ht="12.75" customHeight="1" outlineLevel="1" x14ac:dyDescent="0.2">
      <c r="A2551" s="201" t="s">
        <v>212</v>
      </c>
      <c r="B2551" s="190" t="s">
        <v>3518</v>
      </c>
      <c r="C2551" s="191" t="s">
        <v>3492</v>
      </c>
      <c r="D2551" s="192" t="s">
        <v>9</v>
      </c>
      <c r="E2551" s="193">
        <v>39.909999999999997</v>
      </c>
      <c r="F2551" s="193"/>
      <c r="G2551" s="194"/>
      <c r="H2551" s="194"/>
      <c r="I2551" s="204"/>
      <c r="J2551" s="385"/>
    </row>
    <row r="2552" spans="1:12" s="177" customFormat="1" ht="12.75" customHeight="1" outlineLevel="1" x14ac:dyDescent="0.2">
      <c r="A2552" s="201" t="s">
        <v>212</v>
      </c>
      <c r="B2552" s="186" t="s">
        <v>3519</v>
      </c>
      <c r="C2552" s="187" t="s">
        <v>3501</v>
      </c>
      <c r="D2552" s="188" t="s">
        <v>9</v>
      </c>
      <c r="E2552" s="189">
        <v>785.68</v>
      </c>
      <c r="F2552" s="189"/>
      <c r="G2552" s="423" t="str">
        <f>$A$1</f>
        <v>EMBASSAMENTO</v>
      </c>
      <c r="H2552" s="196">
        <f>SUM(H2553:H2569)</f>
        <v>2219.5700000000002</v>
      </c>
      <c r="I2552" s="204"/>
      <c r="J2552" s="385"/>
    </row>
    <row r="2553" spans="1:12" s="177" customFormat="1" ht="12.75" customHeight="1" outlineLevel="1" x14ac:dyDescent="0.2">
      <c r="A2553" s="201" t="s">
        <v>212</v>
      </c>
      <c r="B2553" s="178" t="s">
        <v>3520</v>
      </c>
      <c r="C2553" s="179" t="s">
        <v>1487</v>
      </c>
      <c r="D2553" s="180"/>
      <c r="E2553" s="181"/>
      <c r="F2553" s="181"/>
      <c r="G2553" s="187" t="s">
        <v>3511</v>
      </c>
      <c r="H2553" s="197">
        <f t="shared" ref="H2553:H2569" si="80">SUMIFS($E:$E,$C:$C,G2553,$A:$A,$G$22)</f>
        <v>0</v>
      </c>
      <c r="I2553" s="203"/>
      <c r="J2553" s="387" t="s">
        <v>661</v>
      </c>
      <c r="K2553" s="200"/>
      <c r="L2553" s="200" t="s">
        <v>659</v>
      </c>
    </row>
    <row r="2554" spans="1:12" s="177" customFormat="1" ht="12.75" customHeight="1" outlineLevel="1" x14ac:dyDescent="0.2">
      <c r="A2554" s="201" t="s">
        <v>212</v>
      </c>
      <c r="B2554" s="190" t="s">
        <v>3521</v>
      </c>
      <c r="C2554" s="191" t="s">
        <v>3492</v>
      </c>
      <c r="D2554" s="192" t="s">
        <v>9</v>
      </c>
      <c r="E2554" s="193">
        <v>39.909999999999997</v>
      </c>
      <c r="F2554" s="193"/>
      <c r="G2554" s="191" t="s">
        <v>3492</v>
      </c>
      <c r="H2554" s="197">
        <f t="shared" si="80"/>
        <v>118.12</v>
      </c>
      <c r="I2554" s="203" t="s">
        <v>3569</v>
      </c>
      <c r="J2554" s="200"/>
      <c r="K2554" s="200"/>
      <c r="L2554" s="200"/>
    </row>
    <row r="2555" spans="1:12" s="177" customFormat="1" ht="12.75" customHeight="1" outlineLevel="1" x14ac:dyDescent="0.2">
      <c r="A2555" s="201" t="s">
        <v>212</v>
      </c>
      <c r="B2555" s="186" t="s">
        <v>3522</v>
      </c>
      <c r="C2555" s="187" t="s">
        <v>3501</v>
      </c>
      <c r="D2555" s="188" t="s">
        <v>9</v>
      </c>
      <c r="E2555" s="189">
        <v>750.25</v>
      </c>
      <c r="F2555" s="189"/>
      <c r="G2555" s="187" t="s">
        <v>3494</v>
      </c>
      <c r="H2555" s="197">
        <f t="shared" si="80"/>
        <v>34.35</v>
      </c>
      <c r="I2555" s="203"/>
      <c r="J2555" s="200" t="s">
        <v>661</v>
      </c>
      <c r="K2555" s="200"/>
      <c r="L2555" s="200" t="s">
        <v>659</v>
      </c>
    </row>
    <row r="2556" spans="1:12" s="177" customFormat="1" ht="12.75" customHeight="1" outlineLevel="1" x14ac:dyDescent="0.2">
      <c r="A2556" s="201" t="s">
        <v>212</v>
      </c>
      <c r="B2556" s="178" t="s">
        <v>3523</v>
      </c>
      <c r="C2556" s="179" t="s">
        <v>1488</v>
      </c>
      <c r="D2556" s="180"/>
      <c r="E2556" s="181"/>
      <c r="F2556" s="181"/>
      <c r="G2556" s="191" t="s">
        <v>3496</v>
      </c>
      <c r="H2556" s="197">
        <f t="shared" si="80"/>
        <v>186.18</v>
      </c>
      <c r="I2556" s="203"/>
      <c r="J2556" s="200" t="s">
        <v>661</v>
      </c>
      <c r="K2556" s="200"/>
      <c r="L2556" s="200" t="s">
        <v>659</v>
      </c>
    </row>
    <row r="2557" spans="1:12" s="177" customFormat="1" ht="12.75" customHeight="1" outlineLevel="1" x14ac:dyDescent="0.2">
      <c r="A2557" s="201" t="s">
        <v>212</v>
      </c>
      <c r="B2557" s="190" t="s">
        <v>3524</v>
      </c>
      <c r="C2557" s="191" t="s">
        <v>3492</v>
      </c>
      <c r="D2557" s="192" t="s">
        <v>9</v>
      </c>
      <c r="E2557" s="193">
        <v>39.909999999999997</v>
      </c>
      <c r="F2557" s="193"/>
      <c r="G2557" s="187" t="s">
        <v>3498</v>
      </c>
      <c r="H2557" s="197">
        <f t="shared" si="80"/>
        <v>33.22</v>
      </c>
      <c r="I2557" s="203"/>
      <c r="J2557" s="200" t="s">
        <v>661</v>
      </c>
      <c r="K2557" s="200"/>
      <c r="L2557" s="200" t="s">
        <v>659</v>
      </c>
    </row>
    <row r="2558" spans="1:12" s="177" customFormat="1" ht="12.75" customHeight="1" outlineLevel="1" x14ac:dyDescent="0.2">
      <c r="A2558" s="201" t="s">
        <v>212</v>
      </c>
      <c r="B2558" s="186" t="s">
        <v>3525</v>
      </c>
      <c r="C2558" s="187" t="s">
        <v>3501</v>
      </c>
      <c r="D2558" s="188" t="s">
        <v>9</v>
      </c>
      <c r="E2558" s="189">
        <v>780.22</v>
      </c>
      <c r="F2558" s="189"/>
      <c r="G2558" s="191" t="s">
        <v>3500</v>
      </c>
      <c r="H2558" s="197">
        <f t="shared" si="80"/>
        <v>0</v>
      </c>
      <c r="I2558" s="203"/>
      <c r="J2558" s="200"/>
      <c r="K2558" s="200" t="s">
        <v>658</v>
      </c>
      <c r="L2558" s="200"/>
    </row>
    <row r="2559" spans="1:12" s="177" customFormat="1" ht="12.75" customHeight="1" outlineLevel="1" x14ac:dyDescent="0.2">
      <c r="A2559" s="201" t="s">
        <v>212</v>
      </c>
      <c r="B2559" s="178" t="s">
        <v>3526</v>
      </c>
      <c r="C2559" s="179" t="s">
        <v>1489</v>
      </c>
      <c r="D2559" s="180"/>
      <c r="E2559" s="181"/>
      <c r="F2559" s="181"/>
      <c r="G2559" s="187" t="s">
        <v>3501</v>
      </c>
      <c r="H2559" s="197">
        <f t="shared" si="80"/>
        <v>1827.24</v>
      </c>
      <c r="I2559" s="203" t="s">
        <v>657</v>
      </c>
      <c r="J2559" s="200"/>
      <c r="L2559" s="200" t="s">
        <v>659</v>
      </c>
    </row>
    <row r="2560" spans="1:12" s="177" customFormat="1" ht="12.75" customHeight="1" outlineLevel="1" x14ac:dyDescent="0.2">
      <c r="A2560" s="201" t="s">
        <v>212</v>
      </c>
      <c r="B2560" s="190" t="s">
        <v>3527</v>
      </c>
      <c r="C2560" s="191" t="s">
        <v>3492</v>
      </c>
      <c r="D2560" s="192" t="s">
        <v>9</v>
      </c>
      <c r="E2560" s="193">
        <v>39.909999999999997</v>
      </c>
      <c r="F2560" s="193"/>
      <c r="G2560" s="191" t="s">
        <v>3507</v>
      </c>
      <c r="H2560" s="197">
        <f t="shared" si="80"/>
        <v>19.57</v>
      </c>
      <c r="I2560" s="203"/>
      <c r="J2560" s="387" t="s">
        <v>661</v>
      </c>
      <c r="K2560" s="200"/>
      <c r="L2560" s="200" t="s">
        <v>659</v>
      </c>
    </row>
    <row r="2561" spans="1:12" s="177" customFormat="1" ht="12.75" customHeight="1" outlineLevel="1" x14ac:dyDescent="0.2">
      <c r="A2561" s="201" t="s">
        <v>212</v>
      </c>
      <c r="B2561" s="186" t="s">
        <v>3528</v>
      </c>
      <c r="C2561" s="187" t="s">
        <v>3501</v>
      </c>
      <c r="D2561" s="188" t="s">
        <v>9</v>
      </c>
      <c r="E2561" s="189">
        <v>750.21</v>
      </c>
      <c r="F2561" s="189"/>
      <c r="G2561" s="187" t="s">
        <v>3508</v>
      </c>
      <c r="H2561" s="197">
        <f t="shared" si="80"/>
        <v>0.89</v>
      </c>
      <c r="I2561" s="203"/>
      <c r="J2561" s="387" t="s">
        <v>661</v>
      </c>
      <c r="K2561" s="200"/>
      <c r="L2561" s="200" t="s">
        <v>659</v>
      </c>
    </row>
    <row r="2562" spans="1:12" s="177" customFormat="1" ht="12.75" customHeight="1" outlineLevel="1" x14ac:dyDescent="0.2">
      <c r="A2562" s="201" t="s">
        <v>212</v>
      </c>
      <c r="B2562" s="178" t="s">
        <v>3529</v>
      </c>
      <c r="C2562" s="179" t="s">
        <v>1490</v>
      </c>
      <c r="D2562" s="180"/>
      <c r="E2562" s="181"/>
      <c r="F2562" s="181"/>
      <c r="G2562" s="187"/>
      <c r="H2562" s="197">
        <f t="shared" si="80"/>
        <v>0</v>
      </c>
      <c r="I2562" s="204"/>
      <c r="J2562" s="385"/>
    </row>
    <row r="2563" spans="1:12" s="177" customFormat="1" ht="12.75" customHeight="1" outlineLevel="1" x14ac:dyDescent="0.2">
      <c r="A2563" s="201" t="s">
        <v>212</v>
      </c>
      <c r="B2563" s="190" t="s">
        <v>3530</v>
      </c>
      <c r="C2563" s="191" t="s">
        <v>3492</v>
      </c>
      <c r="D2563" s="192" t="s">
        <v>9</v>
      </c>
      <c r="E2563" s="193">
        <v>39.909999999999997</v>
      </c>
      <c r="F2563" s="193"/>
      <c r="G2563" s="191"/>
      <c r="H2563" s="197">
        <f t="shared" si="80"/>
        <v>0</v>
      </c>
      <c r="I2563" s="204"/>
      <c r="J2563" s="385"/>
    </row>
    <row r="2564" spans="1:12" s="177" customFormat="1" ht="12.75" customHeight="1" outlineLevel="1" x14ac:dyDescent="0.2">
      <c r="A2564" s="201" t="s">
        <v>212</v>
      </c>
      <c r="B2564" s="186" t="s">
        <v>3531</v>
      </c>
      <c r="C2564" s="187" t="s">
        <v>3501</v>
      </c>
      <c r="D2564" s="188" t="s">
        <v>9</v>
      </c>
      <c r="E2564" s="189">
        <v>780.19</v>
      </c>
      <c r="F2564" s="189"/>
      <c r="G2564" s="187"/>
      <c r="H2564" s="197">
        <f t="shared" si="80"/>
        <v>0</v>
      </c>
      <c r="I2564" s="204"/>
      <c r="J2564" s="385"/>
    </row>
    <row r="2565" spans="1:12" s="177" customFormat="1" ht="12.75" customHeight="1" outlineLevel="1" x14ac:dyDescent="0.2">
      <c r="A2565" s="201" t="s">
        <v>212</v>
      </c>
      <c r="B2565" s="178" t="s">
        <v>3532</v>
      </c>
      <c r="C2565" s="179" t="s">
        <v>1491</v>
      </c>
      <c r="D2565" s="180"/>
      <c r="E2565" s="181"/>
      <c r="F2565" s="181"/>
      <c r="G2565" s="191"/>
      <c r="H2565" s="197">
        <f t="shared" si="80"/>
        <v>0</v>
      </c>
      <c r="I2565" s="204"/>
      <c r="J2565" s="385"/>
    </row>
    <row r="2566" spans="1:12" s="177" customFormat="1" ht="12.75" customHeight="1" outlineLevel="1" x14ac:dyDescent="0.2">
      <c r="A2566" s="201" t="s">
        <v>212</v>
      </c>
      <c r="B2566" s="190" t="s">
        <v>3533</v>
      </c>
      <c r="C2566" s="191" t="s">
        <v>3492</v>
      </c>
      <c r="D2566" s="192" t="s">
        <v>9</v>
      </c>
      <c r="E2566" s="193">
        <v>39.909999999999997</v>
      </c>
      <c r="F2566" s="193"/>
      <c r="G2566" s="187"/>
      <c r="H2566" s="197">
        <f t="shared" si="80"/>
        <v>0</v>
      </c>
      <c r="I2566" s="204"/>
      <c r="J2566" s="385"/>
    </row>
    <row r="2567" spans="1:12" s="177" customFormat="1" ht="12.75" customHeight="1" outlineLevel="1" x14ac:dyDescent="0.2">
      <c r="A2567" s="201" t="s">
        <v>212</v>
      </c>
      <c r="B2567" s="186" t="s">
        <v>3534</v>
      </c>
      <c r="C2567" s="187" t="s">
        <v>3501</v>
      </c>
      <c r="D2567" s="188" t="s">
        <v>9</v>
      </c>
      <c r="E2567" s="189">
        <v>750.21</v>
      </c>
      <c r="F2567" s="189"/>
      <c r="G2567" s="191"/>
      <c r="H2567" s="197">
        <f t="shared" si="80"/>
        <v>0</v>
      </c>
      <c r="I2567" s="204"/>
      <c r="J2567" s="385"/>
    </row>
    <row r="2568" spans="1:12" s="177" customFormat="1" ht="12.75" customHeight="1" outlineLevel="1" x14ac:dyDescent="0.2">
      <c r="A2568" s="201" t="s">
        <v>212</v>
      </c>
      <c r="B2568" s="178" t="s">
        <v>3535</v>
      </c>
      <c r="C2568" s="179" t="s">
        <v>1492</v>
      </c>
      <c r="D2568" s="180"/>
      <c r="E2568" s="181"/>
      <c r="F2568" s="181"/>
      <c r="G2568" s="187"/>
      <c r="H2568" s="197">
        <f t="shared" si="80"/>
        <v>0</v>
      </c>
      <c r="I2568" s="204"/>
      <c r="J2568" s="385"/>
    </row>
    <row r="2569" spans="1:12" s="177" customFormat="1" ht="12.75" customHeight="1" outlineLevel="1" x14ac:dyDescent="0.2">
      <c r="A2569" s="201" t="s">
        <v>212</v>
      </c>
      <c r="B2569" s="190" t="s">
        <v>3536</v>
      </c>
      <c r="C2569" s="191" t="s">
        <v>3492</v>
      </c>
      <c r="D2569" s="192" t="s">
        <v>9</v>
      </c>
      <c r="E2569" s="193">
        <v>39.909999999999997</v>
      </c>
      <c r="F2569" s="193"/>
      <c r="G2569" s="191"/>
      <c r="H2569" s="197">
        <f t="shared" si="80"/>
        <v>0</v>
      </c>
      <c r="I2569" s="204"/>
      <c r="J2569" s="385"/>
    </row>
    <row r="2570" spans="1:12" s="177" customFormat="1" ht="12.75" customHeight="1" outlineLevel="1" x14ac:dyDescent="0.2">
      <c r="A2570" s="201" t="s">
        <v>212</v>
      </c>
      <c r="B2570" s="186" t="s">
        <v>3537</v>
      </c>
      <c r="C2570" s="187" t="s">
        <v>3501</v>
      </c>
      <c r="D2570" s="188" t="s">
        <v>9</v>
      </c>
      <c r="E2570" s="189">
        <v>780.19</v>
      </c>
      <c r="F2570" s="189"/>
      <c r="G2570" s="160"/>
      <c r="H2570" s="160"/>
      <c r="I2570" s="204"/>
      <c r="J2570" s="385"/>
    </row>
    <row r="2571" spans="1:12" s="177" customFormat="1" ht="12.75" customHeight="1" outlineLevel="1" x14ac:dyDescent="0.2">
      <c r="A2571" s="201" t="s">
        <v>212</v>
      </c>
      <c r="B2571" s="178" t="s">
        <v>3538</v>
      </c>
      <c r="C2571" s="179" t="s">
        <v>1493</v>
      </c>
      <c r="D2571" s="180"/>
      <c r="E2571" s="181"/>
      <c r="F2571" s="181"/>
      <c r="G2571" s="160"/>
      <c r="H2571" s="160"/>
      <c r="I2571" s="204"/>
      <c r="J2571" s="385"/>
    </row>
    <row r="2572" spans="1:12" s="177" customFormat="1" ht="12.75" customHeight="1" outlineLevel="1" x14ac:dyDescent="0.2">
      <c r="A2572" s="201" t="s">
        <v>212</v>
      </c>
      <c r="B2572" s="190" t="s">
        <v>3539</v>
      </c>
      <c r="C2572" s="191" t="s">
        <v>3492</v>
      </c>
      <c r="D2572" s="192" t="s">
        <v>9</v>
      </c>
      <c r="E2572" s="193">
        <v>39.909999999999997</v>
      </c>
      <c r="F2572" s="193"/>
      <c r="G2572" s="423" t="str">
        <f>$A$2</f>
        <v>TORRE</v>
      </c>
      <c r="H2572" s="196">
        <f>SUM(H2573:H2589)</f>
        <v>13388.529999999999</v>
      </c>
      <c r="I2572" s="204"/>
      <c r="J2572" s="385"/>
    </row>
    <row r="2573" spans="1:12" s="177" customFormat="1" ht="12.75" customHeight="1" outlineLevel="1" x14ac:dyDescent="0.2">
      <c r="A2573" s="201" t="s">
        <v>212</v>
      </c>
      <c r="B2573" s="186" t="s">
        <v>3540</v>
      </c>
      <c r="C2573" s="187" t="s">
        <v>3501</v>
      </c>
      <c r="D2573" s="188" t="s">
        <v>9</v>
      </c>
      <c r="E2573" s="189">
        <v>750.21</v>
      </c>
      <c r="F2573" s="189"/>
      <c r="G2573" s="187" t="s">
        <v>3511</v>
      </c>
      <c r="H2573" s="197">
        <f t="shared" ref="H2573:H2589" si="81">SUMIFS($E:$E,$C:$C,G2573,$A:$A,$G$30)</f>
        <v>46.46</v>
      </c>
      <c r="I2573" s="203"/>
      <c r="J2573" s="387" t="s">
        <v>661</v>
      </c>
      <c r="K2573" s="200"/>
      <c r="L2573" s="200" t="s">
        <v>659</v>
      </c>
    </row>
    <row r="2574" spans="1:12" s="177" customFormat="1" ht="12.75" customHeight="1" outlineLevel="1" x14ac:dyDescent="0.2">
      <c r="A2574" s="201" t="s">
        <v>212</v>
      </c>
      <c r="B2574" s="178" t="s">
        <v>3541</v>
      </c>
      <c r="C2574" s="179" t="s">
        <v>1494</v>
      </c>
      <c r="D2574" s="180"/>
      <c r="E2574" s="181"/>
      <c r="F2574" s="181"/>
      <c r="G2574" s="191" t="s">
        <v>3492</v>
      </c>
      <c r="H2574" s="197">
        <f t="shared" si="81"/>
        <v>766.28999999999985</v>
      </c>
      <c r="I2574" s="203" t="s">
        <v>3569</v>
      </c>
      <c r="J2574" s="200"/>
      <c r="K2574" s="200"/>
      <c r="L2574" s="200"/>
    </row>
    <row r="2575" spans="1:12" s="177" customFormat="1" ht="12.75" customHeight="1" outlineLevel="1" x14ac:dyDescent="0.2">
      <c r="A2575" s="201" t="s">
        <v>212</v>
      </c>
      <c r="B2575" s="190" t="s">
        <v>3542</v>
      </c>
      <c r="C2575" s="191" t="s">
        <v>3492</v>
      </c>
      <c r="D2575" s="192" t="s">
        <v>9</v>
      </c>
      <c r="E2575" s="193">
        <v>39.909999999999997</v>
      </c>
      <c r="F2575" s="193"/>
      <c r="G2575" s="187" t="s">
        <v>3494</v>
      </c>
      <c r="H2575" s="197">
        <f t="shared" si="81"/>
        <v>0</v>
      </c>
      <c r="I2575" s="203"/>
      <c r="J2575" s="200" t="s">
        <v>661</v>
      </c>
      <c r="K2575" s="200"/>
      <c r="L2575" s="200" t="s">
        <v>659</v>
      </c>
    </row>
    <row r="2576" spans="1:12" s="177" customFormat="1" ht="12.75" customHeight="1" outlineLevel="1" x14ac:dyDescent="0.2">
      <c r="A2576" s="201" t="s">
        <v>212</v>
      </c>
      <c r="B2576" s="186" t="s">
        <v>3543</v>
      </c>
      <c r="C2576" s="187" t="s">
        <v>3501</v>
      </c>
      <c r="D2576" s="188" t="s">
        <v>9</v>
      </c>
      <c r="E2576" s="189">
        <v>779.03</v>
      </c>
      <c r="F2576" s="189"/>
      <c r="G2576" s="191" t="s">
        <v>3496</v>
      </c>
      <c r="H2576" s="197">
        <f t="shared" si="81"/>
        <v>0</v>
      </c>
      <c r="I2576" s="203"/>
      <c r="J2576" s="200" t="s">
        <v>661</v>
      </c>
      <c r="K2576" s="200"/>
      <c r="L2576" s="200" t="s">
        <v>659</v>
      </c>
    </row>
    <row r="2577" spans="1:12" s="177" customFormat="1" ht="12.75" customHeight="1" outlineLevel="1" x14ac:dyDescent="0.2">
      <c r="A2577" s="201" t="s">
        <v>212</v>
      </c>
      <c r="B2577" s="178" t="s">
        <v>3544</v>
      </c>
      <c r="C2577" s="179" t="s">
        <v>1495</v>
      </c>
      <c r="D2577" s="180"/>
      <c r="E2577" s="181"/>
      <c r="F2577" s="181"/>
      <c r="G2577" s="187" t="s">
        <v>3498</v>
      </c>
      <c r="H2577" s="197">
        <f t="shared" si="81"/>
        <v>0</v>
      </c>
      <c r="I2577" s="203"/>
      <c r="J2577" s="200" t="s">
        <v>661</v>
      </c>
      <c r="K2577" s="200"/>
      <c r="L2577" s="200" t="s">
        <v>659</v>
      </c>
    </row>
    <row r="2578" spans="1:12" s="177" customFormat="1" ht="12.75" customHeight="1" outlineLevel="1" x14ac:dyDescent="0.2">
      <c r="A2578" s="201" t="s">
        <v>212</v>
      </c>
      <c r="B2578" s="190" t="s">
        <v>3545</v>
      </c>
      <c r="C2578" s="191" t="s">
        <v>3492</v>
      </c>
      <c r="D2578" s="192" t="s">
        <v>9</v>
      </c>
      <c r="E2578" s="193">
        <v>45.1</v>
      </c>
      <c r="F2578" s="193"/>
      <c r="G2578" s="191" t="s">
        <v>3500</v>
      </c>
      <c r="H2578" s="197">
        <f t="shared" si="81"/>
        <v>0</v>
      </c>
      <c r="I2578" s="203"/>
      <c r="J2578" s="200"/>
      <c r="K2578" s="200" t="s">
        <v>658</v>
      </c>
      <c r="L2578" s="200"/>
    </row>
    <row r="2579" spans="1:12" s="177" customFormat="1" ht="12.75" customHeight="1" outlineLevel="1" x14ac:dyDescent="0.2">
      <c r="A2579" s="201" t="s">
        <v>212</v>
      </c>
      <c r="B2579" s="186" t="s">
        <v>3546</v>
      </c>
      <c r="C2579" s="187" t="s">
        <v>3501</v>
      </c>
      <c r="D2579" s="188" t="s">
        <v>9</v>
      </c>
      <c r="E2579" s="189">
        <v>868.48</v>
      </c>
      <c r="F2579" s="189"/>
      <c r="G2579" s="187" t="s">
        <v>3501</v>
      </c>
      <c r="H2579" s="197">
        <f t="shared" si="81"/>
        <v>12575.779999999999</v>
      </c>
      <c r="I2579" s="203" t="s">
        <v>657</v>
      </c>
      <c r="J2579" s="200"/>
      <c r="L2579" s="200" t="s">
        <v>659</v>
      </c>
    </row>
    <row r="2580" spans="1:12" s="177" customFormat="1" ht="12.75" customHeight="1" outlineLevel="1" x14ac:dyDescent="0.2">
      <c r="A2580" s="201" t="s">
        <v>212</v>
      </c>
      <c r="B2580" s="178" t="s">
        <v>3547</v>
      </c>
      <c r="C2580" s="179" t="s">
        <v>1496</v>
      </c>
      <c r="D2580" s="180"/>
      <c r="E2580" s="181"/>
      <c r="F2580" s="181"/>
      <c r="G2580" s="191" t="s">
        <v>3507</v>
      </c>
      <c r="H2580" s="197">
        <f t="shared" si="81"/>
        <v>0</v>
      </c>
      <c r="I2580" s="203"/>
      <c r="J2580" s="387" t="s">
        <v>661</v>
      </c>
      <c r="K2580" s="200"/>
      <c r="L2580" s="200" t="s">
        <v>659</v>
      </c>
    </row>
    <row r="2581" spans="1:12" s="177" customFormat="1" ht="12.75" customHeight="1" outlineLevel="1" x14ac:dyDescent="0.2">
      <c r="A2581" s="201" t="s">
        <v>212</v>
      </c>
      <c r="B2581" s="190" t="s">
        <v>3548</v>
      </c>
      <c r="C2581" s="191" t="s">
        <v>3492</v>
      </c>
      <c r="D2581" s="192" t="s">
        <v>9</v>
      </c>
      <c r="E2581" s="193">
        <v>45.1</v>
      </c>
      <c r="F2581" s="193"/>
      <c r="G2581" s="187" t="s">
        <v>3508</v>
      </c>
      <c r="H2581" s="197">
        <f t="shared" si="81"/>
        <v>0</v>
      </c>
      <c r="I2581" s="203"/>
      <c r="J2581" s="387" t="s">
        <v>661</v>
      </c>
      <c r="K2581" s="200"/>
      <c r="L2581" s="200" t="s">
        <v>659</v>
      </c>
    </row>
    <row r="2582" spans="1:12" s="177" customFormat="1" ht="12.75" customHeight="1" outlineLevel="1" x14ac:dyDescent="0.2">
      <c r="A2582" s="201" t="s">
        <v>212</v>
      </c>
      <c r="B2582" s="186" t="s">
        <v>3549</v>
      </c>
      <c r="C2582" s="187" t="s">
        <v>3501</v>
      </c>
      <c r="D2582" s="188" t="s">
        <v>9</v>
      </c>
      <c r="E2582" s="189">
        <v>485.86</v>
      </c>
      <c r="F2582" s="189"/>
      <c r="G2582" s="187"/>
      <c r="H2582" s="197">
        <f t="shared" si="81"/>
        <v>0</v>
      </c>
      <c r="I2582" s="204"/>
      <c r="J2582" s="385"/>
    </row>
    <row r="2583" spans="1:12" s="177" customFormat="1" ht="12.75" customHeight="1" outlineLevel="1" x14ac:dyDescent="0.2">
      <c r="A2583" s="201" t="s">
        <v>212</v>
      </c>
      <c r="B2583" s="178" t="s">
        <v>3550</v>
      </c>
      <c r="C2583" s="179" t="s">
        <v>1497</v>
      </c>
      <c r="D2583" s="180"/>
      <c r="E2583" s="181"/>
      <c r="F2583" s="181"/>
      <c r="G2583" s="191"/>
      <c r="H2583" s="197">
        <f t="shared" si="81"/>
        <v>0</v>
      </c>
      <c r="I2583" s="204"/>
      <c r="J2583" s="385"/>
    </row>
    <row r="2584" spans="1:12" s="177" customFormat="1" ht="12.75" customHeight="1" outlineLevel="1" x14ac:dyDescent="0.2">
      <c r="A2584" s="201" t="s">
        <v>212</v>
      </c>
      <c r="B2584" s="190" t="s">
        <v>3551</v>
      </c>
      <c r="C2584" s="191" t="s">
        <v>3492</v>
      </c>
      <c r="D2584" s="192" t="s">
        <v>9</v>
      </c>
      <c r="E2584" s="193">
        <v>39.909999999999997</v>
      </c>
      <c r="F2584" s="193"/>
      <c r="G2584" s="187"/>
      <c r="H2584" s="197">
        <f t="shared" si="81"/>
        <v>0</v>
      </c>
      <c r="I2584" s="204"/>
      <c r="J2584" s="385"/>
    </row>
    <row r="2585" spans="1:12" s="177" customFormat="1" ht="12.75" customHeight="1" outlineLevel="1" x14ac:dyDescent="0.2">
      <c r="A2585" s="201" t="s">
        <v>212</v>
      </c>
      <c r="B2585" s="186" t="s">
        <v>3552</v>
      </c>
      <c r="C2585" s="187" t="s">
        <v>3501</v>
      </c>
      <c r="D2585" s="188" t="s">
        <v>9</v>
      </c>
      <c r="E2585" s="189">
        <v>434.81</v>
      </c>
      <c r="F2585" s="189"/>
      <c r="G2585" s="191"/>
      <c r="H2585" s="197">
        <f t="shared" si="81"/>
        <v>0</v>
      </c>
      <c r="I2585" s="204"/>
      <c r="J2585" s="385"/>
    </row>
    <row r="2586" spans="1:12" s="177" customFormat="1" ht="12.75" customHeight="1" outlineLevel="1" x14ac:dyDescent="0.2">
      <c r="A2586" s="201" t="s">
        <v>212</v>
      </c>
      <c r="B2586" s="178" t="s">
        <v>3553</v>
      </c>
      <c r="C2586" s="179" t="s">
        <v>1498</v>
      </c>
      <c r="D2586" s="180"/>
      <c r="E2586" s="181"/>
      <c r="F2586" s="181"/>
      <c r="G2586" s="187"/>
      <c r="H2586" s="197">
        <f t="shared" si="81"/>
        <v>0</v>
      </c>
      <c r="I2586" s="204"/>
      <c r="J2586" s="385"/>
    </row>
    <row r="2587" spans="1:12" s="177" customFormat="1" ht="12.75" customHeight="1" outlineLevel="1" x14ac:dyDescent="0.2">
      <c r="A2587" s="201" t="s">
        <v>212</v>
      </c>
      <c r="B2587" s="190" t="s">
        <v>3554</v>
      </c>
      <c r="C2587" s="191" t="s">
        <v>3492</v>
      </c>
      <c r="D2587" s="192" t="s">
        <v>9</v>
      </c>
      <c r="E2587" s="193">
        <v>39.909999999999997</v>
      </c>
      <c r="F2587" s="193"/>
      <c r="G2587" s="191"/>
      <c r="H2587" s="197">
        <f t="shared" si="81"/>
        <v>0</v>
      </c>
      <c r="I2587" s="204"/>
      <c r="J2587" s="385"/>
    </row>
    <row r="2588" spans="1:12" s="177" customFormat="1" ht="12.75" customHeight="1" outlineLevel="1" x14ac:dyDescent="0.2">
      <c r="A2588" s="201" t="s">
        <v>212</v>
      </c>
      <c r="B2588" s="186" t="s">
        <v>3555</v>
      </c>
      <c r="C2588" s="187" t="s">
        <v>3501</v>
      </c>
      <c r="D2588" s="188" t="s">
        <v>9</v>
      </c>
      <c r="E2588" s="189">
        <v>397.55</v>
      </c>
      <c r="F2588" s="189"/>
      <c r="G2588" s="187"/>
      <c r="H2588" s="197">
        <f t="shared" si="81"/>
        <v>0</v>
      </c>
      <c r="I2588" s="204"/>
      <c r="J2588" s="385"/>
    </row>
    <row r="2589" spans="1:12" s="177" customFormat="1" ht="12.75" customHeight="1" outlineLevel="1" x14ac:dyDescent="0.2">
      <c r="A2589" s="201" t="s">
        <v>212</v>
      </c>
      <c r="B2589" s="178" t="s">
        <v>3556</v>
      </c>
      <c r="C2589" s="179" t="s">
        <v>1499</v>
      </c>
      <c r="D2589" s="180"/>
      <c r="E2589" s="181"/>
      <c r="F2589" s="181"/>
      <c r="G2589" s="191"/>
      <c r="H2589" s="197">
        <f t="shared" si="81"/>
        <v>0</v>
      </c>
      <c r="I2589" s="204"/>
      <c r="J2589" s="385"/>
    </row>
    <row r="2590" spans="1:12" s="177" customFormat="1" ht="12.75" customHeight="1" outlineLevel="1" x14ac:dyDescent="0.2">
      <c r="A2590" s="201" t="s">
        <v>212</v>
      </c>
      <c r="B2590" s="190" t="s">
        <v>3557</v>
      </c>
      <c r="C2590" s="191" t="s">
        <v>3492</v>
      </c>
      <c r="D2590" s="192" t="s">
        <v>9</v>
      </c>
      <c r="E2590" s="193">
        <v>39.909999999999997</v>
      </c>
      <c r="F2590" s="193"/>
      <c r="I2590" s="204"/>
      <c r="J2590" s="385"/>
    </row>
    <row r="2591" spans="1:12" s="177" customFormat="1" ht="12.75" customHeight="1" outlineLevel="1" x14ac:dyDescent="0.2">
      <c r="A2591" s="201" t="s">
        <v>212</v>
      </c>
      <c r="B2591" s="186" t="s">
        <v>3558</v>
      </c>
      <c r="C2591" s="187" t="s">
        <v>3501</v>
      </c>
      <c r="D2591" s="188" t="s">
        <v>9</v>
      </c>
      <c r="E2591" s="189">
        <v>441.71</v>
      </c>
      <c r="F2591" s="189"/>
      <c r="I2591" s="204"/>
      <c r="J2591" s="385"/>
    </row>
    <row r="2592" spans="1:12" s="177" customFormat="1" ht="12.75" customHeight="1" outlineLevel="1" x14ac:dyDescent="0.2">
      <c r="A2592" s="201" t="s">
        <v>212</v>
      </c>
      <c r="B2592" s="178" t="s">
        <v>3559</v>
      </c>
      <c r="C2592" s="179" t="s">
        <v>1500</v>
      </c>
      <c r="D2592" s="180"/>
      <c r="E2592" s="181"/>
      <c r="F2592" s="181"/>
      <c r="I2592" s="204"/>
      <c r="J2592" s="385"/>
    </row>
    <row r="2593" spans="1:13" s="177" customFormat="1" ht="12.75" customHeight="1" outlineLevel="1" x14ac:dyDescent="0.2">
      <c r="A2593" s="201" t="s">
        <v>212</v>
      </c>
      <c r="B2593" s="190" t="s">
        <v>3560</v>
      </c>
      <c r="C2593" s="191" t="s">
        <v>3492</v>
      </c>
      <c r="D2593" s="192" t="s">
        <v>9</v>
      </c>
      <c r="E2593" s="193">
        <v>45.1</v>
      </c>
      <c r="F2593" s="193"/>
      <c r="I2593" s="204"/>
      <c r="J2593" s="385"/>
    </row>
    <row r="2594" spans="1:13" s="177" customFormat="1" ht="12.75" customHeight="1" outlineLevel="1" x14ac:dyDescent="0.2">
      <c r="A2594" s="201" t="s">
        <v>212</v>
      </c>
      <c r="B2594" s="186" t="s">
        <v>3561</v>
      </c>
      <c r="C2594" s="187" t="s">
        <v>3501</v>
      </c>
      <c r="D2594" s="188" t="s">
        <v>9</v>
      </c>
      <c r="E2594" s="189">
        <v>457.95</v>
      </c>
      <c r="F2594" s="189"/>
      <c r="I2594" s="204"/>
      <c r="J2594" s="385"/>
    </row>
    <row r="2595" spans="1:13" s="177" customFormat="1" ht="12.75" customHeight="1" outlineLevel="1" x14ac:dyDescent="0.2">
      <c r="A2595" s="201" t="s">
        <v>212</v>
      </c>
      <c r="B2595" s="178" t="s">
        <v>3562</v>
      </c>
      <c r="C2595" s="179" t="s">
        <v>1502</v>
      </c>
      <c r="D2595" s="180"/>
      <c r="E2595" s="181"/>
      <c r="F2595" s="181"/>
      <c r="I2595" s="204"/>
      <c r="J2595" s="385"/>
    </row>
    <row r="2596" spans="1:13" s="177" customFormat="1" ht="12.75" customHeight="1" outlineLevel="1" x14ac:dyDescent="0.2">
      <c r="A2596" s="201" t="s">
        <v>212</v>
      </c>
      <c r="B2596" s="190" t="s">
        <v>3563</v>
      </c>
      <c r="C2596" s="191" t="s">
        <v>3492</v>
      </c>
      <c r="D2596" s="192" t="s">
        <v>9</v>
      </c>
      <c r="E2596" s="193">
        <v>61.87</v>
      </c>
      <c r="F2596" s="193"/>
      <c r="I2596" s="204"/>
      <c r="J2596" s="385"/>
    </row>
    <row r="2597" spans="1:13" s="177" customFormat="1" ht="12.75" customHeight="1" outlineLevel="1" x14ac:dyDescent="0.2">
      <c r="A2597" s="201" t="s">
        <v>212</v>
      </c>
      <c r="B2597" s="186" t="s">
        <v>3564</v>
      </c>
      <c r="C2597" s="187" t="s">
        <v>3501</v>
      </c>
      <c r="D2597" s="188" t="s">
        <v>9</v>
      </c>
      <c r="E2597" s="189">
        <v>226.52</v>
      </c>
      <c r="F2597" s="189"/>
      <c r="J2597" s="385"/>
    </row>
    <row r="2598" spans="1:13" s="177" customFormat="1" ht="12.75" customHeight="1" outlineLevel="1" x14ac:dyDescent="0.2">
      <c r="A2598" s="201" t="s">
        <v>212</v>
      </c>
      <c r="B2598" s="178" t="s">
        <v>3565</v>
      </c>
      <c r="C2598" s="179" t="s">
        <v>1504</v>
      </c>
      <c r="D2598" s="180"/>
      <c r="E2598" s="181"/>
      <c r="F2598" s="181"/>
      <c r="J2598" s="385"/>
    </row>
    <row r="2599" spans="1:13" s="177" customFormat="1" ht="12.75" customHeight="1" outlineLevel="1" x14ac:dyDescent="0.2">
      <c r="A2599" s="201" t="s">
        <v>212</v>
      </c>
      <c r="B2599" s="190" t="s">
        <v>3566</v>
      </c>
      <c r="C2599" s="191" t="s">
        <v>3501</v>
      </c>
      <c r="D2599" s="192" t="s">
        <v>9</v>
      </c>
      <c r="E2599" s="193">
        <v>231.14</v>
      </c>
      <c r="F2599" s="193"/>
      <c r="J2599" s="385"/>
    </row>
    <row r="2600" spans="1:13" s="177" customFormat="1" ht="12.75" customHeight="1" outlineLevel="1" x14ac:dyDescent="0.2">
      <c r="A2600" s="201" t="s">
        <v>212</v>
      </c>
      <c r="B2600" s="178" t="s">
        <v>3567</v>
      </c>
      <c r="C2600" s="179" t="s">
        <v>1507</v>
      </c>
      <c r="D2600" s="180"/>
      <c r="E2600" s="181"/>
      <c r="F2600" s="181"/>
      <c r="J2600" s="385"/>
    </row>
    <row r="2601" spans="1:13" s="177" customFormat="1" ht="12.75" customHeight="1" outlineLevel="1" x14ac:dyDescent="0.2">
      <c r="A2601" s="201" t="s">
        <v>212</v>
      </c>
      <c r="B2601" s="186" t="s">
        <v>3568</v>
      </c>
      <c r="C2601" s="187" t="s">
        <v>3501</v>
      </c>
      <c r="D2601" s="188" t="s">
        <v>9</v>
      </c>
      <c r="E2601" s="189">
        <v>154.52000000000001</v>
      </c>
      <c r="F2601" s="189"/>
      <c r="J2601" s="385"/>
    </row>
    <row r="2602" spans="1:13" s="177" customFormat="1" x14ac:dyDescent="0.2">
      <c r="B2602" s="419" t="s">
        <v>640</v>
      </c>
      <c r="C2602" s="420" t="s">
        <v>756</v>
      </c>
      <c r="D2602" s="451"/>
      <c r="E2602" s="423">
        <f>SUM(E2604:E2943)</f>
        <v>10851.490000000011</v>
      </c>
      <c r="F2602" s="423"/>
      <c r="G2602" s="420"/>
      <c r="H2602" s="196">
        <f>SUM(H2603:H2691)</f>
        <v>10851.490000000003</v>
      </c>
      <c r="I2602" s="204" t="str">
        <f>IF(H2602=E2602,"OKAY","REVER")</f>
        <v>OKAY</v>
      </c>
      <c r="J2602" s="367"/>
      <c r="K2602" s="160"/>
      <c r="L2602" s="160"/>
    </row>
    <row r="2603" spans="1:13" s="177" customFormat="1" ht="38.25" customHeight="1" outlineLevel="1" x14ac:dyDescent="0.2">
      <c r="A2603" s="201" t="s">
        <v>211</v>
      </c>
      <c r="B2603" s="178" t="s">
        <v>641</v>
      </c>
      <c r="C2603" s="179" t="s">
        <v>1479</v>
      </c>
      <c r="D2603" s="180"/>
      <c r="E2603" s="181"/>
      <c r="F2603" s="181"/>
      <c r="G2603" s="191" t="s">
        <v>3597</v>
      </c>
      <c r="H2603" s="197">
        <f t="shared" ref="H2603:H2634" si="82">SUMIF($C:$C,G2603,$E:$E)</f>
        <v>2.4300000000000002</v>
      </c>
      <c r="I2603" s="37" t="str">
        <f>TRIM(LEFT(G2603,FIND("-",G2603)-1))</f>
        <v>TEXTURA ROLADA EM TETO</v>
      </c>
      <c r="J2603" s="452"/>
      <c r="K2603" s="160"/>
      <c r="L2603" s="160"/>
    </row>
    <row r="2604" spans="1:13" s="177" customFormat="1" ht="38.25" customHeight="1" outlineLevel="1" x14ac:dyDescent="0.2">
      <c r="A2604" s="201" t="s">
        <v>211</v>
      </c>
      <c r="B2604" s="190" t="s">
        <v>642</v>
      </c>
      <c r="C2604" s="191" t="s">
        <v>3597</v>
      </c>
      <c r="D2604" s="192" t="s">
        <v>9</v>
      </c>
      <c r="E2604" s="193">
        <v>2.4300000000000002</v>
      </c>
      <c r="F2604" s="193"/>
      <c r="G2604" s="187" t="s">
        <v>3695</v>
      </c>
      <c r="H2604" s="197">
        <f t="shared" si="82"/>
        <v>11.09</v>
      </c>
      <c r="I2604" s="37" t="str">
        <f t="shared" ref="I2604:I2667" si="83">TRIM(LEFT(G2604,FIND("-",G2604)-1))</f>
        <v>MASSA EM TETO</v>
      </c>
      <c r="J2604" s="453"/>
      <c r="K2604" s="37" t="s">
        <v>4018</v>
      </c>
      <c r="L2604" s="37" t="s">
        <v>4017</v>
      </c>
      <c r="M2604" s="37" t="s">
        <v>4019</v>
      </c>
    </row>
    <row r="2605" spans="1:13" s="177" customFormat="1" ht="38.25" customHeight="1" outlineLevel="1" x14ac:dyDescent="0.2">
      <c r="A2605" s="201" t="s">
        <v>211</v>
      </c>
      <c r="B2605" s="186" t="s">
        <v>3598</v>
      </c>
      <c r="C2605" s="187" t="s">
        <v>3599</v>
      </c>
      <c r="D2605" s="188" t="s">
        <v>9</v>
      </c>
      <c r="E2605" s="189">
        <v>5.84</v>
      </c>
      <c r="F2605" s="189"/>
      <c r="G2605" s="191" t="s">
        <v>3697</v>
      </c>
      <c r="H2605" s="197">
        <f t="shared" si="82"/>
        <v>11.09</v>
      </c>
      <c r="I2605" s="37" t="str">
        <f t="shared" si="83"/>
        <v>PINTURA EM TETO</v>
      </c>
      <c r="J2605" s="453"/>
      <c r="K2605" s="197">
        <f>SUMIF($I$2603:$I$2691,K$2604,$H$2603:$H$2691)</f>
        <v>204.21</v>
      </c>
      <c r="L2605" s="197">
        <f>SUMIF($I$2603:$I$2691,L$2604,$H$2603:$H$2691)</f>
        <v>5277.4400000000005</v>
      </c>
      <c r="M2605" s="197">
        <f>SUMIF($I$2603:$I$2691,M$2604,$H$2603:$H$2691)</f>
        <v>5369.84</v>
      </c>
    </row>
    <row r="2606" spans="1:13" s="177" customFormat="1" ht="25.5" customHeight="1" outlineLevel="1" x14ac:dyDescent="0.2">
      <c r="A2606" s="201" t="s">
        <v>211</v>
      </c>
      <c r="B2606" s="190" t="s">
        <v>3600</v>
      </c>
      <c r="C2606" s="191" t="s">
        <v>3601</v>
      </c>
      <c r="D2606" s="192" t="s">
        <v>9</v>
      </c>
      <c r="E2606" s="193">
        <v>5.84</v>
      </c>
      <c r="F2606" s="193"/>
      <c r="G2606" s="187" t="s">
        <v>3599</v>
      </c>
      <c r="H2606" s="197">
        <f t="shared" si="82"/>
        <v>5.84</v>
      </c>
      <c r="I2606" s="37" t="str">
        <f t="shared" si="83"/>
        <v>MASSA EM TETO</v>
      </c>
      <c r="J2606" s="453"/>
      <c r="K2606" s="160"/>
      <c r="L2606" s="160"/>
    </row>
    <row r="2607" spans="1:13" s="177" customFormat="1" ht="38.25" customHeight="1" outlineLevel="1" x14ac:dyDescent="0.2">
      <c r="A2607" s="201" t="s">
        <v>211</v>
      </c>
      <c r="B2607" s="186" t="s">
        <v>3602</v>
      </c>
      <c r="C2607" s="187" t="s">
        <v>3603</v>
      </c>
      <c r="D2607" s="188" t="s">
        <v>9</v>
      </c>
      <c r="E2607" s="189">
        <v>92.4</v>
      </c>
      <c r="F2607" s="189"/>
      <c r="G2607" s="191" t="s">
        <v>3601</v>
      </c>
      <c r="H2607" s="197">
        <f t="shared" si="82"/>
        <v>5.84</v>
      </c>
      <c r="I2607" s="37" t="str">
        <f t="shared" si="83"/>
        <v>PINTURA EM TETO</v>
      </c>
      <c r="J2607" s="453"/>
      <c r="K2607" s="160"/>
      <c r="L2607" s="160"/>
    </row>
    <row r="2608" spans="1:13" s="177" customFormat="1" ht="25.5" customHeight="1" outlineLevel="1" x14ac:dyDescent="0.2">
      <c r="A2608" s="201" t="s">
        <v>211</v>
      </c>
      <c r="B2608" s="190" t="s">
        <v>3604</v>
      </c>
      <c r="C2608" s="191" t="s">
        <v>3605</v>
      </c>
      <c r="D2608" s="192" t="s">
        <v>9</v>
      </c>
      <c r="E2608" s="193">
        <v>4.17</v>
      </c>
      <c r="F2608" s="193"/>
      <c r="G2608" s="187" t="s">
        <v>3994</v>
      </c>
      <c r="H2608" s="197">
        <f t="shared" si="82"/>
        <v>16.36</v>
      </c>
      <c r="I2608" s="37" t="str">
        <f t="shared" si="83"/>
        <v>MASSA EM TETO</v>
      </c>
      <c r="J2608" s="453"/>
      <c r="K2608" s="160"/>
      <c r="L2608" s="160"/>
      <c r="M2608" s="200"/>
    </row>
    <row r="2609" spans="1:13" s="177" customFormat="1" ht="25.5" customHeight="1" outlineLevel="1" x14ac:dyDescent="0.2">
      <c r="A2609" s="201" t="s">
        <v>211</v>
      </c>
      <c r="B2609" s="186" t="s">
        <v>3606</v>
      </c>
      <c r="C2609" s="187" t="s">
        <v>3607</v>
      </c>
      <c r="D2609" s="188" t="s">
        <v>9</v>
      </c>
      <c r="E2609" s="189">
        <v>4.17</v>
      </c>
      <c r="F2609" s="189"/>
      <c r="G2609" s="191" t="s">
        <v>3996</v>
      </c>
      <c r="H2609" s="197">
        <f t="shared" si="82"/>
        <v>16.36</v>
      </c>
      <c r="I2609" s="37" t="str">
        <f t="shared" si="83"/>
        <v>PINTURA EM TETO</v>
      </c>
      <c r="J2609" s="453"/>
      <c r="K2609" s="160"/>
      <c r="L2609" s="160"/>
      <c r="M2609" s="200"/>
    </row>
    <row r="2610" spans="1:13" s="177" customFormat="1" ht="38.25" customHeight="1" outlineLevel="1" x14ac:dyDescent="0.2">
      <c r="A2610" s="201" t="s">
        <v>211</v>
      </c>
      <c r="B2610" s="190" t="s">
        <v>3608</v>
      </c>
      <c r="C2610" s="191" t="s">
        <v>3609</v>
      </c>
      <c r="D2610" s="192" t="s">
        <v>9</v>
      </c>
      <c r="E2610" s="193">
        <v>5.55</v>
      </c>
      <c r="F2610" s="193"/>
      <c r="G2610" s="187" t="s">
        <v>3699</v>
      </c>
      <c r="H2610" s="197">
        <f t="shared" si="82"/>
        <v>25.29</v>
      </c>
      <c r="I2610" s="37" t="str">
        <f t="shared" si="83"/>
        <v>MASSA EM TETO</v>
      </c>
      <c r="J2610" s="453"/>
      <c r="K2610" s="160"/>
      <c r="L2610" s="160"/>
    </row>
    <row r="2611" spans="1:13" s="177" customFormat="1" ht="25.5" customHeight="1" outlineLevel="1" x14ac:dyDescent="0.2">
      <c r="A2611" s="201" t="s">
        <v>211</v>
      </c>
      <c r="B2611" s="186" t="s">
        <v>3610</v>
      </c>
      <c r="C2611" s="187" t="s">
        <v>3611</v>
      </c>
      <c r="D2611" s="188" t="s">
        <v>9</v>
      </c>
      <c r="E2611" s="189">
        <v>5.55</v>
      </c>
      <c r="F2611" s="189"/>
      <c r="G2611" s="191" t="s">
        <v>3701</v>
      </c>
      <c r="H2611" s="197">
        <f t="shared" si="82"/>
        <v>25.29</v>
      </c>
      <c r="I2611" s="37" t="str">
        <f t="shared" si="83"/>
        <v>PINTURA EM TETO</v>
      </c>
      <c r="J2611" s="453"/>
      <c r="K2611" s="160"/>
      <c r="L2611" s="160"/>
    </row>
    <row r="2612" spans="1:13" s="177" customFormat="1" ht="25.5" customHeight="1" outlineLevel="1" x14ac:dyDescent="0.2">
      <c r="A2612" s="201" t="s">
        <v>211</v>
      </c>
      <c r="B2612" s="190" t="s">
        <v>3612</v>
      </c>
      <c r="C2612" s="191" t="s">
        <v>3613</v>
      </c>
      <c r="D2612" s="192" t="s">
        <v>9</v>
      </c>
      <c r="E2612" s="193">
        <v>6.92</v>
      </c>
      <c r="F2612" s="193"/>
      <c r="G2612" s="187" t="s">
        <v>4016</v>
      </c>
      <c r="H2612" s="197">
        <f t="shared" si="82"/>
        <v>83.73</v>
      </c>
      <c r="I2612" s="37" t="str">
        <f t="shared" si="83"/>
        <v>TEXTURA ROLADA EM TETO</v>
      </c>
      <c r="J2612" s="453"/>
      <c r="K2612" s="160"/>
      <c r="L2612" s="160"/>
    </row>
    <row r="2613" spans="1:13" s="177" customFormat="1" ht="25.5" customHeight="1" outlineLevel="1" x14ac:dyDescent="0.2">
      <c r="A2613" s="201" t="s">
        <v>211</v>
      </c>
      <c r="B2613" s="186" t="s">
        <v>3614</v>
      </c>
      <c r="C2613" s="187" t="s">
        <v>3615</v>
      </c>
      <c r="D2613" s="188" t="s">
        <v>9</v>
      </c>
      <c r="E2613" s="189">
        <v>6.92</v>
      </c>
      <c r="F2613" s="189"/>
      <c r="G2613" s="191" t="s">
        <v>3703</v>
      </c>
      <c r="H2613" s="197">
        <f t="shared" si="82"/>
        <v>404.57000000000005</v>
      </c>
      <c r="I2613" s="37" t="str">
        <f t="shared" si="83"/>
        <v>MASSA EM TETO</v>
      </c>
      <c r="J2613" s="453"/>
      <c r="K2613" s="160"/>
      <c r="L2613" s="160"/>
    </row>
    <row r="2614" spans="1:13" s="177" customFormat="1" ht="25.5" customHeight="1" outlineLevel="1" x14ac:dyDescent="0.2">
      <c r="A2614" s="201" t="s">
        <v>211</v>
      </c>
      <c r="B2614" s="190" t="s">
        <v>3616</v>
      </c>
      <c r="C2614" s="191" t="s">
        <v>3617</v>
      </c>
      <c r="D2614" s="192" t="s">
        <v>9</v>
      </c>
      <c r="E2614" s="193">
        <v>34.020000000000003</v>
      </c>
      <c r="F2614" s="193"/>
      <c r="G2614" s="187" t="s">
        <v>3705</v>
      </c>
      <c r="H2614" s="197">
        <f t="shared" si="82"/>
        <v>404.57000000000005</v>
      </c>
      <c r="I2614" s="37" t="str">
        <f t="shared" si="83"/>
        <v>PINTURA EM TETO</v>
      </c>
      <c r="J2614" s="453"/>
      <c r="K2614" s="160"/>
      <c r="L2614" s="160"/>
    </row>
    <row r="2615" spans="1:13" s="177" customFormat="1" ht="25.5" customHeight="1" outlineLevel="1" x14ac:dyDescent="0.2">
      <c r="A2615" s="201" t="s">
        <v>211</v>
      </c>
      <c r="B2615" s="186" t="s">
        <v>3618</v>
      </c>
      <c r="C2615" s="187" t="s">
        <v>3619</v>
      </c>
      <c r="D2615" s="188" t="s">
        <v>9</v>
      </c>
      <c r="E2615" s="189">
        <v>34.020000000000003</v>
      </c>
      <c r="F2615" s="189"/>
      <c r="G2615" s="191" t="s">
        <v>3740</v>
      </c>
      <c r="H2615" s="197">
        <f t="shared" si="82"/>
        <v>4.68</v>
      </c>
      <c r="I2615" s="37" t="str">
        <f t="shared" si="83"/>
        <v>MASSA EM TETO</v>
      </c>
      <c r="J2615" s="453"/>
      <c r="K2615" s="160"/>
      <c r="L2615" s="160"/>
    </row>
    <row r="2616" spans="1:13" s="177" customFormat="1" ht="25.5" customHeight="1" outlineLevel="1" x14ac:dyDescent="0.2">
      <c r="A2616" s="201" t="s">
        <v>211</v>
      </c>
      <c r="B2616" s="190" t="s">
        <v>3620</v>
      </c>
      <c r="C2616" s="191" t="s">
        <v>3621</v>
      </c>
      <c r="D2616" s="192" t="s">
        <v>9</v>
      </c>
      <c r="E2616" s="193">
        <v>10.59</v>
      </c>
      <c r="F2616" s="193"/>
      <c r="G2616" s="187" t="s">
        <v>3742</v>
      </c>
      <c r="H2616" s="197">
        <f t="shared" si="82"/>
        <v>4.68</v>
      </c>
      <c r="I2616" s="37" t="str">
        <f t="shared" si="83"/>
        <v>PINTURA EM TETO</v>
      </c>
      <c r="J2616" s="453"/>
      <c r="K2616" s="160"/>
      <c r="L2616" s="160"/>
    </row>
    <row r="2617" spans="1:13" s="177" customFormat="1" ht="25.5" customHeight="1" outlineLevel="1" x14ac:dyDescent="0.2">
      <c r="A2617" s="201" t="s">
        <v>211</v>
      </c>
      <c r="B2617" s="186" t="s">
        <v>3622</v>
      </c>
      <c r="C2617" s="187" t="s">
        <v>3623</v>
      </c>
      <c r="D2617" s="188" t="s">
        <v>9</v>
      </c>
      <c r="E2617" s="189">
        <v>10.59</v>
      </c>
      <c r="F2617" s="189"/>
      <c r="G2617" s="191" t="s">
        <v>3640</v>
      </c>
      <c r="H2617" s="197">
        <f t="shared" si="82"/>
        <v>12.55</v>
      </c>
      <c r="I2617" s="37" t="str">
        <f t="shared" si="83"/>
        <v>MASSA EM TETO</v>
      </c>
      <c r="J2617" s="453"/>
      <c r="K2617" s="160"/>
      <c r="L2617" s="160"/>
    </row>
    <row r="2618" spans="1:13" s="177" customFormat="1" ht="25.5" customHeight="1" outlineLevel="1" x14ac:dyDescent="0.2">
      <c r="A2618" s="201" t="s">
        <v>211</v>
      </c>
      <c r="B2618" s="190" t="s">
        <v>3624</v>
      </c>
      <c r="C2618" s="191" t="s">
        <v>3625</v>
      </c>
      <c r="D2618" s="192" t="s">
        <v>9</v>
      </c>
      <c r="E2618" s="193">
        <v>4.53</v>
      </c>
      <c r="F2618" s="193"/>
      <c r="G2618" s="187" t="s">
        <v>3642</v>
      </c>
      <c r="H2618" s="197">
        <f t="shared" si="82"/>
        <v>12.55</v>
      </c>
      <c r="I2618" s="37" t="str">
        <f t="shared" si="83"/>
        <v>PINTURA EM TETO</v>
      </c>
      <c r="J2618" s="453"/>
      <c r="K2618" s="160"/>
      <c r="L2618" s="160"/>
    </row>
    <row r="2619" spans="1:13" s="177" customFormat="1" ht="25.5" customHeight="1" outlineLevel="1" x14ac:dyDescent="0.2">
      <c r="A2619" s="201" t="s">
        <v>211</v>
      </c>
      <c r="B2619" s="186" t="s">
        <v>3626</v>
      </c>
      <c r="C2619" s="187" t="s">
        <v>3627</v>
      </c>
      <c r="D2619" s="188" t="s">
        <v>9</v>
      </c>
      <c r="E2619" s="189">
        <v>47.67</v>
      </c>
      <c r="F2619" s="189"/>
      <c r="G2619" s="191" t="s">
        <v>4009</v>
      </c>
      <c r="H2619" s="197">
        <f t="shared" si="82"/>
        <v>50.73</v>
      </c>
      <c r="I2619" s="37" t="str">
        <f t="shared" si="83"/>
        <v>TEXTURA ROLADA EM TETO</v>
      </c>
      <c r="J2619" s="453"/>
      <c r="K2619" s="160"/>
      <c r="L2619" s="160"/>
    </row>
    <row r="2620" spans="1:13" s="177" customFormat="1" ht="25.5" customHeight="1" outlineLevel="1" x14ac:dyDescent="0.2">
      <c r="A2620" s="201" t="s">
        <v>211</v>
      </c>
      <c r="B2620" s="190" t="s">
        <v>3628</v>
      </c>
      <c r="C2620" s="191" t="s">
        <v>3629</v>
      </c>
      <c r="D2620" s="192" t="s">
        <v>9</v>
      </c>
      <c r="E2620" s="193">
        <v>4.34</v>
      </c>
      <c r="F2620" s="193"/>
      <c r="G2620" s="187" t="s">
        <v>3603</v>
      </c>
      <c r="H2620" s="197">
        <f t="shared" si="82"/>
        <v>92.4</v>
      </c>
      <c r="I2620" s="37" t="str">
        <f t="shared" si="83"/>
        <v>PINTURA EM TETO</v>
      </c>
      <c r="J2620" s="453"/>
      <c r="K2620" s="160"/>
      <c r="L2620" s="160"/>
    </row>
    <row r="2621" spans="1:13" s="177" customFormat="1" ht="38.25" customHeight="1" outlineLevel="1" x14ac:dyDescent="0.2">
      <c r="A2621" s="201" t="s">
        <v>211</v>
      </c>
      <c r="B2621" s="186" t="s">
        <v>3630</v>
      </c>
      <c r="C2621" s="187" t="s">
        <v>3631</v>
      </c>
      <c r="D2621" s="188" t="s">
        <v>9</v>
      </c>
      <c r="E2621" s="189">
        <v>14.45</v>
      </c>
      <c r="F2621" s="189"/>
      <c r="G2621" s="191" t="s">
        <v>3644</v>
      </c>
      <c r="H2621" s="197">
        <f t="shared" si="82"/>
        <v>4.4800000000000004</v>
      </c>
      <c r="I2621" s="37" t="str">
        <f t="shared" si="83"/>
        <v>MASSA EM TETO</v>
      </c>
      <c r="J2621" s="453"/>
      <c r="K2621" s="160"/>
      <c r="L2621" s="160"/>
    </row>
    <row r="2622" spans="1:13" s="177" customFormat="1" ht="25.5" customHeight="1" outlineLevel="1" x14ac:dyDescent="0.2">
      <c r="A2622" s="201" t="s">
        <v>211</v>
      </c>
      <c r="B2622" s="190" t="s">
        <v>3632</v>
      </c>
      <c r="C2622" s="191" t="s">
        <v>3633</v>
      </c>
      <c r="D2622" s="192" t="s">
        <v>9</v>
      </c>
      <c r="E2622" s="193">
        <v>14.45</v>
      </c>
      <c r="F2622" s="193"/>
      <c r="G2622" s="187" t="s">
        <v>3646</v>
      </c>
      <c r="H2622" s="197">
        <f t="shared" si="82"/>
        <v>4.4800000000000004</v>
      </c>
      <c r="I2622" s="37" t="str">
        <f t="shared" si="83"/>
        <v>PINTURA EM TETO</v>
      </c>
      <c r="J2622" s="453"/>
      <c r="K2622" s="160"/>
      <c r="L2622" s="160"/>
    </row>
    <row r="2623" spans="1:13" s="177" customFormat="1" ht="25.5" customHeight="1" outlineLevel="1" x14ac:dyDescent="0.2">
      <c r="A2623" s="201" t="s">
        <v>211</v>
      </c>
      <c r="B2623" s="186" t="s">
        <v>3634</v>
      </c>
      <c r="C2623" s="187" t="s">
        <v>3635</v>
      </c>
      <c r="D2623" s="188" t="s">
        <v>9</v>
      </c>
      <c r="E2623" s="189">
        <v>7.26</v>
      </c>
      <c r="F2623" s="189"/>
      <c r="G2623" s="191" t="s">
        <v>4011</v>
      </c>
      <c r="H2623" s="197">
        <f t="shared" si="82"/>
        <v>3.52</v>
      </c>
      <c r="I2623" s="37" t="str">
        <f t="shared" si="83"/>
        <v>TEXTURA ROLADA EM TETO</v>
      </c>
      <c r="J2623" s="453"/>
      <c r="K2623" s="160"/>
      <c r="L2623" s="160"/>
    </row>
    <row r="2624" spans="1:13" s="177" customFormat="1" ht="25.5" customHeight="1" outlineLevel="1" x14ac:dyDescent="0.2">
      <c r="A2624" s="201" t="s">
        <v>211</v>
      </c>
      <c r="B2624" s="190" t="s">
        <v>3636</v>
      </c>
      <c r="C2624" s="191" t="s">
        <v>3637</v>
      </c>
      <c r="D2624" s="192" t="s">
        <v>9</v>
      </c>
      <c r="E2624" s="193">
        <v>7.37</v>
      </c>
      <c r="F2624" s="193"/>
      <c r="G2624" s="187" t="s">
        <v>3648</v>
      </c>
      <c r="H2624" s="197">
        <f t="shared" si="82"/>
        <v>5.36</v>
      </c>
      <c r="I2624" s="37" t="str">
        <f t="shared" si="83"/>
        <v>MASSA EM TETO</v>
      </c>
      <c r="J2624" s="453"/>
      <c r="K2624" s="160"/>
      <c r="L2624" s="160"/>
    </row>
    <row r="2625" spans="1:12" s="177" customFormat="1" ht="25.5" customHeight="1" outlineLevel="1" x14ac:dyDescent="0.2">
      <c r="A2625" s="201" t="s">
        <v>211</v>
      </c>
      <c r="B2625" s="186" t="s">
        <v>3638</v>
      </c>
      <c r="C2625" s="187" t="s">
        <v>3639</v>
      </c>
      <c r="D2625" s="188" t="s">
        <v>9</v>
      </c>
      <c r="E2625" s="189">
        <v>7.37</v>
      </c>
      <c r="F2625" s="189"/>
      <c r="G2625" s="191" t="s">
        <v>3650</v>
      </c>
      <c r="H2625" s="197">
        <f t="shared" si="82"/>
        <v>5.36</v>
      </c>
      <c r="I2625" s="37" t="str">
        <f t="shared" si="83"/>
        <v>PINTURA EM TETO</v>
      </c>
      <c r="J2625" s="453"/>
      <c r="K2625" s="160"/>
      <c r="L2625" s="160"/>
    </row>
    <row r="2626" spans="1:12" s="177" customFormat="1" ht="25.5" customHeight="1" outlineLevel="1" x14ac:dyDescent="0.2">
      <c r="A2626" s="201" t="s">
        <v>211</v>
      </c>
      <c r="B2626" s="178" t="s">
        <v>823</v>
      </c>
      <c r="C2626" s="179" t="s">
        <v>1482</v>
      </c>
      <c r="D2626" s="180"/>
      <c r="E2626" s="181"/>
      <c r="F2626" s="181"/>
      <c r="G2626" s="187" t="s">
        <v>3907</v>
      </c>
      <c r="H2626" s="197">
        <f t="shared" si="82"/>
        <v>15.76</v>
      </c>
      <c r="I2626" s="37" t="str">
        <f t="shared" si="83"/>
        <v>MASSA EM TETO</v>
      </c>
      <c r="J2626" s="453"/>
      <c r="K2626" s="160"/>
      <c r="L2626" s="160"/>
    </row>
    <row r="2627" spans="1:12" s="177" customFormat="1" ht="25.5" customHeight="1" outlineLevel="1" x14ac:dyDescent="0.2">
      <c r="A2627" s="201" t="s">
        <v>211</v>
      </c>
      <c r="B2627" s="190" t="s">
        <v>824</v>
      </c>
      <c r="C2627" s="191" t="s">
        <v>3640</v>
      </c>
      <c r="D2627" s="192" t="s">
        <v>9</v>
      </c>
      <c r="E2627" s="193">
        <v>12.55</v>
      </c>
      <c r="F2627" s="193"/>
      <c r="G2627" s="191" t="s">
        <v>3909</v>
      </c>
      <c r="H2627" s="197">
        <f t="shared" si="82"/>
        <v>15.76</v>
      </c>
      <c r="I2627" s="37" t="str">
        <f t="shared" si="83"/>
        <v>PINTURA EM TETO</v>
      </c>
      <c r="J2627" s="453"/>
      <c r="K2627" s="160"/>
      <c r="L2627" s="160"/>
    </row>
    <row r="2628" spans="1:12" s="177" customFormat="1" ht="25.5" customHeight="1" outlineLevel="1" x14ac:dyDescent="0.2">
      <c r="A2628" s="201" t="s">
        <v>211</v>
      </c>
      <c r="B2628" s="186" t="s">
        <v>3641</v>
      </c>
      <c r="C2628" s="187" t="s">
        <v>3642</v>
      </c>
      <c r="D2628" s="188" t="s">
        <v>9</v>
      </c>
      <c r="E2628" s="189">
        <v>12.55</v>
      </c>
      <c r="F2628" s="189"/>
      <c r="G2628" s="187" t="s">
        <v>3605</v>
      </c>
      <c r="H2628" s="197">
        <f t="shared" si="82"/>
        <v>4.17</v>
      </c>
      <c r="I2628" s="37" t="str">
        <f t="shared" si="83"/>
        <v>MASSA EM TETO</v>
      </c>
      <c r="J2628" s="453"/>
      <c r="K2628" s="160"/>
      <c r="L2628" s="160"/>
    </row>
    <row r="2629" spans="1:12" s="177" customFormat="1" ht="25.5" customHeight="1" outlineLevel="1" x14ac:dyDescent="0.2">
      <c r="A2629" s="201" t="s">
        <v>211</v>
      </c>
      <c r="B2629" s="190" t="s">
        <v>3643</v>
      </c>
      <c r="C2629" s="191" t="s">
        <v>3644</v>
      </c>
      <c r="D2629" s="192" t="s">
        <v>9</v>
      </c>
      <c r="E2629" s="193">
        <v>4.4800000000000004</v>
      </c>
      <c r="F2629" s="193"/>
      <c r="G2629" s="191" t="s">
        <v>3607</v>
      </c>
      <c r="H2629" s="197">
        <f t="shared" si="82"/>
        <v>4.17</v>
      </c>
      <c r="I2629" s="37" t="str">
        <f t="shared" si="83"/>
        <v>PINTURA EM TETO</v>
      </c>
      <c r="J2629" s="453"/>
      <c r="K2629" s="160"/>
      <c r="L2629" s="160"/>
    </row>
    <row r="2630" spans="1:12" s="177" customFormat="1" ht="25.5" customHeight="1" outlineLevel="1" x14ac:dyDescent="0.2">
      <c r="A2630" s="201" t="s">
        <v>211</v>
      </c>
      <c r="B2630" s="186" t="s">
        <v>3645</v>
      </c>
      <c r="C2630" s="187" t="s">
        <v>3646</v>
      </c>
      <c r="D2630" s="188" t="s">
        <v>9</v>
      </c>
      <c r="E2630" s="189">
        <v>4.4800000000000004</v>
      </c>
      <c r="F2630" s="189"/>
      <c r="G2630" s="187" t="s">
        <v>3609</v>
      </c>
      <c r="H2630" s="197">
        <f t="shared" si="82"/>
        <v>5.55</v>
      </c>
      <c r="I2630" s="37" t="str">
        <f t="shared" si="83"/>
        <v>MASSA EM TETO</v>
      </c>
      <c r="J2630" s="453"/>
    </row>
    <row r="2631" spans="1:12" s="177" customFormat="1" ht="12.75" customHeight="1" outlineLevel="1" x14ac:dyDescent="0.2">
      <c r="A2631" s="201" t="s">
        <v>211</v>
      </c>
      <c r="B2631" s="190" t="s">
        <v>3647</v>
      </c>
      <c r="C2631" s="191" t="s">
        <v>3648</v>
      </c>
      <c r="D2631" s="192" t="s">
        <v>9</v>
      </c>
      <c r="E2631" s="193">
        <v>5.36</v>
      </c>
      <c r="F2631" s="193"/>
      <c r="G2631" s="191" t="s">
        <v>3611</v>
      </c>
      <c r="H2631" s="197">
        <f t="shared" si="82"/>
        <v>5.55</v>
      </c>
      <c r="I2631" s="37" t="str">
        <f t="shared" si="83"/>
        <v>PINTURA EM TETO</v>
      </c>
      <c r="J2631" s="453"/>
    </row>
    <row r="2632" spans="1:12" s="177" customFormat="1" ht="38.25" customHeight="1" outlineLevel="1" x14ac:dyDescent="0.2">
      <c r="A2632" s="201" t="s">
        <v>211</v>
      </c>
      <c r="B2632" s="186" t="s">
        <v>3649</v>
      </c>
      <c r="C2632" s="187" t="s">
        <v>3650</v>
      </c>
      <c r="D2632" s="188" t="s">
        <v>9</v>
      </c>
      <c r="E2632" s="189">
        <v>5.36</v>
      </c>
      <c r="F2632" s="189"/>
      <c r="G2632" s="187" t="s">
        <v>3707</v>
      </c>
      <c r="H2632" s="197">
        <f t="shared" si="82"/>
        <v>1191.3700000000003</v>
      </c>
      <c r="I2632" s="37" t="str">
        <f t="shared" si="83"/>
        <v>MASSA EM TETO</v>
      </c>
      <c r="J2632" s="453"/>
    </row>
    <row r="2633" spans="1:12" s="177" customFormat="1" ht="38.25" customHeight="1" outlineLevel="1" x14ac:dyDescent="0.2">
      <c r="A2633" s="201" t="s">
        <v>211</v>
      </c>
      <c r="B2633" s="190" t="s">
        <v>3651</v>
      </c>
      <c r="C2633" s="191" t="s">
        <v>3613</v>
      </c>
      <c r="D2633" s="192" t="s">
        <v>9</v>
      </c>
      <c r="E2633" s="193">
        <v>4.3499999999999996</v>
      </c>
      <c r="F2633" s="193"/>
      <c r="G2633" s="191" t="s">
        <v>3709</v>
      </c>
      <c r="H2633" s="197">
        <f t="shared" si="82"/>
        <v>1191.3700000000003</v>
      </c>
      <c r="I2633" s="37" t="str">
        <f t="shared" si="83"/>
        <v>PINTURA EM TETO</v>
      </c>
      <c r="J2633" s="453"/>
    </row>
    <row r="2634" spans="1:12" s="177" customFormat="1" ht="25.5" customHeight="1" outlineLevel="1" x14ac:dyDescent="0.2">
      <c r="A2634" s="201" t="s">
        <v>211</v>
      </c>
      <c r="B2634" s="186" t="s">
        <v>3652</v>
      </c>
      <c r="C2634" s="187" t="s">
        <v>3615</v>
      </c>
      <c r="D2634" s="188" t="s">
        <v>9</v>
      </c>
      <c r="E2634" s="189">
        <v>4.3499999999999996</v>
      </c>
      <c r="F2634" s="189"/>
      <c r="G2634" s="187" t="s">
        <v>3746</v>
      </c>
      <c r="H2634" s="197">
        <f t="shared" si="82"/>
        <v>119.14000000000001</v>
      </c>
      <c r="I2634" s="37" t="str">
        <f t="shared" si="83"/>
        <v>MASSA EM TETO</v>
      </c>
      <c r="J2634" s="453"/>
    </row>
    <row r="2635" spans="1:12" s="177" customFormat="1" ht="25.5" customHeight="1" outlineLevel="1" x14ac:dyDescent="0.2">
      <c r="A2635" s="201" t="s">
        <v>211</v>
      </c>
      <c r="B2635" s="190" t="s">
        <v>3653</v>
      </c>
      <c r="C2635" s="191" t="s">
        <v>3654</v>
      </c>
      <c r="D2635" s="192" t="s">
        <v>9</v>
      </c>
      <c r="E2635" s="193">
        <v>8.8000000000000007</v>
      </c>
      <c r="F2635" s="193"/>
      <c r="G2635" s="191" t="s">
        <v>3748</v>
      </c>
      <c r="H2635" s="197">
        <f t="shared" ref="H2635:H2666" si="84">SUMIF($C:$C,G2635,$E:$E)</f>
        <v>119.14000000000001</v>
      </c>
      <c r="I2635" s="37" t="str">
        <f t="shared" si="83"/>
        <v>PINTURA EM TETO</v>
      </c>
      <c r="J2635" s="453"/>
    </row>
    <row r="2636" spans="1:12" s="177" customFormat="1" ht="25.5" customHeight="1" outlineLevel="1" x14ac:dyDescent="0.2">
      <c r="A2636" s="201" t="s">
        <v>211</v>
      </c>
      <c r="B2636" s="186" t="s">
        <v>3655</v>
      </c>
      <c r="C2636" s="187" t="s">
        <v>3656</v>
      </c>
      <c r="D2636" s="188" t="s">
        <v>9</v>
      </c>
      <c r="E2636" s="189">
        <v>8.8000000000000007</v>
      </c>
      <c r="F2636" s="189"/>
      <c r="G2636" s="187" t="s">
        <v>3613</v>
      </c>
      <c r="H2636" s="197">
        <f t="shared" si="84"/>
        <v>196.99999999999997</v>
      </c>
      <c r="I2636" s="37" t="str">
        <f t="shared" si="83"/>
        <v>MASSA EM TETO</v>
      </c>
      <c r="J2636" s="453"/>
    </row>
    <row r="2637" spans="1:12" s="177" customFormat="1" ht="25.5" customHeight="1" outlineLevel="1" x14ac:dyDescent="0.2">
      <c r="A2637" s="201" t="s">
        <v>211</v>
      </c>
      <c r="B2637" s="190" t="s">
        <v>3657</v>
      </c>
      <c r="C2637" s="191" t="s">
        <v>3617</v>
      </c>
      <c r="D2637" s="192" t="s">
        <v>9</v>
      </c>
      <c r="E2637" s="193">
        <v>63.3</v>
      </c>
      <c r="F2637" s="193"/>
      <c r="G2637" s="191" t="s">
        <v>3615</v>
      </c>
      <c r="H2637" s="197">
        <f t="shared" si="84"/>
        <v>196.99999999999997</v>
      </c>
      <c r="I2637" s="37" t="str">
        <f t="shared" si="83"/>
        <v>PINTURA EM TETO</v>
      </c>
      <c r="J2637" s="453"/>
    </row>
    <row r="2638" spans="1:12" s="177" customFormat="1" ht="25.5" customHeight="1" outlineLevel="1" x14ac:dyDescent="0.2">
      <c r="A2638" s="201" t="s">
        <v>211</v>
      </c>
      <c r="B2638" s="186" t="s">
        <v>3658</v>
      </c>
      <c r="C2638" s="187" t="s">
        <v>3619</v>
      </c>
      <c r="D2638" s="188" t="s">
        <v>9</v>
      </c>
      <c r="E2638" s="189">
        <v>63.3</v>
      </c>
      <c r="F2638" s="189"/>
      <c r="G2638" s="187" t="s">
        <v>3913</v>
      </c>
      <c r="H2638" s="197">
        <f t="shared" si="84"/>
        <v>54.88</v>
      </c>
      <c r="I2638" s="37" t="str">
        <f t="shared" si="83"/>
        <v>MASSA EM TETO</v>
      </c>
      <c r="J2638" s="453"/>
    </row>
    <row r="2639" spans="1:12" s="177" customFormat="1" ht="25.5" customHeight="1" outlineLevel="1" x14ac:dyDescent="0.2">
      <c r="A2639" s="201" t="s">
        <v>211</v>
      </c>
      <c r="B2639" s="190" t="s">
        <v>3659</v>
      </c>
      <c r="C2639" s="191" t="s">
        <v>3660</v>
      </c>
      <c r="D2639" s="192" t="s">
        <v>9</v>
      </c>
      <c r="E2639" s="193">
        <v>10.43</v>
      </c>
      <c r="F2639" s="193"/>
      <c r="G2639" s="191" t="s">
        <v>3915</v>
      </c>
      <c r="H2639" s="197">
        <f t="shared" si="84"/>
        <v>54.88</v>
      </c>
      <c r="I2639" s="37" t="str">
        <f t="shared" si="83"/>
        <v>PINTURA EM TETO</v>
      </c>
      <c r="J2639" s="453"/>
    </row>
    <row r="2640" spans="1:12" s="177" customFormat="1" ht="25.5" customHeight="1" outlineLevel="1" x14ac:dyDescent="0.2">
      <c r="A2640" s="201" t="s">
        <v>211</v>
      </c>
      <c r="B2640" s="186" t="s">
        <v>3661</v>
      </c>
      <c r="C2640" s="187" t="s">
        <v>3662</v>
      </c>
      <c r="D2640" s="188" t="s">
        <v>9</v>
      </c>
      <c r="E2640" s="189">
        <v>10.43</v>
      </c>
      <c r="F2640" s="189"/>
      <c r="G2640" s="187" t="s">
        <v>3713</v>
      </c>
      <c r="H2640" s="197">
        <f t="shared" si="84"/>
        <v>1265.0899999999995</v>
      </c>
      <c r="I2640" s="37" t="str">
        <f t="shared" si="83"/>
        <v>MASSA EM TETO</v>
      </c>
      <c r="J2640" s="453"/>
    </row>
    <row r="2641" spans="1:12" s="177" customFormat="1" ht="25.5" customHeight="1" outlineLevel="1" x14ac:dyDescent="0.2">
      <c r="A2641" s="201" t="s">
        <v>211</v>
      </c>
      <c r="B2641" s="190" t="s">
        <v>3663</v>
      </c>
      <c r="C2641" s="191" t="s">
        <v>3664</v>
      </c>
      <c r="D2641" s="192" t="s">
        <v>9</v>
      </c>
      <c r="E2641" s="193">
        <v>14.78</v>
      </c>
      <c r="F2641" s="193"/>
      <c r="G2641" s="191" t="s">
        <v>3715</v>
      </c>
      <c r="H2641" s="197">
        <f t="shared" si="84"/>
        <v>1265.0899999999995</v>
      </c>
      <c r="I2641" s="37" t="str">
        <f t="shared" si="83"/>
        <v>PINTURA EM TETO</v>
      </c>
      <c r="J2641" s="453"/>
    </row>
    <row r="2642" spans="1:12" s="177" customFormat="1" ht="25.5" customHeight="1" outlineLevel="1" x14ac:dyDescent="0.2">
      <c r="A2642" s="201" t="s">
        <v>211</v>
      </c>
      <c r="B2642" s="186" t="s">
        <v>3665</v>
      </c>
      <c r="C2642" s="187" t="s">
        <v>3666</v>
      </c>
      <c r="D2642" s="188" t="s">
        <v>9</v>
      </c>
      <c r="E2642" s="189">
        <v>14.78</v>
      </c>
      <c r="F2642" s="189"/>
      <c r="G2642" s="187" t="s">
        <v>3917</v>
      </c>
      <c r="H2642" s="197">
        <f t="shared" si="84"/>
        <v>110.26</v>
      </c>
      <c r="I2642" s="37" t="str">
        <f t="shared" si="83"/>
        <v>MASSA EM TETO</v>
      </c>
      <c r="J2642" s="453"/>
      <c r="K2642" s="200"/>
      <c r="L2642" s="200"/>
    </row>
    <row r="2643" spans="1:12" s="177" customFormat="1" ht="25.5" customHeight="1" outlineLevel="1" x14ac:dyDescent="0.2">
      <c r="A2643" s="201" t="s">
        <v>211</v>
      </c>
      <c r="B2643" s="190" t="s">
        <v>3667</v>
      </c>
      <c r="C2643" s="191" t="s">
        <v>3668</v>
      </c>
      <c r="D2643" s="192" t="s">
        <v>9</v>
      </c>
      <c r="E2643" s="193">
        <v>91.48</v>
      </c>
      <c r="F2643" s="193"/>
      <c r="G2643" s="191" t="s">
        <v>3919</v>
      </c>
      <c r="H2643" s="197">
        <f t="shared" si="84"/>
        <v>110.26</v>
      </c>
      <c r="I2643" s="37" t="str">
        <f t="shared" si="83"/>
        <v>PINTURA EM TETO</v>
      </c>
    </row>
    <row r="2644" spans="1:12" s="177" customFormat="1" ht="12.75" customHeight="1" outlineLevel="1" x14ac:dyDescent="0.2">
      <c r="A2644" s="201" t="s">
        <v>211</v>
      </c>
      <c r="B2644" s="186" t="s">
        <v>3669</v>
      </c>
      <c r="C2644" s="187" t="s">
        <v>3670</v>
      </c>
      <c r="D2644" s="188" t="s">
        <v>9</v>
      </c>
      <c r="E2644" s="189">
        <v>91.48</v>
      </c>
      <c r="F2644" s="189"/>
      <c r="G2644" s="187" t="s">
        <v>3654</v>
      </c>
      <c r="H2644" s="197">
        <f t="shared" si="84"/>
        <v>8.8000000000000007</v>
      </c>
      <c r="I2644" s="37" t="str">
        <f t="shared" si="83"/>
        <v>MASSA EM TETO</v>
      </c>
    </row>
    <row r="2645" spans="1:12" s="177" customFormat="1" ht="38.25" customHeight="1" outlineLevel="1" x14ac:dyDescent="0.2">
      <c r="A2645" s="201" t="s">
        <v>211</v>
      </c>
      <c r="B2645" s="190" t="s">
        <v>3671</v>
      </c>
      <c r="C2645" s="191" t="s">
        <v>3672</v>
      </c>
      <c r="D2645" s="192" t="s">
        <v>9</v>
      </c>
      <c r="E2645" s="193">
        <v>17.010000000000002</v>
      </c>
      <c r="F2645" s="193"/>
      <c r="G2645" s="191" t="s">
        <v>3656</v>
      </c>
      <c r="H2645" s="197">
        <f t="shared" si="84"/>
        <v>8.8000000000000007</v>
      </c>
      <c r="I2645" s="37" t="str">
        <f t="shared" si="83"/>
        <v>PINTURA EM TETO</v>
      </c>
    </row>
    <row r="2646" spans="1:12" s="177" customFormat="1" ht="25.5" customHeight="1" outlineLevel="1" x14ac:dyDescent="0.2">
      <c r="A2646" s="201" t="s">
        <v>211</v>
      </c>
      <c r="B2646" s="186" t="s">
        <v>3673</v>
      </c>
      <c r="C2646" s="187" t="s">
        <v>3674</v>
      </c>
      <c r="D2646" s="188" t="s">
        <v>9</v>
      </c>
      <c r="E2646" s="189">
        <v>17.010000000000002</v>
      </c>
      <c r="F2646" s="189"/>
      <c r="G2646" s="187" t="s">
        <v>3617</v>
      </c>
      <c r="H2646" s="197">
        <f t="shared" si="84"/>
        <v>97.32</v>
      </c>
      <c r="I2646" s="37" t="str">
        <f t="shared" si="83"/>
        <v>MASSA EM TETO</v>
      </c>
    </row>
    <row r="2647" spans="1:12" s="177" customFormat="1" ht="25.5" customHeight="1" outlineLevel="1" x14ac:dyDescent="0.2">
      <c r="A2647" s="201" t="s">
        <v>211</v>
      </c>
      <c r="B2647" s="190" t="s">
        <v>3675</v>
      </c>
      <c r="C2647" s="191" t="s">
        <v>3676</v>
      </c>
      <c r="D2647" s="192" t="s">
        <v>9</v>
      </c>
      <c r="E2647" s="193">
        <v>3.66</v>
      </c>
      <c r="F2647" s="193"/>
      <c r="G2647" s="191" t="s">
        <v>3619</v>
      </c>
      <c r="H2647" s="197">
        <f t="shared" si="84"/>
        <v>97.32</v>
      </c>
      <c r="I2647" s="37" t="str">
        <f t="shared" si="83"/>
        <v>PINTURA EM TETO</v>
      </c>
    </row>
    <row r="2648" spans="1:12" s="177" customFormat="1" ht="25.5" customHeight="1" outlineLevel="1" x14ac:dyDescent="0.2">
      <c r="A2648" s="201" t="s">
        <v>211</v>
      </c>
      <c r="B2648" s="186" t="s">
        <v>3677</v>
      </c>
      <c r="C2648" s="187" t="s">
        <v>3678</v>
      </c>
      <c r="D2648" s="188" t="s">
        <v>9</v>
      </c>
      <c r="E2648" s="189">
        <v>3.66</v>
      </c>
      <c r="F2648" s="189"/>
      <c r="G2648" s="187" t="s">
        <v>3717</v>
      </c>
      <c r="H2648" s="197">
        <f t="shared" si="84"/>
        <v>51.940000000000012</v>
      </c>
      <c r="I2648" s="37" t="str">
        <f t="shared" si="83"/>
        <v>MASSA EM TETO</v>
      </c>
    </row>
    <row r="2649" spans="1:12" s="177" customFormat="1" ht="25.5" customHeight="1" outlineLevel="1" x14ac:dyDescent="0.2">
      <c r="A2649" s="201" t="s">
        <v>211</v>
      </c>
      <c r="B2649" s="190" t="s">
        <v>3679</v>
      </c>
      <c r="C2649" s="191" t="s">
        <v>3680</v>
      </c>
      <c r="D2649" s="192" t="s">
        <v>9</v>
      </c>
      <c r="E2649" s="193">
        <v>37.44</v>
      </c>
      <c r="F2649" s="193"/>
      <c r="G2649" s="191" t="s">
        <v>3719</v>
      </c>
      <c r="H2649" s="197">
        <f t="shared" si="84"/>
        <v>51.940000000000012</v>
      </c>
      <c r="I2649" s="37" t="str">
        <f t="shared" si="83"/>
        <v>PINTURA EM TETO</v>
      </c>
    </row>
    <row r="2650" spans="1:12" s="177" customFormat="1" ht="25.5" customHeight="1" outlineLevel="1" x14ac:dyDescent="0.2">
      <c r="A2650" s="201" t="s">
        <v>211</v>
      </c>
      <c r="B2650" s="186" t="s">
        <v>3681</v>
      </c>
      <c r="C2650" s="187" t="s">
        <v>3682</v>
      </c>
      <c r="D2650" s="188" t="s">
        <v>9</v>
      </c>
      <c r="E2650" s="189">
        <v>37.44</v>
      </c>
      <c r="F2650" s="189"/>
      <c r="G2650" s="187" t="s">
        <v>3721</v>
      </c>
      <c r="H2650" s="197">
        <f t="shared" si="84"/>
        <v>686.24999999999989</v>
      </c>
      <c r="I2650" s="37" t="str">
        <f t="shared" si="83"/>
        <v>MASSA EM TETO</v>
      </c>
    </row>
    <row r="2651" spans="1:12" s="177" customFormat="1" ht="25.5" customHeight="1" outlineLevel="1" x14ac:dyDescent="0.2">
      <c r="A2651" s="201" t="s">
        <v>211</v>
      </c>
      <c r="B2651" s="190" t="s">
        <v>3683</v>
      </c>
      <c r="C2651" s="191" t="s">
        <v>3684</v>
      </c>
      <c r="D2651" s="192" t="s">
        <v>9</v>
      </c>
      <c r="E2651" s="193">
        <v>9.81</v>
      </c>
      <c r="F2651" s="193"/>
      <c r="G2651" s="191" t="s">
        <v>3723</v>
      </c>
      <c r="H2651" s="197">
        <f t="shared" si="84"/>
        <v>686.24999999999989</v>
      </c>
      <c r="I2651" s="37" t="str">
        <f t="shared" si="83"/>
        <v>PINTURA EM TETO</v>
      </c>
    </row>
    <row r="2652" spans="1:12" s="177" customFormat="1" ht="25.5" customHeight="1" outlineLevel="1" x14ac:dyDescent="0.2">
      <c r="A2652" s="201" t="s">
        <v>211</v>
      </c>
      <c r="B2652" s="186" t="s">
        <v>3685</v>
      </c>
      <c r="C2652" s="187" t="s">
        <v>3686</v>
      </c>
      <c r="D2652" s="188" t="s">
        <v>9</v>
      </c>
      <c r="E2652" s="189">
        <v>9.81</v>
      </c>
      <c r="F2652" s="189"/>
      <c r="G2652" s="187" t="s">
        <v>3660</v>
      </c>
      <c r="H2652" s="197">
        <f t="shared" si="84"/>
        <v>10.43</v>
      </c>
      <c r="I2652" s="37" t="str">
        <f t="shared" si="83"/>
        <v>MASSA EM TETO</v>
      </c>
    </row>
    <row r="2653" spans="1:12" s="177" customFormat="1" ht="25.5" customHeight="1" outlineLevel="1" x14ac:dyDescent="0.2">
      <c r="A2653" s="201" t="s">
        <v>211</v>
      </c>
      <c r="B2653" s="190" t="s">
        <v>3687</v>
      </c>
      <c r="C2653" s="191" t="s">
        <v>3688</v>
      </c>
      <c r="D2653" s="192" t="s">
        <v>9</v>
      </c>
      <c r="E2653" s="193">
        <v>3.04</v>
      </c>
      <c r="F2653" s="193"/>
      <c r="G2653" s="191" t="s">
        <v>3662</v>
      </c>
      <c r="H2653" s="197">
        <f t="shared" si="84"/>
        <v>10.43</v>
      </c>
      <c r="I2653" s="37" t="str">
        <f t="shared" si="83"/>
        <v>PINTURA EM TETO</v>
      </c>
    </row>
    <row r="2654" spans="1:12" s="177" customFormat="1" ht="25.5" customHeight="1" outlineLevel="1" x14ac:dyDescent="0.2">
      <c r="A2654" s="201" t="s">
        <v>211</v>
      </c>
      <c r="B2654" s="186" t="s">
        <v>3689</v>
      </c>
      <c r="C2654" s="187" t="s">
        <v>3690</v>
      </c>
      <c r="D2654" s="188" t="s">
        <v>9</v>
      </c>
      <c r="E2654" s="189">
        <v>3.04</v>
      </c>
      <c r="F2654" s="189"/>
      <c r="G2654" s="187" t="s">
        <v>3664</v>
      </c>
      <c r="H2654" s="197">
        <f t="shared" si="84"/>
        <v>14.78</v>
      </c>
      <c r="I2654" s="37" t="str">
        <f t="shared" si="83"/>
        <v>MASSA EM TETO</v>
      </c>
    </row>
    <row r="2655" spans="1:12" s="177" customFormat="1" ht="12.75" customHeight="1" outlineLevel="1" x14ac:dyDescent="0.2">
      <c r="A2655" s="201" t="s">
        <v>211</v>
      </c>
      <c r="B2655" s="190" t="s">
        <v>3691</v>
      </c>
      <c r="C2655" s="191" t="s">
        <v>3692</v>
      </c>
      <c r="D2655" s="192" t="s">
        <v>9</v>
      </c>
      <c r="E2655" s="193">
        <v>6.42</v>
      </c>
      <c r="F2655" s="193"/>
      <c r="G2655" s="191" t="s">
        <v>3666</v>
      </c>
      <c r="H2655" s="197">
        <f t="shared" si="84"/>
        <v>14.78</v>
      </c>
      <c r="I2655" s="37" t="str">
        <f t="shared" si="83"/>
        <v>PINTURA EM TETO</v>
      </c>
    </row>
    <row r="2656" spans="1:12" s="177" customFormat="1" ht="38.25" customHeight="1" outlineLevel="1" x14ac:dyDescent="0.2">
      <c r="A2656" s="201" t="s">
        <v>211</v>
      </c>
      <c r="B2656" s="186" t="s">
        <v>3693</v>
      </c>
      <c r="C2656" s="187" t="s">
        <v>3694</v>
      </c>
      <c r="D2656" s="188" t="s">
        <v>9</v>
      </c>
      <c r="E2656" s="189">
        <v>6.42</v>
      </c>
      <c r="F2656" s="189"/>
      <c r="G2656" s="187" t="s">
        <v>3767</v>
      </c>
      <c r="H2656" s="197">
        <f t="shared" si="84"/>
        <v>17.819999999999997</v>
      </c>
      <c r="I2656" s="37" t="str">
        <f t="shared" si="83"/>
        <v>MASSA EM TETO</v>
      </c>
    </row>
    <row r="2657" spans="1:12" s="177" customFormat="1" ht="38.25" customHeight="1" outlineLevel="1" x14ac:dyDescent="0.2">
      <c r="A2657" s="201" t="s">
        <v>212</v>
      </c>
      <c r="B2657" s="178" t="s">
        <v>825</v>
      </c>
      <c r="C2657" s="179" t="s">
        <v>1484</v>
      </c>
      <c r="D2657" s="180"/>
      <c r="E2657" s="181"/>
      <c r="F2657" s="181"/>
      <c r="G2657" s="191" t="s">
        <v>3769</v>
      </c>
      <c r="H2657" s="197">
        <f t="shared" si="84"/>
        <v>17.819999999999997</v>
      </c>
      <c r="I2657" s="37" t="str">
        <f t="shared" si="83"/>
        <v>PINTURA EM TETO</v>
      </c>
    </row>
    <row r="2658" spans="1:12" s="177" customFormat="1" ht="25.5" customHeight="1" outlineLevel="1" x14ac:dyDescent="0.2">
      <c r="A2658" s="201" t="s">
        <v>212</v>
      </c>
      <c r="B2658" s="190" t="s">
        <v>826</v>
      </c>
      <c r="C2658" s="191" t="s">
        <v>3695</v>
      </c>
      <c r="D2658" s="192" t="s">
        <v>9</v>
      </c>
      <c r="E2658" s="193">
        <v>11.09</v>
      </c>
      <c r="F2658" s="193"/>
      <c r="G2658" s="187" t="s">
        <v>3725</v>
      </c>
      <c r="H2658" s="197">
        <f t="shared" si="84"/>
        <v>180.12</v>
      </c>
      <c r="I2658" s="37" t="str">
        <f t="shared" si="83"/>
        <v>MASSA EM TETO</v>
      </c>
    </row>
    <row r="2659" spans="1:12" s="177" customFormat="1" ht="25.5" customHeight="1" outlineLevel="1" x14ac:dyDescent="0.2">
      <c r="A2659" s="201" t="s">
        <v>212</v>
      </c>
      <c r="B2659" s="186" t="s">
        <v>3696</v>
      </c>
      <c r="C2659" s="187" t="s">
        <v>3697</v>
      </c>
      <c r="D2659" s="188" t="s">
        <v>9</v>
      </c>
      <c r="E2659" s="189">
        <v>11.09</v>
      </c>
      <c r="F2659" s="189"/>
      <c r="G2659" s="191" t="s">
        <v>3727</v>
      </c>
      <c r="H2659" s="197">
        <f t="shared" si="84"/>
        <v>180.12</v>
      </c>
      <c r="I2659" s="37" t="str">
        <f t="shared" si="83"/>
        <v>PINTURA EM TETO</v>
      </c>
    </row>
    <row r="2660" spans="1:12" s="177" customFormat="1" ht="25.5" customHeight="1" outlineLevel="1" x14ac:dyDescent="0.2">
      <c r="A2660" s="201" t="s">
        <v>212</v>
      </c>
      <c r="B2660" s="190" t="s">
        <v>3698</v>
      </c>
      <c r="C2660" s="191" t="s">
        <v>3699</v>
      </c>
      <c r="D2660" s="192" t="s">
        <v>9</v>
      </c>
      <c r="E2660" s="193">
        <v>25.29</v>
      </c>
      <c r="F2660" s="193"/>
      <c r="G2660" s="187" t="s">
        <v>3668</v>
      </c>
      <c r="H2660" s="197">
        <f t="shared" si="84"/>
        <v>91.48</v>
      </c>
      <c r="I2660" s="37" t="str">
        <f t="shared" si="83"/>
        <v>MASSA EM TETO</v>
      </c>
    </row>
    <row r="2661" spans="1:12" s="177" customFormat="1" ht="25.5" customHeight="1" outlineLevel="1" x14ac:dyDescent="0.2">
      <c r="A2661" s="201" t="s">
        <v>212</v>
      </c>
      <c r="B2661" s="186" t="s">
        <v>3700</v>
      </c>
      <c r="C2661" s="187" t="s">
        <v>3701</v>
      </c>
      <c r="D2661" s="188" t="s">
        <v>9</v>
      </c>
      <c r="E2661" s="189">
        <v>25.29</v>
      </c>
      <c r="F2661" s="189"/>
      <c r="G2661" s="191" t="s">
        <v>3670</v>
      </c>
      <c r="H2661" s="197">
        <f t="shared" si="84"/>
        <v>91.48</v>
      </c>
      <c r="I2661" s="37" t="str">
        <f t="shared" si="83"/>
        <v>PINTURA EM TETO</v>
      </c>
    </row>
    <row r="2662" spans="1:12" s="177" customFormat="1" ht="12.75" customHeight="1" outlineLevel="1" x14ac:dyDescent="0.2">
      <c r="A2662" s="201" t="s">
        <v>212</v>
      </c>
      <c r="B2662" s="190" t="s">
        <v>3702</v>
      </c>
      <c r="C2662" s="191" t="s">
        <v>3703</v>
      </c>
      <c r="D2662" s="192" t="s">
        <v>9</v>
      </c>
      <c r="E2662" s="193">
        <v>17.46</v>
      </c>
      <c r="F2662" s="193"/>
      <c r="G2662" s="187" t="s">
        <v>3621</v>
      </c>
      <c r="H2662" s="197">
        <f t="shared" si="84"/>
        <v>10.59</v>
      </c>
      <c r="I2662" s="37" t="str">
        <f t="shared" si="83"/>
        <v>MASSA EM TETO</v>
      </c>
    </row>
    <row r="2663" spans="1:12" s="177" customFormat="1" ht="25.5" customHeight="1" outlineLevel="1" x14ac:dyDescent="0.2">
      <c r="A2663" s="201" t="s">
        <v>212</v>
      </c>
      <c r="B2663" s="186" t="s">
        <v>3704</v>
      </c>
      <c r="C2663" s="187" t="s">
        <v>3705</v>
      </c>
      <c r="D2663" s="188" t="s">
        <v>9</v>
      </c>
      <c r="E2663" s="189">
        <v>17.46</v>
      </c>
      <c r="F2663" s="189"/>
      <c r="G2663" s="191" t="s">
        <v>3623</v>
      </c>
      <c r="H2663" s="197">
        <f t="shared" si="84"/>
        <v>10.59</v>
      </c>
      <c r="I2663" s="37" t="str">
        <f t="shared" si="83"/>
        <v>PINTURA EM TETO</v>
      </c>
      <c r="K2663" s="160"/>
      <c r="L2663" s="160"/>
    </row>
    <row r="2664" spans="1:12" s="177" customFormat="1" ht="38.25" customHeight="1" outlineLevel="1" x14ac:dyDescent="0.2">
      <c r="A2664" s="201" t="s">
        <v>212</v>
      </c>
      <c r="B2664" s="190" t="s">
        <v>3706</v>
      </c>
      <c r="C2664" s="191" t="s">
        <v>3707</v>
      </c>
      <c r="D2664" s="192" t="s">
        <v>9</v>
      </c>
      <c r="E2664" s="193">
        <v>47.97</v>
      </c>
      <c r="F2664" s="193"/>
      <c r="G2664" s="187" t="s">
        <v>3625</v>
      </c>
      <c r="H2664" s="197">
        <f t="shared" si="84"/>
        <v>4.53</v>
      </c>
      <c r="I2664" s="37" t="str">
        <f t="shared" si="83"/>
        <v>TEXTURA ROLADA EM TETO</v>
      </c>
      <c r="K2664" s="160"/>
      <c r="L2664" s="160"/>
    </row>
    <row r="2665" spans="1:12" s="177" customFormat="1" ht="25.5" customHeight="1" outlineLevel="1" x14ac:dyDescent="0.2">
      <c r="A2665" s="201" t="s">
        <v>212</v>
      </c>
      <c r="B2665" s="186" t="s">
        <v>3708</v>
      </c>
      <c r="C2665" s="187" t="s">
        <v>3709</v>
      </c>
      <c r="D2665" s="188" t="s">
        <v>9</v>
      </c>
      <c r="E2665" s="189">
        <v>47.97</v>
      </c>
      <c r="F2665" s="189"/>
      <c r="G2665" s="191" t="s">
        <v>3627</v>
      </c>
      <c r="H2665" s="197">
        <f t="shared" si="84"/>
        <v>47.67</v>
      </c>
      <c r="I2665" s="37" t="str">
        <f t="shared" si="83"/>
        <v>TEXTURA ROLADA EM TETO</v>
      </c>
      <c r="K2665" s="160"/>
      <c r="L2665" s="160"/>
    </row>
    <row r="2666" spans="1:12" s="177" customFormat="1" ht="25.5" customHeight="1" outlineLevel="1" x14ac:dyDescent="0.2">
      <c r="A2666" s="201" t="s">
        <v>212</v>
      </c>
      <c r="B2666" s="190" t="s">
        <v>3710</v>
      </c>
      <c r="C2666" s="191" t="s">
        <v>3613</v>
      </c>
      <c r="D2666" s="192" t="s">
        <v>9</v>
      </c>
      <c r="E2666" s="193">
        <v>9.58</v>
      </c>
      <c r="F2666" s="193"/>
      <c r="G2666" s="187" t="s">
        <v>3629</v>
      </c>
      <c r="H2666" s="197">
        <f t="shared" si="84"/>
        <v>4.34</v>
      </c>
      <c r="I2666" s="37" t="str">
        <f t="shared" si="83"/>
        <v>TEXTURA ROLADA EM TETO</v>
      </c>
      <c r="K2666" s="160"/>
      <c r="L2666" s="160"/>
    </row>
    <row r="2667" spans="1:12" s="177" customFormat="1" ht="25.5" customHeight="1" outlineLevel="1" x14ac:dyDescent="0.2">
      <c r="A2667" s="201" t="s">
        <v>212</v>
      </c>
      <c r="B2667" s="186" t="s">
        <v>3711</v>
      </c>
      <c r="C2667" s="187" t="s">
        <v>3615</v>
      </c>
      <c r="D2667" s="188" t="s">
        <v>9</v>
      </c>
      <c r="E2667" s="189">
        <v>9.58</v>
      </c>
      <c r="F2667" s="189"/>
      <c r="G2667" s="191" t="s">
        <v>3631</v>
      </c>
      <c r="H2667" s="197">
        <f t="shared" ref="H2667:H2691" si="85">SUMIF($C:$C,G2667,$E:$E)</f>
        <v>14.45</v>
      </c>
      <c r="I2667" s="37" t="str">
        <f t="shared" si="83"/>
        <v>MASSA EM TETO</v>
      </c>
      <c r="K2667" s="160"/>
      <c r="L2667" s="160"/>
    </row>
    <row r="2668" spans="1:12" s="177" customFormat="1" ht="25.5" customHeight="1" outlineLevel="1" x14ac:dyDescent="0.2">
      <c r="A2668" s="201" t="s">
        <v>212</v>
      </c>
      <c r="B2668" s="190" t="s">
        <v>3712</v>
      </c>
      <c r="C2668" s="191" t="s">
        <v>3713</v>
      </c>
      <c r="D2668" s="192" t="s">
        <v>9</v>
      </c>
      <c r="E2668" s="193">
        <v>54.54</v>
      </c>
      <c r="F2668" s="193"/>
      <c r="G2668" s="187" t="s">
        <v>3633</v>
      </c>
      <c r="H2668" s="197">
        <f t="shared" si="85"/>
        <v>14.45</v>
      </c>
      <c r="I2668" s="37" t="str">
        <f t="shared" ref="I2668:I2691" si="86">TRIM(LEFT(G2668,FIND("-",G2668)-1))</f>
        <v>PINTURA EM TETO</v>
      </c>
      <c r="K2668" s="160"/>
      <c r="L2668" s="160"/>
    </row>
    <row r="2669" spans="1:12" s="177" customFormat="1" ht="25.5" customHeight="1" outlineLevel="1" x14ac:dyDescent="0.2">
      <c r="A2669" s="201" t="s">
        <v>212</v>
      </c>
      <c r="B2669" s="186" t="s">
        <v>3714</v>
      </c>
      <c r="C2669" s="187" t="s">
        <v>3715</v>
      </c>
      <c r="D2669" s="188" t="s">
        <v>9</v>
      </c>
      <c r="E2669" s="189">
        <v>54.54</v>
      </c>
      <c r="F2669" s="189"/>
      <c r="G2669" s="191" t="s">
        <v>3635</v>
      </c>
      <c r="H2669" s="197">
        <f t="shared" si="85"/>
        <v>7.26</v>
      </c>
      <c r="I2669" s="37" t="str">
        <f t="shared" si="86"/>
        <v>TEXTURA ROLADA EM TETO</v>
      </c>
      <c r="K2669" s="160"/>
      <c r="L2669" s="160"/>
    </row>
    <row r="2670" spans="1:12" s="177" customFormat="1" ht="25.5" customHeight="1" outlineLevel="1" x14ac:dyDescent="0.2">
      <c r="A2670" s="201" t="s">
        <v>212</v>
      </c>
      <c r="B2670" s="190" t="s">
        <v>3716</v>
      </c>
      <c r="C2670" s="191" t="s">
        <v>3717</v>
      </c>
      <c r="D2670" s="192" t="s">
        <v>9</v>
      </c>
      <c r="E2670" s="193">
        <v>4.2699999999999996</v>
      </c>
      <c r="F2670" s="193"/>
      <c r="G2670" s="187" t="s">
        <v>3672</v>
      </c>
      <c r="H2670" s="197">
        <f t="shared" si="85"/>
        <v>17.010000000000002</v>
      </c>
      <c r="I2670" s="37" t="str">
        <f t="shared" si="86"/>
        <v>MASSA EM TETO</v>
      </c>
      <c r="K2670" s="160"/>
      <c r="L2670" s="160"/>
    </row>
    <row r="2671" spans="1:12" s="177" customFormat="1" ht="25.5" customHeight="1" outlineLevel="1" x14ac:dyDescent="0.2">
      <c r="A2671" s="201" t="s">
        <v>212</v>
      </c>
      <c r="B2671" s="186" t="s">
        <v>3718</v>
      </c>
      <c r="C2671" s="187" t="s">
        <v>3719</v>
      </c>
      <c r="D2671" s="188" t="s">
        <v>9</v>
      </c>
      <c r="E2671" s="189">
        <v>4.2699999999999996</v>
      </c>
      <c r="F2671" s="189"/>
      <c r="G2671" s="191" t="s">
        <v>3674</v>
      </c>
      <c r="H2671" s="197">
        <f t="shared" si="85"/>
        <v>17.010000000000002</v>
      </c>
      <c r="I2671" s="37" t="str">
        <f t="shared" si="86"/>
        <v>PINTURA EM TETO</v>
      </c>
      <c r="K2671" s="160"/>
      <c r="L2671" s="160"/>
    </row>
    <row r="2672" spans="1:12" s="177" customFormat="1" ht="25.5" customHeight="1" outlineLevel="1" x14ac:dyDescent="0.2">
      <c r="A2672" s="201" t="s">
        <v>212</v>
      </c>
      <c r="B2672" s="190" t="s">
        <v>3720</v>
      </c>
      <c r="C2672" s="191" t="s">
        <v>3721</v>
      </c>
      <c r="D2672" s="192" t="s">
        <v>9</v>
      </c>
      <c r="E2672" s="193">
        <v>23.54</v>
      </c>
      <c r="F2672" s="193"/>
      <c r="G2672" s="187" t="s">
        <v>3676</v>
      </c>
      <c r="H2672" s="197">
        <f t="shared" si="85"/>
        <v>521.3399999999998</v>
      </c>
      <c r="I2672" s="37" t="str">
        <f t="shared" si="86"/>
        <v>MASSA EM TETO</v>
      </c>
      <c r="K2672" s="160"/>
      <c r="L2672" s="160"/>
    </row>
    <row r="2673" spans="1:12" s="177" customFormat="1" ht="25.5" customHeight="1" outlineLevel="1" x14ac:dyDescent="0.2">
      <c r="A2673" s="201" t="s">
        <v>212</v>
      </c>
      <c r="B2673" s="186" t="s">
        <v>3722</v>
      </c>
      <c r="C2673" s="187" t="s">
        <v>3723</v>
      </c>
      <c r="D2673" s="188" t="s">
        <v>9</v>
      </c>
      <c r="E2673" s="189">
        <v>23.54</v>
      </c>
      <c r="F2673" s="189"/>
      <c r="G2673" s="191" t="s">
        <v>3678</v>
      </c>
      <c r="H2673" s="197">
        <f t="shared" si="85"/>
        <v>521.3399999999998</v>
      </c>
      <c r="I2673" s="37" t="str">
        <f t="shared" si="86"/>
        <v>PINTURA EM TETO</v>
      </c>
    </row>
    <row r="2674" spans="1:12" s="177" customFormat="1" ht="12.75" customHeight="1" outlineLevel="1" x14ac:dyDescent="0.2">
      <c r="A2674" s="201" t="s">
        <v>212</v>
      </c>
      <c r="B2674" s="190" t="s">
        <v>3724</v>
      </c>
      <c r="C2674" s="191" t="s">
        <v>3725</v>
      </c>
      <c r="D2674" s="192" t="s">
        <v>9</v>
      </c>
      <c r="E2674" s="193">
        <v>180.12</v>
      </c>
      <c r="F2674" s="193"/>
      <c r="G2674" s="187" t="s">
        <v>4002</v>
      </c>
      <c r="H2674" s="197">
        <f t="shared" si="85"/>
        <v>15.01</v>
      </c>
      <c r="I2674" s="37" t="str">
        <f t="shared" si="86"/>
        <v>MASSA EM TETO</v>
      </c>
    </row>
    <row r="2675" spans="1:12" s="177" customFormat="1" ht="38.25" customHeight="1" outlineLevel="1" x14ac:dyDescent="0.2">
      <c r="A2675" s="201" t="s">
        <v>212</v>
      </c>
      <c r="B2675" s="186" t="s">
        <v>3726</v>
      </c>
      <c r="C2675" s="187" t="s">
        <v>3727</v>
      </c>
      <c r="D2675" s="188" t="s">
        <v>9</v>
      </c>
      <c r="E2675" s="189">
        <v>180.12</v>
      </c>
      <c r="F2675" s="189"/>
      <c r="G2675" s="191" t="s">
        <v>4004</v>
      </c>
      <c r="H2675" s="197">
        <f t="shared" si="85"/>
        <v>15.01</v>
      </c>
      <c r="I2675" s="37" t="str">
        <f t="shared" si="86"/>
        <v>PINTURA EM TETO</v>
      </c>
    </row>
    <row r="2676" spans="1:12" s="177" customFormat="1" ht="38.25" customHeight="1" outlineLevel="1" x14ac:dyDescent="0.2">
      <c r="A2676" s="201" t="s">
        <v>212</v>
      </c>
      <c r="B2676" s="190" t="s">
        <v>3728</v>
      </c>
      <c r="C2676" s="191" t="s">
        <v>3676</v>
      </c>
      <c r="D2676" s="192" t="s">
        <v>9</v>
      </c>
      <c r="E2676" s="193">
        <v>21.27</v>
      </c>
      <c r="F2676" s="193"/>
      <c r="G2676" s="187" t="s">
        <v>3731</v>
      </c>
      <c r="H2676" s="197">
        <f t="shared" si="85"/>
        <v>4.43</v>
      </c>
      <c r="I2676" s="37" t="str">
        <f t="shared" si="86"/>
        <v>MASSA EM TETO</v>
      </c>
    </row>
    <row r="2677" spans="1:12" s="177" customFormat="1" ht="25.5" customHeight="1" outlineLevel="1" x14ac:dyDescent="0.2">
      <c r="A2677" s="201" t="s">
        <v>212</v>
      </c>
      <c r="B2677" s="186" t="s">
        <v>3729</v>
      </c>
      <c r="C2677" s="187" t="s">
        <v>3678</v>
      </c>
      <c r="D2677" s="188" t="s">
        <v>9</v>
      </c>
      <c r="E2677" s="189">
        <v>21.27</v>
      </c>
      <c r="F2677" s="189"/>
      <c r="G2677" s="191" t="s">
        <v>3733</v>
      </c>
      <c r="H2677" s="197">
        <f t="shared" si="85"/>
        <v>4.43</v>
      </c>
      <c r="I2677" s="37" t="str">
        <f t="shared" si="86"/>
        <v>PINTURA EM TETO</v>
      </c>
    </row>
    <row r="2678" spans="1:12" s="177" customFormat="1" ht="25.5" customHeight="1" outlineLevel="1" x14ac:dyDescent="0.2">
      <c r="A2678" s="201" t="s">
        <v>212</v>
      </c>
      <c r="B2678" s="190" t="s">
        <v>3730</v>
      </c>
      <c r="C2678" s="191" t="s">
        <v>3731</v>
      </c>
      <c r="D2678" s="192" t="s">
        <v>9</v>
      </c>
      <c r="E2678" s="193">
        <v>4.43</v>
      </c>
      <c r="F2678" s="193"/>
      <c r="G2678" s="187" t="s">
        <v>3680</v>
      </c>
      <c r="H2678" s="197">
        <f t="shared" si="85"/>
        <v>37.44</v>
      </c>
      <c r="I2678" s="37" t="str">
        <f t="shared" si="86"/>
        <v>MASSA EM TETO</v>
      </c>
    </row>
    <row r="2679" spans="1:12" s="177" customFormat="1" ht="25.5" customHeight="1" outlineLevel="1" x14ac:dyDescent="0.2">
      <c r="A2679" s="201" t="s">
        <v>212</v>
      </c>
      <c r="B2679" s="186" t="s">
        <v>3732</v>
      </c>
      <c r="C2679" s="187" t="s">
        <v>3733</v>
      </c>
      <c r="D2679" s="188" t="s">
        <v>9</v>
      </c>
      <c r="E2679" s="189">
        <v>4.43</v>
      </c>
      <c r="F2679" s="189"/>
      <c r="G2679" s="191" t="s">
        <v>3682</v>
      </c>
      <c r="H2679" s="197">
        <f t="shared" si="85"/>
        <v>37.44</v>
      </c>
      <c r="I2679" s="37" t="str">
        <f t="shared" si="86"/>
        <v>PINTURA EM TETO</v>
      </c>
    </row>
    <row r="2680" spans="1:12" s="177" customFormat="1" ht="25.5" customHeight="1" outlineLevel="1" x14ac:dyDescent="0.2">
      <c r="A2680" s="201" t="s">
        <v>212</v>
      </c>
      <c r="B2680" s="190" t="s">
        <v>3734</v>
      </c>
      <c r="C2680" s="191" t="s">
        <v>3735</v>
      </c>
      <c r="D2680" s="192" t="s">
        <v>9</v>
      </c>
      <c r="E2680" s="193">
        <v>3.05</v>
      </c>
      <c r="F2680" s="193"/>
      <c r="G2680" s="187" t="s">
        <v>3684</v>
      </c>
      <c r="H2680" s="197">
        <f t="shared" si="85"/>
        <v>9.81</v>
      </c>
      <c r="I2680" s="37" t="str">
        <f t="shared" si="86"/>
        <v>MASSA EM TETO</v>
      </c>
    </row>
    <row r="2681" spans="1:12" s="177" customFormat="1" ht="25.5" customHeight="1" outlineLevel="1" x14ac:dyDescent="0.2">
      <c r="A2681" s="201" t="s">
        <v>212</v>
      </c>
      <c r="B2681" s="186" t="s">
        <v>3736</v>
      </c>
      <c r="C2681" s="187" t="s">
        <v>3737</v>
      </c>
      <c r="D2681" s="188" t="s">
        <v>9</v>
      </c>
      <c r="E2681" s="189">
        <v>3.05</v>
      </c>
      <c r="F2681" s="189"/>
      <c r="G2681" s="191" t="s">
        <v>3686</v>
      </c>
      <c r="H2681" s="197">
        <f t="shared" si="85"/>
        <v>9.81</v>
      </c>
      <c r="I2681" s="37" t="str">
        <f t="shared" si="86"/>
        <v>PINTURA EM TETO</v>
      </c>
    </row>
    <row r="2682" spans="1:12" s="177" customFormat="1" ht="25.5" customHeight="1" outlineLevel="1" x14ac:dyDescent="0.2">
      <c r="A2682" s="201" t="s">
        <v>212</v>
      </c>
      <c r="B2682" s="178" t="s">
        <v>1116</v>
      </c>
      <c r="C2682" s="179" t="s">
        <v>1485</v>
      </c>
      <c r="D2682" s="180"/>
      <c r="E2682" s="181"/>
      <c r="F2682" s="181"/>
      <c r="G2682" s="187" t="s">
        <v>3637</v>
      </c>
      <c r="H2682" s="197">
        <f t="shared" si="85"/>
        <v>7.37</v>
      </c>
      <c r="I2682" s="37" t="str">
        <f t="shared" si="86"/>
        <v>MASSA EM TETO</v>
      </c>
    </row>
    <row r="2683" spans="1:12" s="177" customFormat="1" ht="25.5" customHeight="1" outlineLevel="1" x14ac:dyDescent="0.2">
      <c r="A2683" s="201" t="s">
        <v>212</v>
      </c>
      <c r="B2683" s="190" t="s">
        <v>1117</v>
      </c>
      <c r="C2683" s="191" t="s">
        <v>3703</v>
      </c>
      <c r="D2683" s="192" t="s">
        <v>9</v>
      </c>
      <c r="E2683" s="193">
        <v>41.08</v>
      </c>
      <c r="F2683" s="193"/>
      <c r="G2683" s="191" t="s">
        <v>3639</v>
      </c>
      <c r="H2683" s="197">
        <f t="shared" si="85"/>
        <v>7.37</v>
      </c>
      <c r="I2683" s="37" t="str">
        <f t="shared" si="86"/>
        <v>PINTURA EM TETO</v>
      </c>
    </row>
    <row r="2684" spans="1:12" s="177" customFormat="1" ht="25.5" customHeight="1" outlineLevel="1" x14ac:dyDescent="0.2">
      <c r="A2684" s="201" t="s">
        <v>212</v>
      </c>
      <c r="B2684" s="186" t="s">
        <v>3738</v>
      </c>
      <c r="C2684" s="187" t="s">
        <v>3705</v>
      </c>
      <c r="D2684" s="188" t="s">
        <v>9</v>
      </c>
      <c r="E2684" s="189">
        <v>41.08</v>
      </c>
      <c r="F2684" s="189"/>
      <c r="G2684" s="187" t="s">
        <v>3925</v>
      </c>
      <c r="H2684" s="197">
        <f t="shared" si="85"/>
        <v>8.66</v>
      </c>
      <c r="I2684" s="37" t="str">
        <f t="shared" si="86"/>
        <v>MASSA EM TETO</v>
      </c>
    </row>
    <row r="2685" spans="1:12" s="177" customFormat="1" ht="25.5" customHeight="1" outlineLevel="1" x14ac:dyDescent="0.2">
      <c r="A2685" s="201" t="s">
        <v>212</v>
      </c>
      <c r="B2685" s="190" t="s">
        <v>3739</v>
      </c>
      <c r="C2685" s="191" t="s">
        <v>3740</v>
      </c>
      <c r="D2685" s="192" t="s">
        <v>9</v>
      </c>
      <c r="E2685" s="193">
        <v>4.68</v>
      </c>
      <c r="F2685" s="193"/>
      <c r="G2685" s="191" t="s">
        <v>3927</v>
      </c>
      <c r="H2685" s="197">
        <f t="shared" si="85"/>
        <v>8.66</v>
      </c>
      <c r="I2685" s="37" t="str">
        <f t="shared" si="86"/>
        <v>PINTURA EM TETO</v>
      </c>
      <c r="K2685" s="200"/>
      <c r="L2685" s="200"/>
    </row>
    <row r="2686" spans="1:12" s="177" customFormat="1" ht="25.5" customHeight="1" outlineLevel="1" x14ac:dyDescent="0.2">
      <c r="A2686" s="201" t="s">
        <v>212</v>
      </c>
      <c r="B2686" s="186" t="s">
        <v>3741</v>
      </c>
      <c r="C2686" s="187" t="s">
        <v>3742</v>
      </c>
      <c r="D2686" s="188" t="s">
        <v>9</v>
      </c>
      <c r="E2686" s="189">
        <v>4.68</v>
      </c>
      <c r="F2686" s="189"/>
      <c r="G2686" s="187" t="s">
        <v>3688</v>
      </c>
      <c r="H2686" s="197">
        <f t="shared" si="85"/>
        <v>9.48</v>
      </c>
      <c r="I2686" s="37" t="str">
        <f t="shared" si="86"/>
        <v>MASSA EM TETO</v>
      </c>
    </row>
    <row r="2687" spans="1:12" s="177" customFormat="1" ht="12.75" customHeight="1" outlineLevel="1" x14ac:dyDescent="0.2">
      <c r="A2687" s="201" t="s">
        <v>212</v>
      </c>
      <c r="B2687" s="190" t="s">
        <v>3743</v>
      </c>
      <c r="C2687" s="191" t="s">
        <v>3707</v>
      </c>
      <c r="D2687" s="192" t="s">
        <v>9</v>
      </c>
      <c r="E2687" s="193">
        <v>91.1</v>
      </c>
      <c r="F2687" s="193"/>
      <c r="G2687" s="191" t="s">
        <v>3690</v>
      </c>
      <c r="H2687" s="197">
        <f t="shared" si="85"/>
        <v>9.48</v>
      </c>
      <c r="I2687" s="37" t="str">
        <f t="shared" si="86"/>
        <v>PINTURA EM TETO</v>
      </c>
    </row>
    <row r="2688" spans="1:12" s="177" customFormat="1" ht="38.25" customHeight="1" outlineLevel="1" x14ac:dyDescent="0.2">
      <c r="A2688" s="201" t="s">
        <v>212</v>
      </c>
      <c r="B2688" s="186" t="s">
        <v>3744</v>
      </c>
      <c r="C2688" s="187" t="s">
        <v>3709</v>
      </c>
      <c r="D2688" s="188" t="s">
        <v>9</v>
      </c>
      <c r="E2688" s="189">
        <v>91.1</v>
      </c>
      <c r="F2688" s="189"/>
      <c r="G2688" s="187" t="s">
        <v>3692</v>
      </c>
      <c r="H2688" s="197">
        <f t="shared" si="85"/>
        <v>6.42</v>
      </c>
      <c r="I2688" s="37" t="str">
        <f t="shared" si="86"/>
        <v>MASSA EM TETO</v>
      </c>
    </row>
    <row r="2689" spans="1:9" s="177" customFormat="1" ht="25.5" customHeight="1" outlineLevel="1" x14ac:dyDescent="0.2">
      <c r="A2689" s="201" t="s">
        <v>212</v>
      </c>
      <c r="B2689" s="190" t="s">
        <v>3745</v>
      </c>
      <c r="C2689" s="191" t="s">
        <v>3746</v>
      </c>
      <c r="D2689" s="192" t="s">
        <v>9</v>
      </c>
      <c r="E2689" s="193">
        <v>47.42</v>
      </c>
      <c r="F2689" s="193"/>
      <c r="G2689" s="191" t="s">
        <v>3694</v>
      </c>
      <c r="H2689" s="197">
        <f t="shared" si="85"/>
        <v>6.42</v>
      </c>
      <c r="I2689" s="37" t="str">
        <f t="shared" si="86"/>
        <v>PINTURA EM TETO</v>
      </c>
    </row>
    <row r="2690" spans="1:9" s="177" customFormat="1" ht="25.5" customHeight="1" outlineLevel="1" x14ac:dyDescent="0.2">
      <c r="A2690" s="201" t="s">
        <v>212</v>
      </c>
      <c r="B2690" s="186" t="s">
        <v>3747</v>
      </c>
      <c r="C2690" s="187" t="s">
        <v>3748</v>
      </c>
      <c r="D2690" s="188" t="s">
        <v>9</v>
      </c>
      <c r="E2690" s="189">
        <v>47.42</v>
      </c>
      <c r="F2690" s="189"/>
      <c r="G2690" s="187" t="s">
        <v>3735</v>
      </c>
      <c r="H2690" s="197">
        <f t="shared" si="85"/>
        <v>3.05</v>
      </c>
      <c r="I2690" s="37" t="str">
        <f t="shared" si="86"/>
        <v>MASSA EM TETO</v>
      </c>
    </row>
    <row r="2691" spans="1:9" s="177" customFormat="1" ht="25.5" customHeight="1" outlineLevel="1" x14ac:dyDescent="0.2">
      <c r="A2691" s="201" t="s">
        <v>212</v>
      </c>
      <c r="B2691" s="190" t="s">
        <v>3749</v>
      </c>
      <c r="C2691" s="191" t="s">
        <v>3613</v>
      </c>
      <c r="D2691" s="192" t="s">
        <v>9</v>
      </c>
      <c r="E2691" s="193">
        <v>9.67</v>
      </c>
      <c r="F2691" s="193"/>
      <c r="G2691" s="191" t="s">
        <v>3737</v>
      </c>
      <c r="H2691" s="197">
        <f t="shared" si="85"/>
        <v>3.05</v>
      </c>
      <c r="I2691" s="37" t="str">
        <f t="shared" si="86"/>
        <v>PINTURA EM TETO</v>
      </c>
    </row>
    <row r="2692" spans="1:9" s="177" customFormat="1" ht="25.5" customHeight="1" outlineLevel="1" x14ac:dyDescent="0.2">
      <c r="A2692" s="201" t="s">
        <v>212</v>
      </c>
      <c r="B2692" s="186" t="s">
        <v>3750</v>
      </c>
      <c r="C2692" s="187" t="s">
        <v>3615</v>
      </c>
      <c r="D2692" s="188" t="s">
        <v>9</v>
      </c>
      <c r="E2692" s="189">
        <v>9.67</v>
      </c>
      <c r="F2692" s="189"/>
    </row>
    <row r="2693" spans="1:9" s="177" customFormat="1" ht="25.5" customHeight="1" outlineLevel="1" x14ac:dyDescent="0.2">
      <c r="A2693" s="201" t="s">
        <v>212</v>
      </c>
      <c r="B2693" s="190" t="s">
        <v>3751</v>
      </c>
      <c r="C2693" s="191" t="s">
        <v>3713</v>
      </c>
      <c r="D2693" s="192" t="s">
        <v>9</v>
      </c>
      <c r="E2693" s="193">
        <v>111.65</v>
      </c>
      <c r="F2693" s="193"/>
    </row>
    <row r="2694" spans="1:9" s="177" customFormat="1" ht="25.5" customHeight="1" outlineLevel="1" x14ac:dyDescent="0.2">
      <c r="A2694" s="201" t="s">
        <v>212</v>
      </c>
      <c r="B2694" s="186" t="s">
        <v>3752</v>
      </c>
      <c r="C2694" s="187" t="s">
        <v>3715</v>
      </c>
      <c r="D2694" s="188" t="s">
        <v>9</v>
      </c>
      <c r="E2694" s="189">
        <v>111.65</v>
      </c>
      <c r="F2694" s="189"/>
    </row>
    <row r="2695" spans="1:9" s="177" customFormat="1" ht="25.5" customHeight="1" outlineLevel="1" x14ac:dyDescent="0.2">
      <c r="A2695" s="201" t="s">
        <v>212</v>
      </c>
      <c r="B2695" s="190" t="s">
        <v>3753</v>
      </c>
      <c r="C2695" s="191" t="s">
        <v>3721</v>
      </c>
      <c r="D2695" s="192" t="s">
        <v>9</v>
      </c>
      <c r="E2695" s="193">
        <v>50.16</v>
      </c>
      <c r="F2695" s="193"/>
    </row>
    <row r="2696" spans="1:9" s="177" customFormat="1" ht="25.5" customHeight="1" outlineLevel="1" x14ac:dyDescent="0.2">
      <c r="A2696" s="201" t="s">
        <v>212</v>
      </c>
      <c r="B2696" s="186" t="s">
        <v>3754</v>
      </c>
      <c r="C2696" s="187" t="s">
        <v>3723</v>
      </c>
      <c r="D2696" s="188" t="s">
        <v>9</v>
      </c>
      <c r="E2696" s="189">
        <v>50.16</v>
      </c>
      <c r="F2696" s="189"/>
    </row>
    <row r="2697" spans="1:9" s="177" customFormat="1" ht="25.5" customHeight="1" outlineLevel="1" x14ac:dyDescent="0.2">
      <c r="A2697" s="201" t="s">
        <v>212</v>
      </c>
      <c r="B2697" s="190" t="s">
        <v>3755</v>
      </c>
      <c r="C2697" s="191" t="s">
        <v>3676</v>
      </c>
      <c r="D2697" s="192" t="s">
        <v>9</v>
      </c>
      <c r="E2697" s="193">
        <v>48.1</v>
      </c>
      <c r="F2697" s="193"/>
    </row>
    <row r="2698" spans="1:9" s="177" customFormat="1" ht="12.75" customHeight="1" outlineLevel="1" x14ac:dyDescent="0.2">
      <c r="A2698" s="201" t="s">
        <v>212</v>
      </c>
      <c r="B2698" s="186" t="s">
        <v>3756</v>
      </c>
      <c r="C2698" s="187" t="s">
        <v>3678</v>
      </c>
      <c r="D2698" s="188" t="s">
        <v>9</v>
      </c>
      <c r="E2698" s="189">
        <v>48.1</v>
      </c>
      <c r="F2698" s="189"/>
    </row>
    <row r="2699" spans="1:9" s="177" customFormat="1" ht="38.25" customHeight="1" outlineLevel="1" x14ac:dyDescent="0.2">
      <c r="A2699" s="201" t="s">
        <v>212</v>
      </c>
      <c r="B2699" s="178" t="s">
        <v>1118</v>
      </c>
      <c r="C2699" s="179" t="s">
        <v>1486</v>
      </c>
      <c r="D2699" s="180"/>
      <c r="E2699" s="181"/>
      <c r="F2699" s="181"/>
    </row>
    <row r="2700" spans="1:9" s="177" customFormat="1" ht="38.25" customHeight="1" outlineLevel="1" x14ac:dyDescent="0.2">
      <c r="A2700" s="201" t="s">
        <v>212</v>
      </c>
      <c r="B2700" s="190" t="s">
        <v>1119</v>
      </c>
      <c r="C2700" s="191" t="s">
        <v>3703</v>
      </c>
      <c r="D2700" s="192" t="s">
        <v>9</v>
      </c>
      <c r="E2700" s="193">
        <v>29.88</v>
      </c>
      <c r="F2700" s="193"/>
    </row>
    <row r="2701" spans="1:9" s="177" customFormat="1" ht="25.5" customHeight="1" outlineLevel="1" x14ac:dyDescent="0.2">
      <c r="A2701" s="201" t="s">
        <v>212</v>
      </c>
      <c r="B2701" s="186" t="s">
        <v>3757</v>
      </c>
      <c r="C2701" s="187" t="s">
        <v>3705</v>
      </c>
      <c r="D2701" s="188" t="s">
        <v>9</v>
      </c>
      <c r="E2701" s="189">
        <v>29.88</v>
      </c>
      <c r="F2701" s="189"/>
      <c r="G2701" s="423" t="s">
        <v>665</v>
      </c>
      <c r="H2701" s="196">
        <f>H2703+H2797</f>
        <v>10851.49</v>
      </c>
      <c r="I2701" s="204" t="str">
        <f>IF(H2701=H2602,"OKAY","REVER")</f>
        <v>OKAY</v>
      </c>
    </row>
    <row r="2702" spans="1:9" s="177" customFormat="1" ht="25.5" customHeight="1" outlineLevel="1" x14ac:dyDescent="0.2">
      <c r="A2702" s="201" t="s">
        <v>212</v>
      </c>
      <c r="B2702" s="190" t="s">
        <v>3758</v>
      </c>
      <c r="C2702" s="191" t="s">
        <v>3707</v>
      </c>
      <c r="D2702" s="192" t="s">
        <v>9</v>
      </c>
      <c r="E2702" s="193">
        <v>83.2</v>
      </c>
      <c r="F2702" s="193"/>
      <c r="G2702" s="194"/>
      <c r="H2702" s="194"/>
      <c r="I2702" s="204"/>
    </row>
    <row r="2703" spans="1:9" s="177" customFormat="1" ht="25.5" customHeight="1" outlineLevel="1" x14ac:dyDescent="0.2">
      <c r="A2703" s="201" t="s">
        <v>212</v>
      </c>
      <c r="B2703" s="186" t="s">
        <v>3759</v>
      </c>
      <c r="C2703" s="187" t="s">
        <v>3709</v>
      </c>
      <c r="D2703" s="188" t="s">
        <v>9</v>
      </c>
      <c r="E2703" s="189">
        <v>83.2</v>
      </c>
      <c r="F2703" s="189"/>
      <c r="G2703" s="423" t="str">
        <f>$A$1</f>
        <v>EMBASSAMENTO</v>
      </c>
      <c r="H2703" s="196">
        <f>SUM(H2704:H2792)</f>
        <v>922.26999999999975</v>
      </c>
      <c r="I2703" s="204"/>
    </row>
    <row r="2704" spans="1:9" s="177" customFormat="1" ht="25.5" customHeight="1" outlineLevel="1" x14ac:dyDescent="0.2">
      <c r="A2704" s="201" t="s">
        <v>212</v>
      </c>
      <c r="B2704" s="190" t="s">
        <v>3760</v>
      </c>
      <c r="C2704" s="191" t="s">
        <v>3613</v>
      </c>
      <c r="D2704" s="192" t="s">
        <v>9</v>
      </c>
      <c r="E2704" s="193">
        <v>9.67</v>
      </c>
      <c r="F2704" s="193"/>
      <c r="G2704" s="191" t="s">
        <v>3597</v>
      </c>
      <c r="H2704" s="197">
        <f t="shared" ref="H2704:H2735" si="87">SUMIFS($E:$E,$C:$C,G2704,$A:$A,$G$22)</f>
        <v>2.4300000000000002</v>
      </c>
      <c r="I2704" s="204"/>
    </row>
    <row r="2705" spans="1:12" s="177" customFormat="1" ht="12.75" customHeight="1" outlineLevel="1" x14ac:dyDescent="0.2">
      <c r="A2705" s="201" t="s">
        <v>212</v>
      </c>
      <c r="B2705" s="186" t="s">
        <v>3761</v>
      </c>
      <c r="C2705" s="187" t="s">
        <v>3615</v>
      </c>
      <c r="D2705" s="188" t="s">
        <v>9</v>
      </c>
      <c r="E2705" s="189">
        <v>9.67</v>
      </c>
      <c r="F2705" s="189"/>
      <c r="G2705" s="187" t="s">
        <v>3695</v>
      </c>
      <c r="H2705" s="197">
        <f t="shared" si="87"/>
        <v>0</v>
      </c>
      <c r="I2705" s="203"/>
    </row>
    <row r="2706" spans="1:12" s="177" customFormat="1" ht="25.5" customHeight="1" outlineLevel="1" x14ac:dyDescent="0.2">
      <c r="A2706" s="201" t="s">
        <v>212</v>
      </c>
      <c r="B2706" s="190" t="s">
        <v>3762</v>
      </c>
      <c r="C2706" s="191" t="s">
        <v>3713</v>
      </c>
      <c r="D2706" s="192" t="s">
        <v>9</v>
      </c>
      <c r="E2706" s="193">
        <v>83.29</v>
      </c>
      <c r="F2706" s="193"/>
      <c r="G2706" s="191" t="s">
        <v>3697</v>
      </c>
      <c r="H2706" s="197">
        <f t="shared" si="87"/>
        <v>0</v>
      </c>
      <c r="I2706" s="203"/>
      <c r="K2706" s="160"/>
      <c r="L2706" s="160"/>
    </row>
    <row r="2707" spans="1:12" s="177" customFormat="1" ht="38.25" customHeight="1" outlineLevel="1" x14ac:dyDescent="0.2">
      <c r="A2707" s="201" t="s">
        <v>212</v>
      </c>
      <c r="B2707" s="186" t="s">
        <v>3763</v>
      </c>
      <c r="C2707" s="187" t="s">
        <v>3715</v>
      </c>
      <c r="D2707" s="188" t="s">
        <v>9</v>
      </c>
      <c r="E2707" s="189">
        <v>83.29</v>
      </c>
      <c r="F2707" s="189"/>
      <c r="G2707" s="187" t="s">
        <v>3599</v>
      </c>
      <c r="H2707" s="197">
        <f t="shared" si="87"/>
        <v>5.84</v>
      </c>
      <c r="I2707" s="203"/>
      <c r="K2707" s="160"/>
      <c r="L2707" s="160"/>
    </row>
    <row r="2708" spans="1:12" s="177" customFormat="1" ht="25.5" customHeight="1" outlineLevel="1" x14ac:dyDescent="0.2">
      <c r="A2708" s="201" t="s">
        <v>212</v>
      </c>
      <c r="B2708" s="190" t="s">
        <v>3764</v>
      </c>
      <c r="C2708" s="191" t="s">
        <v>3721</v>
      </c>
      <c r="D2708" s="192" t="s">
        <v>9</v>
      </c>
      <c r="E2708" s="193">
        <v>50.16</v>
      </c>
      <c r="F2708" s="193"/>
      <c r="G2708" s="191" t="s">
        <v>3601</v>
      </c>
      <c r="H2708" s="197">
        <f t="shared" si="87"/>
        <v>5.84</v>
      </c>
      <c r="I2708" s="203"/>
      <c r="K2708" s="160"/>
      <c r="L2708" s="160"/>
    </row>
    <row r="2709" spans="1:12" s="177" customFormat="1" ht="25.5" customHeight="1" outlineLevel="1" x14ac:dyDescent="0.2">
      <c r="A2709" s="201" t="s">
        <v>212</v>
      </c>
      <c r="B2709" s="186" t="s">
        <v>3765</v>
      </c>
      <c r="C2709" s="187" t="s">
        <v>3723</v>
      </c>
      <c r="D2709" s="188" t="s">
        <v>9</v>
      </c>
      <c r="E2709" s="189">
        <v>50.16</v>
      </c>
      <c r="F2709" s="189"/>
      <c r="G2709" s="187" t="s">
        <v>3994</v>
      </c>
      <c r="H2709" s="197">
        <f t="shared" si="87"/>
        <v>0</v>
      </c>
      <c r="I2709" s="203"/>
      <c r="K2709" s="160"/>
      <c r="L2709" s="160"/>
    </row>
    <row r="2710" spans="1:12" s="177" customFormat="1" ht="25.5" customHeight="1" outlineLevel="1" x14ac:dyDescent="0.2">
      <c r="A2710" s="201" t="s">
        <v>212</v>
      </c>
      <c r="B2710" s="190" t="s">
        <v>3766</v>
      </c>
      <c r="C2710" s="191" t="s">
        <v>3767</v>
      </c>
      <c r="D2710" s="192" t="s">
        <v>9</v>
      </c>
      <c r="E2710" s="193">
        <v>1.3</v>
      </c>
      <c r="F2710" s="193"/>
      <c r="G2710" s="191" t="s">
        <v>3996</v>
      </c>
      <c r="H2710" s="197">
        <f t="shared" si="87"/>
        <v>0</v>
      </c>
      <c r="I2710" s="203"/>
      <c r="K2710" s="160"/>
      <c r="L2710" s="160"/>
    </row>
    <row r="2711" spans="1:12" s="177" customFormat="1" ht="25.5" customHeight="1" outlineLevel="1" x14ac:dyDescent="0.2">
      <c r="A2711" s="201" t="s">
        <v>212</v>
      </c>
      <c r="B2711" s="186" t="s">
        <v>3768</v>
      </c>
      <c r="C2711" s="187" t="s">
        <v>3769</v>
      </c>
      <c r="D2711" s="188" t="s">
        <v>9</v>
      </c>
      <c r="E2711" s="189">
        <v>1.3</v>
      </c>
      <c r="F2711" s="189"/>
      <c r="G2711" s="187" t="s">
        <v>3699</v>
      </c>
      <c r="H2711" s="197">
        <f t="shared" si="87"/>
        <v>0</v>
      </c>
      <c r="I2711" s="203"/>
      <c r="K2711" s="160"/>
      <c r="L2711" s="160"/>
    </row>
    <row r="2712" spans="1:12" s="177" customFormat="1" ht="25.5" customHeight="1" outlineLevel="1" x14ac:dyDescent="0.2">
      <c r="A2712" s="201" t="s">
        <v>212</v>
      </c>
      <c r="B2712" s="190" t="s">
        <v>3770</v>
      </c>
      <c r="C2712" s="191" t="s">
        <v>3676</v>
      </c>
      <c r="D2712" s="192" t="s">
        <v>9</v>
      </c>
      <c r="E2712" s="193">
        <v>26.83</v>
      </c>
      <c r="F2712" s="193"/>
      <c r="G2712" s="191" t="s">
        <v>3701</v>
      </c>
      <c r="H2712" s="197">
        <f t="shared" si="87"/>
        <v>0</v>
      </c>
      <c r="I2712" s="203"/>
      <c r="K2712" s="160"/>
      <c r="L2712" s="160"/>
    </row>
    <row r="2713" spans="1:12" s="177" customFormat="1" ht="25.5" customHeight="1" outlineLevel="1" x14ac:dyDescent="0.2">
      <c r="A2713" s="201" t="s">
        <v>212</v>
      </c>
      <c r="B2713" s="186" t="s">
        <v>3771</v>
      </c>
      <c r="C2713" s="187" t="s">
        <v>3678</v>
      </c>
      <c r="D2713" s="188" t="s">
        <v>9</v>
      </c>
      <c r="E2713" s="189">
        <v>26.83</v>
      </c>
      <c r="F2713" s="189"/>
      <c r="G2713" s="187" t="s">
        <v>4016</v>
      </c>
      <c r="H2713" s="197">
        <f t="shared" si="87"/>
        <v>0</v>
      </c>
      <c r="I2713" s="203"/>
      <c r="K2713" s="160"/>
      <c r="L2713" s="160"/>
    </row>
    <row r="2714" spans="1:12" s="177" customFormat="1" ht="25.5" customHeight="1" outlineLevel="1" x14ac:dyDescent="0.2">
      <c r="A2714" s="201" t="s">
        <v>212</v>
      </c>
      <c r="B2714" s="178" t="s">
        <v>3772</v>
      </c>
      <c r="C2714" s="179" t="s">
        <v>1487</v>
      </c>
      <c r="D2714" s="180"/>
      <c r="E2714" s="181"/>
      <c r="F2714" s="181"/>
      <c r="G2714" s="191" t="s">
        <v>3703</v>
      </c>
      <c r="H2714" s="197">
        <f t="shared" si="87"/>
        <v>0</v>
      </c>
      <c r="I2714" s="203"/>
      <c r="K2714" s="160"/>
      <c r="L2714" s="160"/>
    </row>
    <row r="2715" spans="1:12" s="177" customFormat="1" ht="25.5" customHeight="1" outlineLevel="1" x14ac:dyDescent="0.2">
      <c r="A2715" s="201" t="s">
        <v>212</v>
      </c>
      <c r="B2715" s="190" t="s">
        <v>3773</v>
      </c>
      <c r="C2715" s="191" t="s">
        <v>3703</v>
      </c>
      <c r="D2715" s="192" t="s">
        <v>9</v>
      </c>
      <c r="E2715" s="193">
        <v>29.6</v>
      </c>
      <c r="F2715" s="193"/>
      <c r="G2715" s="187" t="s">
        <v>3705</v>
      </c>
      <c r="H2715" s="197">
        <f t="shared" si="87"/>
        <v>0</v>
      </c>
      <c r="I2715" s="203"/>
      <c r="K2715" s="160"/>
      <c r="L2715" s="160"/>
    </row>
    <row r="2716" spans="1:12" s="177" customFormat="1" ht="25.5" customHeight="1" outlineLevel="1" x14ac:dyDescent="0.2">
      <c r="A2716" s="201" t="s">
        <v>212</v>
      </c>
      <c r="B2716" s="186" t="s">
        <v>3774</v>
      </c>
      <c r="C2716" s="187" t="s">
        <v>3705</v>
      </c>
      <c r="D2716" s="188" t="s">
        <v>9</v>
      </c>
      <c r="E2716" s="189">
        <v>29.6</v>
      </c>
      <c r="F2716" s="189"/>
      <c r="G2716" s="191" t="s">
        <v>3740</v>
      </c>
      <c r="H2716" s="197">
        <f t="shared" si="87"/>
        <v>0</v>
      </c>
      <c r="I2716" s="203"/>
    </row>
    <row r="2717" spans="1:12" s="177" customFormat="1" ht="12.75" customHeight="1" outlineLevel="1" x14ac:dyDescent="0.2">
      <c r="A2717" s="201" t="s">
        <v>212</v>
      </c>
      <c r="B2717" s="190" t="s">
        <v>3775</v>
      </c>
      <c r="C2717" s="191" t="s">
        <v>3707</v>
      </c>
      <c r="D2717" s="192" t="s">
        <v>9</v>
      </c>
      <c r="E2717" s="193">
        <v>101.73</v>
      </c>
      <c r="F2717" s="193"/>
      <c r="G2717" s="187" t="s">
        <v>3742</v>
      </c>
      <c r="H2717" s="197">
        <f t="shared" si="87"/>
        <v>0</v>
      </c>
      <c r="I2717" s="203"/>
    </row>
    <row r="2718" spans="1:12" s="177" customFormat="1" ht="38.25" customHeight="1" outlineLevel="1" x14ac:dyDescent="0.2">
      <c r="A2718" s="201" t="s">
        <v>212</v>
      </c>
      <c r="B2718" s="186" t="s">
        <v>3776</v>
      </c>
      <c r="C2718" s="187" t="s">
        <v>3709</v>
      </c>
      <c r="D2718" s="188" t="s">
        <v>9</v>
      </c>
      <c r="E2718" s="189">
        <v>101.73</v>
      </c>
      <c r="F2718" s="189"/>
      <c r="G2718" s="191" t="s">
        <v>3640</v>
      </c>
      <c r="H2718" s="197">
        <f t="shared" si="87"/>
        <v>12.55</v>
      </c>
      <c r="I2718" s="203"/>
    </row>
    <row r="2719" spans="1:12" s="177" customFormat="1" ht="38.25" customHeight="1" outlineLevel="1" x14ac:dyDescent="0.2">
      <c r="A2719" s="201" t="s">
        <v>212</v>
      </c>
      <c r="B2719" s="190" t="s">
        <v>3777</v>
      </c>
      <c r="C2719" s="191" t="s">
        <v>3746</v>
      </c>
      <c r="D2719" s="192" t="s">
        <v>9</v>
      </c>
      <c r="E2719" s="193">
        <v>17.93</v>
      </c>
      <c r="F2719" s="193"/>
      <c r="G2719" s="187" t="s">
        <v>3642</v>
      </c>
      <c r="H2719" s="197">
        <f t="shared" si="87"/>
        <v>12.55</v>
      </c>
      <c r="I2719" s="203"/>
    </row>
    <row r="2720" spans="1:12" s="177" customFormat="1" ht="25.5" customHeight="1" outlineLevel="1" x14ac:dyDescent="0.2">
      <c r="A2720" s="201" t="s">
        <v>212</v>
      </c>
      <c r="B2720" s="186" t="s">
        <v>3778</v>
      </c>
      <c r="C2720" s="187" t="s">
        <v>3748</v>
      </c>
      <c r="D2720" s="188" t="s">
        <v>9</v>
      </c>
      <c r="E2720" s="189">
        <v>17.93</v>
      </c>
      <c r="F2720" s="189"/>
      <c r="G2720" s="191" t="s">
        <v>4009</v>
      </c>
      <c r="H2720" s="197">
        <f t="shared" si="87"/>
        <v>0</v>
      </c>
      <c r="I2720" s="203"/>
    </row>
    <row r="2721" spans="1:12" s="177" customFormat="1" ht="25.5" customHeight="1" outlineLevel="1" x14ac:dyDescent="0.2">
      <c r="A2721" s="201" t="s">
        <v>212</v>
      </c>
      <c r="B2721" s="190" t="s">
        <v>3779</v>
      </c>
      <c r="C2721" s="191" t="s">
        <v>3613</v>
      </c>
      <c r="D2721" s="192" t="s">
        <v>9</v>
      </c>
      <c r="E2721" s="193">
        <v>9.67</v>
      </c>
      <c r="F2721" s="193"/>
      <c r="G2721" s="187" t="s">
        <v>3603</v>
      </c>
      <c r="H2721" s="197">
        <f t="shared" si="87"/>
        <v>92.4</v>
      </c>
      <c r="I2721" s="203"/>
    </row>
    <row r="2722" spans="1:12" s="177" customFormat="1" ht="25.5" customHeight="1" outlineLevel="1" x14ac:dyDescent="0.2">
      <c r="A2722" s="201" t="s">
        <v>212</v>
      </c>
      <c r="B2722" s="186" t="s">
        <v>3780</v>
      </c>
      <c r="C2722" s="187" t="s">
        <v>3615</v>
      </c>
      <c r="D2722" s="188" t="s">
        <v>9</v>
      </c>
      <c r="E2722" s="189">
        <v>9.67</v>
      </c>
      <c r="F2722" s="189"/>
      <c r="G2722" s="191" t="s">
        <v>3644</v>
      </c>
      <c r="H2722" s="197">
        <f t="shared" si="87"/>
        <v>4.4800000000000004</v>
      </c>
      <c r="I2722" s="203"/>
    </row>
    <row r="2723" spans="1:12" s="177" customFormat="1" ht="25.5" customHeight="1" outlineLevel="1" x14ac:dyDescent="0.2">
      <c r="A2723" s="201" t="s">
        <v>212</v>
      </c>
      <c r="B2723" s="190" t="s">
        <v>3781</v>
      </c>
      <c r="C2723" s="191" t="s">
        <v>3713</v>
      </c>
      <c r="D2723" s="192" t="s">
        <v>9</v>
      </c>
      <c r="E2723" s="193">
        <v>96</v>
      </c>
      <c r="F2723" s="193"/>
      <c r="G2723" s="187" t="s">
        <v>3646</v>
      </c>
      <c r="H2723" s="197">
        <f t="shared" si="87"/>
        <v>4.4800000000000004</v>
      </c>
      <c r="I2723" s="203"/>
    </row>
    <row r="2724" spans="1:12" s="177" customFormat="1" ht="12.75" customHeight="1" outlineLevel="1" x14ac:dyDescent="0.2">
      <c r="A2724" s="201" t="s">
        <v>212</v>
      </c>
      <c r="B2724" s="186" t="s">
        <v>3782</v>
      </c>
      <c r="C2724" s="187" t="s">
        <v>3715</v>
      </c>
      <c r="D2724" s="188" t="s">
        <v>9</v>
      </c>
      <c r="E2724" s="189">
        <v>96</v>
      </c>
      <c r="F2724" s="189"/>
      <c r="G2724" s="191" t="s">
        <v>4011</v>
      </c>
      <c r="H2724" s="197">
        <f t="shared" si="87"/>
        <v>0</v>
      </c>
      <c r="I2724" s="203"/>
    </row>
    <row r="2725" spans="1:12" s="177" customFormat="1" ht="38.25" customHeight="1" outlineLevel="1" x14ac:dyDescent="0.2">
      <c r="A2725" s="201" t="s">
        <v>212</v>
      </c>
      <c r="B2725" s="190" t="s">
        <v>3783</v>
      </c>
      <c r="C2725" s="191" t="s">
        <v>3721</v>
      </c>
      <c r="D2725" s="192" t="s">
        <v>9</v>
      </c>
      <c r="E2725" s="193">
        <v>50.16</v>
      </c>
      <c r="F2725" s="193"/>
      <c r="G2725" s="187" t="s">
        <v>3648</v>
      </c>
      <c r="H2725" s="197">
        <f t="shared" si="87"/>
        <v>5.36</v>
      </c>
      <c r="I2725" s="203"/>
    </row>
    <row r="2726" spans="1:12" s="177" customFormat="1" ht="38.25" customHeight="1" outlineLevel="1" x14ac:dyDescent="0.2">
      <c r="A2726" s="201" t="s">
        <v>212</v>
      </c>
      <c r="B2726" s="186" t="s">
        <v>3784</v>
      </c>
      <c r="C2726" s="187" t="s">
        <v>3723</v>
      </c>
      <c r="D2726" s="188" t="s">
        <v>9</v>
      </c>
      <c r="E2726" s="189">
        <v>50.16</v>
      </c>
      <c r="F2726" s="189"/>
      <c r="G2726" s="191" t="s">
        <v>3650</v>
      </c>
      <c r="H2726" s="197">
        <f t="shared" si="87"/>
        <v>5.36</v>
      </c>
      <c r="I2726" s="203"/>
    </row>
    <row r="2727" spans="1:12" s="177" customFormat="1" ht="25.5" customHeight="1" outlineLevel="1" x14ac:dyDescent="0.2">
      <c r="A2727" s="201" t="s">
        <v>212</v>
      </c>
      <c r="B2727" s="190" t="s">
        <v>3785</v>
      </c>
      <c r="C2727" s="191" t="s">
        <v>3676</v>
      </c>
      <c r="D2727" s="192" t="s">
        <v>9</v>
      </c>
      <c r="E2727" s="193">
        <v>38.090000000000003</v>
      </c>
      <c r="F2727" s="193"/>
      <c r="G2727" s="187" t="s">
        <v>3907</v>
      </c>
      <c r="H2727" s="197">
        <f t="shared" si="87"/>
        <v>0</v>
      </c>
      <c r="I2727" s="203"/>
    </row>
    <row r="2728" spans="1:12" s="177" customFormat="1" ht="25.5" customHeight="1" outlineLevel="1" x14ac:dyDescent="0.2">
      <c r="A2728" s="201" t="s">
        <v>212</v>
      </c>
      <c r="B2728" s="186" t="s">
        <v>3786</v>
      </c>
      <c r="C2728" s="187" t="s">
        <v>3678</v>
      </c>
      <c r="D2728" s="188" t="s">
        <v>9</v>
      </c>
      <c r="E2728" s="189">
        <v>38.090000000000003</v>
      </c>
      <c r="F2728" s="189"/>
      <c r="G2728" s="191" t="s">
        <v>3909</v>
      </c>
      <c r="H2728" s="197">
        <f t="shared" si="87"/>
        <v>0</v>
      </c>
      <c r="I2728" s="203"/>
    </row>
    <row r="2729" spans="1:12" s="177" customFormat="1" ht="25.5" customHeight="1" outlineLevel="1" x14ac:dyDescent="0.2">
      <c r="A2729" s="201" t="s">
        <v>212</v>
      </c>
      <c r="B2729" s="178" t="s">
        <v>3787</v>
      </c>
      <c r="C2729" s="179" t="s">
        <v>1488</v>
      </c>
      <c r="D2729" s="180"/>
      <c r="E2729" s="181"/>
      <c r="F2729" s="181"/>
      <c r="G2729" s="187" t="s">
        <v>3605</v>
      </c>
      <c r="H2729" s="197">
        <f t="shared" si="87"/>
        <v>4.17</v>
      </c>
      <c r="I2729" s="203"/>
    </row>
    <row r="2730" spans="1:12" s="177" customFormat="1" ht="25.5" customHeight="1" outlineLevel="1" x14ac:dyDescent="0.2">
      <c r="A2730" s="201" t="s">
        <v>212</v>
      </c>
      <c r="B2730" s="190" t="s">
        <v>3788</v>
      </c>
      <c r="C2730" s="191" t="s">
        <v>3703</v>
      </c>
      <c r="D2730" s="192" t="s">
        <v>9</v>
      </c>
      <c r="E2730" s="193">
        <v>29.88</v>
      </c>
      <c r="F2730" s="193"/>
      <c r="G2730" s="191" t="s">
        <v>3607</v>
      </c>
      <c r="H2730" s="197">
        <f t="shared" si="87"/>
        <v>4.17</v>
      </c>
      <c r="I2730" s="203"/>
    </row>
    <row r="2731" spans="1:12" s="177" customFormat="1" ht="25.5" customHeight="1" outlineLevel="1" x14ac:dyDescent="0.2">
      <c r="A2731" s="201" t="s">
        <v>212</v>
      </c>
      <c r="B2731" s="186" t="s">
        <v>3789</v>
      </c>
      <c r="C2731" s="187" t="s">
        <v>3705</v>
      </c>
      <c r="D2731" s="188" t="s">
        <v>9</v>
      </c>
      <c r="E2731" s="189">
        <v>29.88</v>
      </c>
      <c r="F2731" s="189"/>
      <c r="G2731" s="187" t="s">
        <v>3609</v>
      </c>
      <c r="H2731" s="197">
        <f t="shared" si="87"/>
        <v>5.55</v>
      </c>
      <c r="I2731" s="203"/>
    </row>
    <row r="2732" spans="1:12" s="177" customFormat="1" ht="25.5" customHeight="1" outlineLevel="1" x14ac:dyDescent="0.2">
      <c r="A2732" s="201" t="s">
        <v>212</v>
      </c>
      <c r="B2732" s="190" t="s">
        <v>3790</v>
      </c>
      <c r="C2732" s="191" t="s">
        <v>3707</v>
      </c>
      <c r="D2732" s="192" t="s">
        <v>9</v>
      </c>
      <c r="E2732" s="193">
        <v>72.63</v>
      </c>
      <c r="F2732" s="193"/>
      <c r="G2732" s="191" t="s">
        <v>3611</v>
      </c>
      <c r="H2732" s="197">
        <f t="shared" si="87"/>
        <v>5.55</v>
      </c>
      <c r="I2732" s="203"/>
    </row>
    <row r="2733" spans="1:12" s="177" customFormat="1" ht="25.5" customHeight="1" outlineLevel="1" x14ac:dyDescent="0.2">
      <c r="A2733" s="201" t="s">
        <v>212</v>
      </c>
      <c r="B2733" s="186" t="s">
        <v>3791</v>
      </c>
      <c r="C2733" s="187" t="s">
        <v>3709</v>
      </c>
      <c r="D2733" s="188" t="s">
        <v>9</v>
      </c>
      <c r="E2733" s="189">
        <v>72.63</v>
      </c>
      <c r="F2733" s="189"/>
      <c r="G2733" s="187" t="s">
        <v>3707</v>
      </c>
      <c r="H2733" s="197">
        <f t="shared" si="87"/>
        <v>0</v>
      </c>
      <c r="I2733" s="203"/>
    </row>
    <row r="2734" spans="1:12" s="177" customFormat="1" ht="25.5" customHeight="1" outlineLevel="1" x14ac:dyDescent="0.2">
      <c r="A2734" s="201" t="s">
        <v>212</v>
      </c>
      <c r="B2734" s="190" t="s">
        <v>3792</v>
      </c>
      <c r="C2734" s="191" t="s">
        <v>3613</v>
      </c>
      <c r="D2734" s="192" t="s">
        <v>9</v>
      </c>
      <c r="E2734" s="193">
        <v>9.67</v>
      </c>
      <c r="F2734" s="193"/>
      <c r="G2734" s="191" t="s">
        <v>3709</v>
      </c>
      <c r="H2734" s="197">
        <f t="shared" si="87"/>
        <v>0</v>
      </c>
      <c r="I2734" s="203"/>
    </row>
    <row r="2735" spans="1:12" s="177" customFormat="1" ht="25.5" customHeight="1" outlineLevel="1" x14ac:dyDescent="0.2">
      <c r="A2735" s="201" t="s">
        <v>212</v>
      </c>
      <c r="B2735" s="186" t="s">
        <v>3793</v>
      </c>
      <c r="C2735" s="187" t="s">
        <v>3615</v>
      </c>
      <c r="D2735" s="188" t="s">
        <v>9</v>
      </c>
      <c r="E2735" s="189">
        <v>9.67</v>
      </c>
      <c r="F2735" s="189"/>
      <c r="G2735" s="187" t="s">
        <v>3746</v>
      </c>
      <c r="H2735" s="197">
        <f t="shared" si="87"/>
        <v>0</v>
      </c>
      <c r="I2735" s="203"/>
      <c r="K2735" s="200"/>
      <c r="L2735" s="200"/>
    </row>
    <row r="2736" spans="1:12" s="177" customFormat="1" ht="25.5" customHeight="1" outlineLevel="1" x14ac:dyDescent="0.2">
      <c r="A2736" s="201" t="s">
        <v>212</v>
      </c>
      <c r="B2736" s="190" t="s">
        <v>3794</v>
      </c>
      <c r="C2736" s="191" t="s">
        <v>3713</v>
      </c>
      <c r="D2736" s="192" t="s">
        <v>9</v>
      </c>
      <c r="E2736" s="193">
        <v>93.82</v>
      </c>
      <c r="F2736" s="193"/>
      <c r="G2736" s="191" t="s">
        <v>3748</v>
      </c>
      <c r="H2736" s="197">
        <f t="shared" ref="H2736:H2767" si="88">SUMIFS($E:$E,$C:$C,G2736,$A:$A,$G$22)</f>
        <v>0</v>
      </c>
      <c r="I2736" s="203"/>
    </row>
    <row r="2737" spans="1:9" s="177" customFormat="1" ht="12.75" customHeight="1" outlineLevel="1" x14ac:dyDescent="0.2">
      <c r="A2737" s="201" t="s">
        <v>212</v>
      </c>
      <c r="B2737" s="186" t="s">
        <v>3795</v>
      </c>
      <c r="C2737" s="187" t="s">
        <v>3715</v>
      </c>
      <c r="D2737" s="188" t="s">
        <v>9</v>
      </c>
      <c r="E2737" s="189">
        <v>93.82</v>
      </c>
      <c r="F2737" s="189"/>
      <c r="G2737" s="187" t="s">
        <v>3613</v>
      </c>
      <c r="H2737" s="197">
        <f t="shared" si="88"/>
        <v>11.27</v>
      </c>
      <c r="I2737" s="203"/>
    </row>
    <row r="2738" spans="1:9" s="177" customFormat="1" ht="38.25" customHeight="1" outlineLevel="1" x14ac:dyDescent="0.2">
      <c r="A2738" s="201" t="s">
        <v>212</v>
      </c>
      <c r="B2738" s="190" t="s">
        <v>3796</v>
      </c>
      <c r="C2738" s="191" t="s">
        <v>3721</v>
      </c>
      <c r="D2738" s="192" t="s">
        <v>9</v>
      </c>
      <c r="E2738" s="193">
        <v>50.16</v>
      </c>
      <c r="F2738" s="193"/>
      <c r="G2738" s="191" t="s">
        <v>3615</v>
      </c>
      <c r="H2738" s="197">
        <f t="shared" si="88"/>
        <v>11.27</v>
      </c>
      <c r="I2738" s="203"/>
    </row>
    <row r="2739" spans="1:9" s="177" customFormat="1" ht="25.5" customHeight="1" outlineLevel="1" x14ac:dyDescent="0.2">
      <c r="A2739" s="201" t="s">
        <v>212</v>
      </c>
      <c r="B2739" s="186" t="s">
        <v>3797</v>
      </c>
      <c r="C2739" s="187" t="s">
        <v>3723</v>
      </c>
      <c r="D2739" s="188" t="s">
        <v>9</v>
      </c>
      <c r="E2739" s="189">
        <v>50.16</v>
      </c>
      <c r="F2739" s="189"/>
      <c r="G2739" s="187" t="s">
        <v>3913</v>
      </c>
      <c r="H2739" s="197">
        <f t="shared" si="88"/>
        <v>0</v>
      </c>
      <c r="I2739" s="203"/>
    </row>
    <row r="2740" spans="1:9" s="177" customFormat="1" ht="25.5" customHeight="1" outlineLevel="1" x14ac:dyDescent="0.2">
      <c r="A2740" s="201" t="s">
        <v>212</v>
      </c>
      <c r="B2740" s="190" t="s">
        <v>3798</v>
      </c>
      <c r="C2740" s="191" t="s">
        <v>3767</v>
      </c>
      <c r="D2740" s="192" t="s">
        <v>9</v>
      </c>
      <c r="E2740" s="193">
        <v>2.61</v>
      </c>
      <c r="F2740" s="193"/>
      <c r="G2740" s="191" t="s">
        <v>3915</v>
      </c>
      <c r="H2740" s="197">
        <f t="shared" si="88"/>
        <v>0</v>
      </c>
      <c r="I2740" s="203"/>
    </row>
    <row r="2741" spans="1:9" s="177" customFormat="1" ht="25.5" customHeight="1" outlineLevel="1" x14ac:dyDescent="0.2">
      <c r="A2741" s="201" t="s">
        <v>212</v>
      </c>
      <c r="B2741" s="186" t="s">
        <v>3799</v>
      </c>
      <c r="C2741" s="187" t="s">
        <v>3769</v>
      </c>
      <c r="D2741" s="188" t="s">
        <v>9</v>
      </c>
      <c r="E2741" s="189">
        <v>2.61</v>
      </c>
      <c r="F2741" s="189"/>
      <c r="G2741" s="187" t="s">
        <v>3713</v>
      </c>
      <c r="H2741" s="197">
        <f t="shared" si="88"/>
        <v>0</v>
      </c>
      <c r="I2741" s="203"/>
    </row>
    <row r="2742" spans="1:9" s="177" customFormat="1" ht="25.5" customHeight="1" outlineLevel="1" x14ac:dyDescent="0.2">
      <c r="A2742" s="201" t="s">
        <v>212</v>
      </c>
      <c r="B2742" s="190" t="s">
        <v>3800</v>
      </c>
      <c r="C2742" s="191" t="s">
        <v>3676</v>
      </c>
      <c r="D2742" s="192" t="s">
        <v>9</v>
      </c>
      <c r="E2742" s="193">
        <v>26.83</v>
      </c>
      <c r="F2742" s="193"/>
      <c r="G2742" s="191" t="s">
        <v>3715</v>
      </c>
      <c r="H2742" s="197">
        <f t="shared" si="88"/>
        <v>0</v>
      </c>
      <c r="I2742" s="203"/>
    </row>
    <row r="2743" spans="1:9" s="177" customFormat="1" ht="25.5" customHeight="1" outlineLevel="1" x14ac:dyDescent="0.2">
      <c r="A2743" s="201" t="s">
        <v>212</v>
      </c>
      <c r="B2743" s="186" t="s">
        <v>3801</v>
      </c>
      <c r="C2743" s="187" t="s">
        <v>3678</v>
      </c>
      <c r="D2743" s="188" t="s">
        <v>9</v>
      </c>
      <c r="E2743" s="189">
        <v>26.83</v>
      </c>
      <c r="F2743" s="189"/>
      <c r="G2743" s="187" t="s">
        <v>3917</v>
      </c>
      <c r="H2743" s="197">
        <f t="shared" si="88"/>
        <v>0</v>
      </c>
      <c r="I2743" s="203"/>
    </row>
    <row r="2744" spans="1:9" s="177" customFormat="1" ht="25.5" customHeight="1" outlineLevel="1" x14ac:dyDescent="0.2">
      <c r="A2744" s="201" t="s">
        <v>212</v>
      </c>
      <c r="B2744" s="178" t="s">
        <v>3802</v>
      </c>
      <c r="C2744" s="179" t="s">
        <v>1489</v>
      </c>
      <c r="D2744" s="180"/>
      <c r="E2744" s="181"/>
      <c r="F2744" s="181"/>
      <c r="G2744" s="191" t="s">
        <v>3919</v>
      </c>
      <c r="H2744" s="197">
        <f t="shared" si="88"/>
        <v>0</v>
      </c>
      <c r="I2744" s="203"/>
    </row>
    <row r="2745" spans="1:9" s="177" customFormat="1" ht="25.5" customHeight="1" outlineLevel="1" x14ac:dyDescent="0.2">
      <c r="A2745" s="201" t="s">
        <v>212</v>
      </c>
      <c r="B2745" s="190" t="s">
        <v>3803</v>
      </c>
      <c r="C2745" s="191" t="s">
        <v>3703</v>
      </c>
      <c r="D2745" s="192" t="s">
        <v>9</v>
      </c>
      <c r="E2745" s="193">
        <v>29.6</v>
      </c>
      <c r="F2745" s="193"/>
      <c r="G2745" s="187" t="s">
        <v>3654</v>
      </c>
      <c r="H2745" s="197">
        <f t="shared" si="88"/>
        <v>8.8000000000000007</v>
      </c>
      <c r="I2745" s="203"/>
    </row>
    <row r="2746" spans="1:9" s="177" customFormat="1" ht="25.5" customHeight="1" outlineLevel="1" x14ac:dyDescent="0.2">
      <c r="A2746" s="201" t="s">
        <v>212</v>
      </c>
      <c r="B2746" s="186" t="s">
        <v>3804</v>
      </c>
      <c r="C2746" s="187" t="s">
        <v>3705</v>
      </c>
      <c r="D2746" s="188" t="s">
        <v>9</v>
      </c>
      <c r="E2746" s="189">
        <v>29.6</v>
      </c>
      <c r="F2746" s="189"/>
      <c r="G2746" s="191" t="s">
        <v>3656</v>
      </c>
      <c r="H2746" s="197">
        <f t="shared" si="88"/>
        <v>8.8000000000000007</v>
      </c>
      <c r="I2746" s="203"/>
    </row>
    <row r="2747" spans="1:9" s="177" customFormat="1" ht="25.5" customHeight="1" outlineLevel="1" x14ac:dyDescent="0.2">
      <c r="A2747" s="201" t="s">
        <v>212</v>
      </c>
      <c r="B2747" s="190" t="s">
        <v>3805</v>
      </c>
      <c r="C2747" s="191" t="s">
        <v>3707</v>
      </c>
      <c r="D2747" s="192" t="s">
        <v>9</v>
      </c>
      <c r="E2747" s="193">
        <v>101.73</v>
      </c>
      <c r="F2747" s="193"/>
      <c r="G2747" s="187" t="s">
        <v>3617</v>
      </c>
      <c r="H2747" s="197">
        <f t="shared" si="88"/>
        <v>97.32</v>
      </c>
      <c r="I2747" s="203"/>
    </row>
    <row r="2748" spans="1:9" s="177" customFormat="1" ht="12.75" customHeight="1" outlineLevel="1" x14ac:dyDescent="0.2">
      <c r="A2748" s="201" t="s">
        <v>212</v>
      </c>
      <c r="B2748" s="186" t="s">
        <v>3806</v>
      </c>
      <c r="C2748" s="187" t="s">
        <v>3709</v>
      </c>
      <c r="D2748" s="188" t="s">
        <v>9</v>
      </c>
      <c r="E2748" s="189">
        <v>101.73</v>
      </c>
      <c r="F2748" s="189"/>
      <c r="G2748" s="191" t="s">
        <v>3619</v>
      </c>
      <c r="H2748" s="197">
        <f t="shared" si="88"/>
        <v>97.32</v>
      </c>
      <c r="I2748" s="203"/>
    </row>
    <row r="2749" spans="1:9" s="177" customFormat="1" ht="38.25" customHeight="1" outlineLevel="1" x14ac:dyDescent="0.2">
      <c r="A2749" s="201" t="s">
        <v>212</v>
      </c>
      <c r="B2749" s="190" t="s">
        <v>3807</v>
      </c>
      <c r="C2749" s="191" t="s">
        <v>3746</v>
      </c>
      <c r="D2749" s="192" t="s">
        <v>9</v>
      </c>
      <c r="E2749" s="193">
        <v>17.93</v>
      </c>
      <c r="F2749" s="193"/>
      <c r="G2749" s="187" t="s">
        <v>3717</v>
      </c>
      <c r="H2749" s="197">
        <f t="shared" si="88"/>
        <v>0</v>
      </c>
      <c r="I2749" s="203"/>
    </row>
    <row r="2750" spans="1:9" s="177" customFormat="1" ht="38.25" customHeight="1" outlineLevel="1" x14ac:dyDescent="0.2">
      <c r="A2750" s="201" t="s">
        <v>212</v>
      </c>
      <c r="B2750" s="186" t="s">
        <v>3808</v>
      </c>
      <c r="C2750" s="187" t="s">
        <v>3748</v>
      </c>
      <c r="D2750" s="188" t="s">
        <v>9</v>
      </c>
      <c r="E2750" s="189">
        <v>17.93</v>
      </c>
      <c r="F2750" s="189"/>
      <c r="G2750" s="191" t="s">
        <v>3719</v>
      </c>
      <c r="H2750" s="197">
        <f t="shared" si="88"/>
        <v>0</v>
      </c>
      <c r="I2750" s="203"/>
    </row>
    <row r="2751" spans="1:9" s="177" customFormat="1" ht="25.5" customHeight="1" outlineLevel="1" x14ac:dyDescent="0.2">
      <c r="A2751" s="201" t="s">
        <v>212</v>
      </c>
      <c r="B2751" s="190" t="s">
        <v>3809</v>
      </c>
      <c r="C2751" s="191" t="s">
        <v>3613</v>
      </c>
      <c r="D2751" s="192" t="s">
        <v>9</v>
      </c>
      <c r="E2751" s="193">
        <v>9.67</v>
      </c>
      <c r="F2751" s="193"/>
      <c r="G2751" s="187" t="s">
        <v>3721</v>
      </c>
      <c r="H2751" s="197">
        <f t="shared" si="88"/>
        <v>0</v>
      </c>
      <c r="I2751" s="203"/>
    </row>
    <row r="2752" spans="1:9" s="177" customFormat="1" ht="25.5" customHeight="1" outlineLevel="1" x14ac:dyDescent="0.2">
      <c r="A2752" s="201" t="s">
        <v>212</v>
      </c>
      <c r="B2752" s="186" t="s">
        <v>3810</v>
      </c>
      <c r="C2752" s="187" t="s">
        <v>3615</v>
      </c>
      <c r="D2752" s="188" t="s">
        <v>9</v>
      </c>
      <c r="E2752" s="189">
        <v>9.67</v>
      </c>
      <c r="F2752" s="189"/>
      <c r="G2752" s="191" t="s">
        <v>3723</v>
      </c>
      <c r="H2752" s="197">
        <f t="shared" si="88"/>
        <v>0</v>
      </c>
      <c r="I2752" s="203"/>
    </row>
    <row r="2753" spans="1:12" s="177" customFormat="1" ht="25.5" customHeight="1" outlineLevel="1" x14ac:dyDescent="0.2">
      <c r="A2753" s="201" t="s">
        <v>212</v>
      </c>
      <c r="B2753" s="190" t="s">
        <v>3811</v>
      </c>
      <c r="C2753" s="191" t="s">
        <v>3713</v>
      </c>
      <c r="D2753" s="192" t="s">
        <v>9</v>
      </c>
      <c r="E2753" s="193">
        <v>96</v>
      </c>
      <c r="F2753" s="193"/>
      <c r="G2753" s="187" t="s">
        <v>3660</v>
      </c>
      <c r="H2753" s="197">
        <f t="shared" si="88"/>
        <v>10.43</v>
      </c>
      <c r="I2753" s="203"/>
    </row>
    <row r="2754" spans="1:12" s="177" customFormat="1" ht="25.5" customHeight="1" outlineLevel="1" x14ac:dyDescent="0.2">
      <c r="A2754" s="201" t="s">
        <v>212</v>
      </c>
      <c r="B2754" s="186" t="s">
        <v>3812</v>
      </c>
      <c r="C2754" s="187" t="s">
        <v>3715</v>
      </c>
      <c r="D2754" s="188" t="s">
        <v>9</v>
      </c>
      <c r="E2754" s="189">
        <v>96</v>
      </c>
      <c r="F2754" s="189"/>
      <c r="G2754" s="191" t="s">
        <v>3662</v>
      </c>
      <c r="H2754" s="197">
        <f t="shared" si="88"/>
        <v>10.43</v>
      </c>
      <c r="I2754" s="203"/>
    </row>
    <row r="2755" spans="1:12" s="177" customFormat="1" ht="12.75" customHeight="1" outlineLevel="1" x14ac:dyDescent="0.2">
      <c r="A2755" s="201" t="s">
        <v>212</v>
      </c>
      <c r="B2755" s="190" t="s">
        <v>3813</v>
      </c>
      <c r="C2755" s="191" t="s">
        <v>3721</v>
      </c>
      <c r="D2755" s="192" t="s">
        <v>9</v>
      </c>
      <c r="E2755" s="193">
        <v>50.16</v>
      </c>
      <c r="F2755" s="193"/>
      <c r="G2755" s="187" t="s">
        <v>3664</v>
      </c>
      <c r="H2755" s="197">
        <f t="shared" si="88"/>
        <v>14.78</v>
      </c>
      <c r="I2755" s="203"/>
    </row>
    <row r="2756" spans="1:12" s="177" customFormat="1" ht="25.5" customHeight="1" outlineLevel="1" x14ac:dyDescent="0.2">
      <c r="A2756" s="201" t="s">
        <v>212</v>
      </c>
      <c r="B2756" s="186" t="s">
        <v>3814</v>
      </c>
      <c r="C2756" s="187" t="s">
        <v>3723</v>
      </c>
      <c r="D2756" s="188" t="s">
        <v>9</v>
      </c>
      <c r="E2756" s="189">
        <v>50.16</v>
      </c>
      <c r="F2756" s="189"/>
      <c r="G2756" s="191" t="s">
        <v>3666</v>
      </c>
      <c r="H2756" s="197">
        <f t="shared" si="88"/>
        <v>14.78</v>
      </c>
      <c r="I2756" s="203"/>
      <c r="K2756" s="160"/>
      <c r="L2756" s="160"/>
    </row>
    <row r="2757" spans="1:12" s="177" customFormat="1" ht="38.25" customHeight="1" outlineLevel="1" x14ac:dyDescent="0.2">
      <c r="A2757" s="201" t="s">
        <v>212</v>
      </c>
      <c r="B2757" s="190" t="s">
        <v>3815</v>
      </c>
      <c r="C2757" s="191" t="s">
        <v>3676</v>
      </c>
      <c r="D2757" s="192" t="s">
        <v>9</v>
      </c>
      <c r="E2757" s="193">
        <v>38.090000000000003</v>
      </c>
      <c r="F2757" s="193"/>
      <c r="G2757" s="187" t="s">
        <v>3767</v>
      </c>
      <c r="H2757" s="197">
        <f t="shared" si="88"/>
        <v>0</v>
      </c>
      <c r="I2757" s="203"/>
      <c r="K2757" s="160"/>
      <c r="L2757" s="160"/>
    </row>
    <row r="2758" spans="1:12" s="177" customFormat="1" ht="25.5" customHeight="1" outlineLevel="1" x14ac:dyDescent="0.2">
      <c r="A2758" s="201" t="s">
        <v>212</v>
      </c>
      <c r="B2758" s="186" t="s">
        <v>3816</v>
      </c>
      <c r="C2758" s="187" t="s">
        <v>3678</v>
      </c>
      <c r="D2758" s="188" t="s">
        <v>9</v>
      </c>
      <c r="E2758" s="189">
        <v>38.090000000000003</v>
      </c>
      <c r="F2758" s="189"/>
      <c r="G2758" s="191" t="s">
        <v>3769</v>
      </c>
      <c r="H2758" s="197">
        <f t="shared" si="88"/>
        <v>0</v>
      </c>
      <c r="I2758" s="203"/>
      <c r="K2758" s="160"/>
      <c r="L2758" s="160"/>
    </row>
    <row r="2759" spans="1:12" s="177" customFormat="1" ht="25.5" customHeight="1" outlineLevel="1" x14ac:dyDescent="0.2">
      <c r="A2759" s="201" t="s">
        <v>212</v>
      </c>
      <c r="B2759" s="178" t="s">
        <v>3817</v>
      </c>
      <c r="C2759" s="179" t="s">
        <v>1490</v>
      </c>
      <c r="D2759" s="180"/>
      <c r="E2759" s="181"/>
      <c r="F2759" s="181"/>
      <c r="G2759" s="187" t="s">
        <v>3725</v>
      </c>
      <c r="H2759" s="197">
        <f t="shared" si="88"/>
        <v>0</v>
      </c>
      <c r="I2759" s="203"/>
      <c r="K2759" s="160"/>
      <c r="L2759" s="160"/>
    </row>
    <row r="2760" spans="1:12" s="177" customFormat="1" ht="25.5" customHeight="1" outlineLevel="1" x14ac:dyDescent="0.2">
      <c r="A2760" s="201" t="s">
        <v>212</v>
      </c>
      <c r="B2760" s="190" t="s">
        <v>3818</v>
      </c>
      <c r="C2760" s="191" t="s">
        <v>3703</v>
      </c>
      <c r="D2760" s="192" t="s">
        <v>9</v>
      </c>
      <c r="E2760" s="193">
        <v>29.88</v>
      </c>
      <c r="F2760" s="193"/>
      <c r="G2760" s="191" t="s">
        <v>3727</v>
      </c>
      <c r="H2760" s="197">
        <f t="shared" si="88"/>
        <v>0</v>
      </c>
      <c r="I2760" s="203"/>
      <c r="K2760" s="160"/>
      <c r="L2760" s="160"/>
    </row>
    <row r="2761" spans="1:12" s="177" customFormat="1" ht="25.5" customHeight="1" outlineLevel="1" x14ac:dyDescent="0.2">
      <c r="A2761" s="201" t="s">
        <v>212</v>
      </c>
      <c r="B2761" s="186" t="s">
        <v>3819</v>
      </c>
      <c r="C2761" s="187" t="s">
        <v>3705</v>
      </c>
      <c r="D2761" s="188" t="s">
        <v>9</v>
      </c>
      <c r="E2761" s="189">
        <v>29.88</v>
      </c>
      <c r="F2761" s="189"/>
      <c r="G2761" s="187" t="s">
        <v>3668</v>
      </c>
      <c r="H2761" s="197">
        <f t="shared" si="88"/>
        <v>91.48</v>
      </c>
      <c r="I2761" s="203"/>
      <c r="K2761" s="160"/>
      <c r="L2761" s="160"/>
    </row>
    <row r="2762" spans="1:12" s="177" customFormat="1" ht="25.5" customHeight="1" outlineLevel="1" x14ac:dyDescent="0.2">
      <c r="A2762" s="201" t="s">
        <v>212</v>
      </c>
      <c r="B2762" s="190" t="s">
        <v>3820</v>
      </c>
      <c r="C2762" s="191" t="s">
        <v>3707</v>
      </c>
      <c r="D2762" s="192" t="s">
        <v>9</v>
      </c>
      <c r="E2762" s="193">
        <v>72.63</v>
      </c>
      <c r="F2762" s="193"/>
      <c r="G2762" s="191" t="s">
        <v>3670</v>
      </c>
      <c r="H2762" s="197">
        <f t="shared" si="88"/>
        <v>91.48</v>
      </c>
      <c r="I2762" s="203"/>
      <c r="K2762" s="160"/>
      <c r="L2762" s="160"/>
    </row>
    <row r="2763" spans="1:12" s="177" customFormat="1" ht="25.5" customHeight="1" outlineLevel="1" x14ac:dyDescent="0.2">
      <c r="A2763" s="201" t="s">
        <v>212</v>
      </c>
      <c r="B2763" s="186" t="s">
        <v>3821</v>
      </c>
      <c r="C2763" s="187" t="s">
        <v>3709</v>
      </c>
      <c r="D2763" s="188" t="s">
        <v>9</v>
      </c>
      <c r="E2763" s="189">
        <v>72.63</v>
      </c>
      <c r="F2763" s="189"/>
      <c r="G2763" s="187" t="s">
        <v>3621</v>
      </c>
      <c r="H2763" s="197">
        <f t="shared" si="88"/>
        <v>10.59</v>
      </c>
      <c r="I2763" s="203"/>
      <c r="K2763" s="160"/>
      <c r="L2763" s="160"/>
    </row>
    <row r="2764" spans="1:12" s="177" customFormat="1" ht="25.5" customHeight="1" outlineLevel="1" x14ac:dyDescent="0.2">
      <c r="A2764" s="201" t="s">
        <v>212</v>
      </c>
      <c r="B2764" s="190" t="s">
        <v>3822</v>
      </c>
      <c r="C2764" s="191" t="s">
        <v>3613</v>
      </c>
      <c r="D2764" s="192" t="s">
        <v>9</v>
      </c>
      <c r="E2764" s="193">
        <v>9.67</v>
      </c>
      <c r="F2764" s="193"/>
      <c r="G2764" s="191" t="s">
        <v>3623</v>
      </c>
      <c r="H2764" s="197">
        <f t="shared" si="88"/>
        <v>10.59</v>
      </c>
      <c r="I2764" s="203"/>
      <c r="K2764" s="160"/>
      <c r="L2764" s="160"/>
    </row>
    <row r="2765" spans="1:12" s="177" customFormat="1" ht="25.5" customHeight="1" outlineLevel="1" x14ac:dyDescent="0.2">
      <c r="A2765" s="201" t="s">
        <v>212</v>
      </c>
      <c r="B2765" s="186" t="s">
        <v>3823</v>
      </c>
      <c r="C2765" s="187" t="s">
        <v>3615</v>
      </c>
      <c r="D2765" s="188" t="s">
        <v>9</v>
      </c>
      <c r="E2765" s="189">
        <v>9.67</v>
      </c>
      <c r="F2765" s="189"/>
      <c r="G2765" s="187" t="s">
        <v>3625</v>
      </c>
      <c r="H2765" s="197">
        <f t="shared" si="88"/>
        <v>4.53</v>
      </c>
      <c r="I2765" s="203"/>
      <c r="K2765" s="160"/>
      <c r="L2765" s="160"/>
    </row>
    <row r="2766" spans="1:12" s="177" customFormat="1" ht="25.5" customHeight="1" outlineLevel="1" x14ac:dyDescent="0.2">
      <c r="A2766" s="201" t="s">
        <v>212</v>
      </c>
      <c r="B2766" s="190" t="s">
        <v>3824</v>
      </c>
      <c r="C2766" s="191" t="s">
        <v>3713</v>
      </c>
      <c r="D2766" s="192" t="s">
        <v>9</v>
      </c>
      <c r="E2766" s="193">
        <v>93.82</v>
      </c>
      <c r="F2766" s="193"/>
      <c r="G2766" s="191" t="s">
        <v>3627</v>
      </c>
      <c r="H2766" s="197">
        <f t="shared" si="88"/>
        <v>47.67</v>
      </c>
      <c r="I2766" s="203"/>
    </row>
    <row r="2767" spans="1:12" s="177" customFormat="1" ht="12.75" customHeight="1" outlineLevel="1" x14ac:dyDescent="0.2">
      <c r="A2767" s="201" t="s">
        <v>212</v>
      </c>
      <c r="B2767" s="186" t="s">
        <v>3825</v>
      </c>
      <c r="C2767" s="187" t="s">
        <v>3715</v>
      </c>
      <c r="D2767" s="188" t="s">
        <v>9</v>
      </c>
      <c r="E2767" s="189">
        <v>93.82</v>
      </c>
      <c r="F2767" s="189"/>
      <c r="G2767" s="187" t="s">
        <v>3629</v>
      </c>
      <c r="H2767" s="197">
        <f t="shared" si="88"/>
        <v>4.34</v>
      </c>
      <c r="I2767" s="203"/>
    </row>
    <row r="2768" spans="1:12" s="177" customFormat="1" ht="38.25" customHeight="1" outlineLevel="1" x14ac:dyDescent="0.2">
      <c r="A2768" s="201" t="s">
        <v>212</v>
      </c>
      <c r="B2768" s="190" t="s">
        <v>3826</v>
      </c>
      <c r="C2768" s="191" t="s">
        <v>3721</v>
      </c>
      <c r="D2768" s="192" t="s">
        <v>9</v>
      </c>
      <c r="E2768" s="193">
        <v>50.16</v>
      </c>
      <c r="F2768" s="193"/>
      <c r="G2768" s="191" t="s">
        <v>3631</v>
      </c>
      <c r="H2768" s="197">
        <f t="shared" ref="H2768:H2792" si="89">SUMIFS($E:$E,$C:$C,G2768,$A:$A,$G$22)</f>
        <v>14.45</v>
      </c>
      <c r="I2768" s="203"/>
    </row>
    <row r="2769" spans="1:12" s="177" customFormat="1" ht="38.25" customHeight="1" outlineLevel="1" x14ac:dyDescent="0.2">
      <c r="A2769" s="201" t="s">
        <v>212</v>
      </c>
      <c r="B2769" s="186" t="s">
        <v>3827</v>
      </c>
      <c r="C2769" s="187" t="s">
        <v>3723</v>
      </c>
      <c r="D2769" s="188" t="s">
        <v>9</v>
      </c>
      <c r="E2769" s="189">
        <v>50.16</v>
      </c>
      <c r="F2769" s="189"/>
      <c r="G2769" s="187" t="s">
        <v>3633</v>
      </c>
      <c r="H2769" s="197">
        <f t="shared" si="89"/>
        <v>14.45</v>
      </c>
      <c r="I2769" s="203"/>
    </row>
    <row r="2770" spans="1:12" s="177" customFormat="1" ht="25.5" customHeight="1" outlineLevel="1" x14ac:dyDescent="0.2">
      <c r="A2770" s="201" t="s">
        <v>212</v>
      </c>
      <c r="B2770" s="190" t="s">
        <v>3828</v>
      </c>
      <c r="C2770" s="191" t="s">
        <v>3767</v>
      </c>
      <c r="D2770" s="192" t="s">
        <v>9</v>
      </c>
      <c r="E2770" s="193">
        <v>2.61</v>
      </c>
      <c r="F2770" s="193"/>
      <c r="G2770" s="191" t="s">
        <v>3635</v>
      </c>
      <c r="H2770" s="197">
        <f t="shared" si="89"/>
        <v>7.26</v>
      </c>
      <c r="I2770" s="203"/>
    </row>
    <row r="2771" spans="1:12" s="177" customFormat="1" ht="25.5" customHeight="1" outlineLevel="1" x14ac:dyDescent="0.2">
      <c r="A2771" s="201" t="s">
        <v>212</v>
      </c>
      <c r="B2771" s="186" t="s">
        <v>3829</v>
      </c>
      <c r="C2771" s="187" t="s">
        <v>3769</v>
      </c>
      <c r="D2771" s="188" t="s">
        <v>9</v>
      </c>
      <c r="E2771" s="189">
        <v>2.61</v>
      </c>
      <c r="F2771" s="189"/>
      <c r="G2771" s="187" t="s">
        <v>3672</v>
      </c>
      <c r="H2771" s="197">
        <f t="shared" si="89"/>
        <v>17.010000000000002</v>
      </c>
      <c r="I2771" s="203"/>
    </row>
    <row r="2772" spans="1:12" s="177" customFormat="1" ht="25.5" customHeight="1" outlineLevel="1" x14ac:dyDescent="0.2">
      <c r="A2772" s="201" t="s">
        <v>212</v>
      </c>
      <c r="B2772" s="190" t="s">
        <v>3830</v>
      </c>
      <c r="C2772" s="191" t="s">
        <v>3676</v>
      </c>
      <c r="D2772" s="192" t="s">
        <v>9</v>
      </c>
      <c r="E2772" s="193">
        <v>26.83</v>
      </c>
      <c r="F2772" s="193"/>
      <c r="G2772" s="191" t="s">
        <v>3674</v>
      </c>
      <c r="H2772" s="197">
        <f t="shared" si="89"/>
        <v>17.010000000000002</v>
      </c>
      <c r="I2772" s="203"/>
    </row>
    <row r="2773" spans="1:12" s="177" customFormat="1" ht="25.5" customHeight="1" outlineLevel="1" x14ac:dyDescent="0.2">
      <c r="A2773" s="201" t="s">
        <v>212</v>
      </c>
      <c r="B2773" s="186" t="s">
        <v>3831</v>
      </c>
      <c r="C2773" s="187" t="s">
        <v>3678</v>
      </c>
      <c r="D2773" s="188" t="s">
        <v>9</v>
      </c>
      <c r="E2773" s="189">
        <v>26.83</v>
      </c>
      <c r="F2773" s="189"/>
      <c r="G2773" s="187" t="s">
        <v>3676</v>
      </c>
      <c r="H2773" s="197">
        <f t="shared" si="89"/>
        <v>3.66</v>
      </c>
      <c r="I2773" s="203"/>
    </row>
    <row r="2774" spans="1:12" s="177" customFormat="1" ht="25.5" customHeight="1" outlineLevel="1" x14ac:dyDescent="0.2">
      <c r="A2774" s="201" t="s">
        <v>212</v>
      </c>
      <c r="B2774" s="178" t="s">
        <v>3832</v>
      </c>
      <c r="C2774" s="179" t="s">
        <v>1491</v>
      </c>
      <c r="D2774" s="180"/>
      <c r="E2774" s="181"/>
      <c r="F2774" s="181"/>
      <c r="G2774" s="191" t="s">
        <v>3678</v>
      </c>
      <c r="H2774" s="197">
        <f t="shared" si="89"/>
        <v>3.66</v>
      </c>
      <c r="I2774" s="203"/>
    </row>
    <row r="2775" spans="1:12" s="177" customFormat="1" ht="25.5" customHeight="1" outlineLevel="1" x14ac:dyDescent="0.2">
      <c r="A2775" s="201" t="s">
        <v>212</v>
      </c>
      <c r="B2775" s="190" t="s">
        <v>3833</v>
      </c>
      <c r="C2775" s="191" t="s">
        <v>3703</v>
      </c>
      <c r="D2775" s="192" t="s">
        <v>9</v>
      </c>
      <c r="E2775" s="193">
        <v>29.6</v>
      </c>
      <c r="F2775" s="193"/>
      <c r="G2775" s="187" t="s">
        <v>4002</v>
      </c>
      <c r="H2775" s="197">
        <f t="shared" si="89"/>
        <v>0</v>
      </c>
      <c r="I2775" s="203"/>
    </row>
    <row r="2776" spans="1:12" s="177" customFormat="1" ht="25.5" customHeight="1" outlineLevel="1" x14ac:dyDescent="0.2">
      <c r="A2776" s="201" t="s">
        <v>212</v>
      </c>
      <c r="B2776" s="186" t="s">
        <v>3834</v>
      </c>
      <c r="C2776" s="187" t="s">
        <v>3705</v>
      </c>
      <c r="D2776" s="188" t="s">
        <v>9</v>
      </c>
      <c r="E2776" s="189">
        <v>29.6</v>
      </c>
      <c r="F2776" s="189"/>
      <c r="G2776" s="191" t="s">
        <v>4004</v>
      </c>
      <c r="H2776" s="197">
        <f t="shared" si="89"/>
        <v>0</v>
      </c>
      <c r="I2776" s="203"/>
    </row>
    <row r="2777" spans="1:12" s="177" customFormat="1" ht="25.5" customHeight="1" outlineLevel="1" x14ac:dyDescent="0.2">
      <c r="A2777" s="201" t="s">
        <v>212</v>
      </c>
      <c r="B2777" s="190" t="s">
        <v>3835</v>
      </c>
      <c r="C2777" s="191" t="s">
        <v>3707</v>
      </c>
      <c r="D2777" s="192" t="s">
        <v>9</v>
      </c>
      <c r="E2777" s="193">
        <v>101.73</v>
      </c>
      <c r="F2777" s="193"/>
      <c r="G2777" s="187" t="s">
        <v>3731</v>
      </c>
      <c r="H2777" s="197">
        <f t="shared" si="89"/>
        <v>0</v>
      </c>
      <c r="I2777" s="203"/>
    </row>
    <row r="2778" spans="1:12" s="177" customFormat="1" ht="25.5" customHeight="1" outlineLevel="1" x14ac:dyDescent="0.2">
      <c r="A2778" s="201" t="s">
        <v>212</v>
      </c>
      <c r="B2778" s="186" t="s">
        <v>3836</v>
      </c>
      <c r="C2778" s="187" t="s">
        <v>3709</v>
      </c>
      <c r="D2778" s="188" t="s">
        <v>9</v>
      </c>
      <c r="E2778" s="189">
        <v>101.73</v>
      </c>
      <c r="F2778" s="189"/>
      <c r="G2778" s="191" t="s">
        <v>3733</v>
      </c>
      <c r="H2778" s="197">
        <f t="shared" si="89"/>
        <v>0</v>
      </c>
      <c r="I2778" s="203"/>
      <c r="K2778" s="200"/>
      <c r="L2778" s="200"/>
    </row>
    <row r="2779" spans="1:12" s="177" customFormat="1" ht="25.5" customHeight="1" outlineLevel="1" x14ac:dyDescent="0.2">
      <c r="A2779" s="201" t="s">
        <v>212</v>
      </c>
      <c r="B2779" s="190" t="s">
        <v>3837</v>
      </c>
      <c r="C2779" s="191" t="s">
        <v>3746</v>
      </c>
      <c r="D2779" s="192" t="s">
        <v>9</v>
      </c>
      <c r="E2779" s="193">
        <v>17.93</v>
      </c>
      <c r="F2779" s="193"/>
      <c r="G2779" s="187" t="s">
        <v>3680</v>
      </c>
      <c r="H2779" s="197">
        <f t="shared" si="89"/>
        <v>37.44</v>
      </c>
      <c r="I2779" s="203"/>
    </row>
    <row r="2780" spans="1:12" s="177" customFormat="1" ht="12.75" customHeight="1" outlineLevel="1" x14ac:dyDescent="0.2">
      <c r="A2780" s="201" t="s">
        <v>212</v>
      </c>
      <c r="B2780" s="186" t="s">
        <v>3838</v>
      </c>
      <c r="C2780" s="187" t="s">
        <v>3748</v>
      </c>
      <c r="D2780" s="188" t="s">
        <v>9</v>
      </c>
      <c r="E2780" s="189">
        <v>17.93</v>
      </c>
      <c r="F2780" s="189"/>
      <c r="G2780" s="191" t="s">
        <v>3682</v>
      </c>
      <c r="H2780" s="197">
        <f t="shared" si="89"/>
        <v>37.44</v>
      </c>
      <c r="I2780" s="203"/>
    </row>
    <row r="2781" spans="1:12" s="177" customFormat="1" ht="38.25" customHeight="1" outlineLevel="1" x14ac:dyDescent="0.2">
      <c r="A2781" s="201" t="s">
        <v>212</v>
      </c>
      <c r="B2781" s="190" t="s">
        <v>3839</v>
      </c>
      <c r="C2781" s="191" t="s">
        <v>3613</v>
      </c>
      <c r="D2781" s="192" t="s">
        <v>9</v>
      </c>
      <c r="E2781" s="193">
        <v>9.67</v>
      </c>
      <c r="F2781" s="193"/>
      <c r="G2781" s="187" t="s">
        <v>3684</v>
      </c>
      <c r="H2781" s="197">
        <f t="shared" si="89"/>
        <v>9.81</v>
      </c>
      <c r="I2781" s="203"/>
    </row>
    <row r="2782" spans="1:12" s="177" customFormat="1" ht="25.5" customHeight="1" outlineLevel="1" x14ac:dyDescent="0.2">
      <c r="A2782" s="201" t="s">
        <v>212</v>
      </c>
      <c r="B2782" s="186" t="s">
        <v>3840</v>
      </c>
      <c r="C2782" s="187" t="s">
        <v>3615</v>
      </c>
      <c r="D2782" s="188" t="s">
        <v>9</v>
      </c>
      <c r="E2782" s="189">
        <v>9.67</v>
      </c>
      <c r="F2782" s="189"/>
      <c r="G2782" s="191" t="s">
        <v>3686</v>
      </c>
      <c r="H2782" s="197">
        <f t="shared" si="89"/>
        <v>9.81</v>
      </c>
    </row>
    <row r="2783" spans="1:12" s="177" customFormat="1" ht="25.5" customHeight="1" outlineLevel="1" x14ac:dyDescent="0.2">
      <c r="A2783" s="201" t="s">
        <v>212</v>
      </c>
      <c r="B2783" s="190" t="s">
        <v>3841</v>
      </c>
      <c r="C2783" s="191" t="s">
        <v>3713</v>
      </c>
      <c r="D2783" s="192" t="s">
        <v>9</v>
      </c>
      <c r="E2783" s="193">
        <v>96</v>
      </c>
      <c r="F2783" s="193"/>
      <c r="G2783" s="187" t="s">
        <v>3637</v>
      </c>
      <c r="H2783" s="197">
        <f t="shared" si="89"/>
        <v>7.37</v>
      </c>
    </row>
    <row r="2784" spans="1:12" s="177" customFormat="1" ht="25.5" customHeight="1" outlineLevel="1" x14ac:dyDescent="0.2">
      <c r="A2784" s="201" t="s">
        <v>212</v>
      </c>
      <c r="B2784" s="186" t="s">
        <v>3842</v>
      </c>
      <c r="C2784" s="187" t="s">
        <v>3715</v>
      </c>
      <c r="D2784" s="188" t="s">
        <v>9</v>
      </c>
      <c r="E2784" s="189">
        <v>96</v>
      </c>
      <c r="F2784" s="189"/>
      <c r="G2784" s="191" t="s">
        <v>3639</v>
      </c>
      <c r="H2784" s="197">
        <f t="shared" si="89"/>
        <v>7.37</v>
      </c>
    </row>
    <row r="2785" spans="1:12" s="177" customFormat="1" ht="25.5" customHeight="1" outlineLevel="1" x14ac:dyDescent="0.2">
      <c r="A2785" s="201" t="s">
        <v>212</v>
      </c>
      <c r="B2785" s="190" t="s">
        <v>3843</v>
      </c>
      <c r="C2785" s="191" t="s">
        <v>3721</v>
      </c>
      <c r="D2785" s="192" t="s">
        <v>9</v>
      </c>
      <c r="E2785" s="193">
        <v>50.16</v>
      </c>
      <c r="F2785" s="193"/>
      <c r="G2785" s="187" t="s">
        <v>3925</v>
      </c>
      <c r="H2785" s="197">
        <f t="shared" si="89"/>
        <v>0</v>
      </c>
    </row>
    <row r="2786" spans="1:12" s="177" customFormat="1" ht="25.5" customHeight="1" outlineLevel="1" x14ac:dyDescent="0.2">
      <c r="A2786" s="201" t="s">
        <v>212</v>
      </c>
      <c r="B2786" s="186" t="s">
        <v>3844</v>
      </c>
      <c r="C2786" s="187" t="s">
        <v>3723</v>
      </c>
      <c r="D2786" s="188" t="s">
        <v>9</v>
      </c>
      <c r="E2786" s="189">
        <v>50.16</v>
      </c>
      <c r="F2786" s="189"/>
      <c r="G2786" s="191" t="s">
        <v>3927</v>
      </c>
      <c r="H2786" s="197">
        <f t="shared" si="89"/>
        <v>0</v>
      </c>
    </row>
    <row r="2787" spans="1:12" s="177" customFormat="1" ht="25.5" customHeight="1" outlineLevel="1" x14ac:dyDescent="0.2">
      <c r="A2787" s="201" t="s">
        <v>212</v>
      </c>
      <c r="B2787" s="190" t="s">
        <v>3845</v>
      </c>
      <c r="C2787" s="191" t="s">
        <v>3676</v>
      </c>
      <c r="D2787" s="192" t="s">
        <v>9</v>
      </c>
      <c r="E2787" s="193">
        <v>38.090000000000003</v>
      </c>
      <c r="F2787" s="193"/>
      <c r="G2787" s="187" t="s">
        <v>3688</v>
      </c>
      <c r="H2787" s="197">
        <f t="shared" si="89"/>
        <v>3.04</v>
      </c>
    </row>
    <row r="2788" spans="1:12" s="177" customFormat="1" ht="25.5" customHeight="1" outlineLevel="1" x14ac:dyDescent="0.2">
      <c r="A2788" s="201" t="s">
        <v>212</v>
      </c>
      <c r="B2788" s="186" t="s">
        <v>3846</v>
      </c>
      <c r="C2788" s="187" t="s">
        <v>3678</v>
      </c>
      <c r="D2788" s="188" t="s">
        <v>9</v>
      </c>
      <c r="E2788" s="189">
        <v>38.090000000000003</v>
      </c>
      <c r="F2788" s="189"/>
      <c r="G2788" s="191" t="s">
        <v>3690</v>
      </c>
      <c r="H2788" s="197">
        <f t="shared" si="89"/>
        <v>3.04</v>
      </c>
    </row>
    <row r="2789" spans="1:12" s="177" customFormat="1" ht="25.5" customHeight="1" outlineLevel="1" x14ac:dyDescent="0.2">
      <c r="A2789" s="201" t="s">
        <v>212</v>
      </c>
      <c r="B2789" s="178" t="s">
        <v>3847</v>
      </c>
      <c r="C2789" s="179" t="s">
        <v>1492</v>
      </c>
      <c r="D2789" s="180"/>
      <c r="E2789" s="181"/>
      <c r="F2789" s="181"/>
      <c r="G2789" s="187" t="s">
        <v>3692</v>
      </c>
      <c r="H2789" s="197">
        <f t="shared" si="89"/>
        <v>6.42</v>
      </c>
    </row>
    <row r="2790" spans="1:12" s="177" customFormat="1" ht="25.5" customHeight="1" outlineLevel="1" x14ac:dyDescent="0.2">
      <c r="A2790" s="201" t="s">
        <v>212</v>
      </c>
      <c r="B2790" s="190" t="s">
        <v>3848</v>
      </c>
      <c r="C2790" s="191" t="s">
        <v>3703</v>
      </c>
      <c r="D2790" s="192" t="s">
        <v>9</v>
      </c>
      <c r="E2790" s="193">
        <v>29.88</v>
      </c>
      <c r="F2790" s="193"/>
      <c r="G2790" s="191" t="s">
        <v>3694</v>
      </c>
      <c r="H2790" s="197">
        <f t="shared" si="89"/>
        <v>6.42</v>
      </c>
    </row>
    <row r="2791" spans="1:12" s="177" customFormat="1" ht="12.75" customHeight="1" outlineLevel="1" x14ac:dyDescent="0.2">
      <c r="A2791" s="201" t="s">
        <v>212</v>
      </c>
      <c r="B2791" s="186" t="s">
        <v>3849</v>
      </c>
      <c r="C2791" s="187" t="s">
        <v>3705</v>
      </c>
      <c r="D2791" s="188" t="s">
        <v>9</v>
      </c>
      <c r="E2791" s="189">
        <v>29.88</v>
      </c>
      <c r="F2791" s="189"/>
      <c r="G2791" s="187" t="s">
        <v>3735</v>
      </c>
      <c r="H2791" s="197">
        <f t="shared" si="89"/>
        <v>0</v>
      </c>
    </row>
    <row r="2792" spans="1:12" s="177" customFormat="1" ht="38.25" customHeight="1" outlineLevel="1" x14ac:dyDescent="0.2">
      <c r="A2792" s="201" t="s">
        <v>212</v>
      </c>
      <c r="B2792" s="190" t="s">
        <v>3850</v>
      </c>
      <c r="C2792" s="191" t="s">
        <v>3707</v>
      </c>
      <c r="D2792" s="192" t="s">
        <v>9</v>
      </c>
      <c r="E2792" s="193">
        <v>72.63</v>
      </c>
      <c r="F2792" s="193"/>
      <c r="G2792" s="191" t="s">
        <v>3737</v>
      </c>
      <c r="H2792" s="197">
        <f t="shared" si="89"/>
        <v>0</v>
      </c>
    </row>
    <row r="2793" spans="1:12" s="177" customFormat="1" ht="38.25" customHeight="1" outlineLevel="1" x14ac:dyDescent="0.2">
      <c r="A2793" s="201" t="s">
        <v>212</v>
      </c>
      <c r="B2793" s="186" t="s">
        <v>3851</v>
      </c>
      <c r="C2793" s="187" t="s">
        <v>3709</v>
      </c>
      <c r="D2793" s="188" t="s">
        <v>9</v>
      </c>
      <c r="E2793" s="189">
        <v>72.63</v>
      </c>
      <c r="F2793" s="189"/>
    </row>
    <row r="2794" spans="1:12" s="177" customFormat="1" ht="25.5" customHeight="1" outlineLevel="1" x14ac:dyDescent="0.2">
      <c r="A2794" s="201" t="s">
        <v>212</v>
      </c>
      <c r="B2794" s="190" t="s">
        <v>3852</v>
      </c>
      <c r="C2794" s="191" t="s">
        <v>3613</v>
      </c>
      <c r="D2794" s="192" t="s">
        <v>9</v>
      </c>
      <c r="E2794" s="193">
        <v>9.67</v>
      </c>
      <c r="F2794" s="193"/>
    </row>
    <row r="2795" spans="1:12" s="177" customFormat="1" ht="25.5" customHeight="1" outlineLevel="1" x14ac:dyDescent="0.2">
      <c r="A2795" s="201" t="s">
        <v>212</v>
      </c>
      <c r="B2795" s="186" t="s">
        <v>3853</v>
      </c>
      <c r="C2795" s="187" t="s">
        <v>3615</v>
      </c>
      <c r="D2795" s="188" t="s">
        <v>9</v>
      </c>
      <c r="E2795" s="189">
        <v>9.67</v>
      </c>
      <c r="F2795" s="189"/>
    </row>
    <row r="2796" spans="1:12" s="177" customFormat="1" ht="25.5" customHeight="1" outlineLevel="1" x14ac:dyDescent="0.2">
      <c r="A2796" s="201" t="s">
        <v>212</v>
      </c>
      <c r="B2796" s="190" t="s">
        <v>3854</v>
      </c>
      <c r="C2796" s="191" t="s">
        <v>3713</v>
      </c>
      <c r="D2796" s="192" t="s">
        <v>9</v>
      </c>
      <c r="E2796" s="193">
        <v>93.82</v>
      </c>
      <c r="F2796" s="193"/>
    </row>
    <row r="2797" spans="1:12" s="177" customFormat="1" ht="25.5" customHeight="1" outlineLevel="1" x14ac:dyDescent="0.2">
      <c r="A2797" s="201" t="s">
        <v>212</v>
      </c>
      <c r="B2797" s="186" t="s">
        <v>3855</v>
      </c>
      <c r="C2797" s="187" t="s">
        <v>3715</v>
      </c>
      <c r="D2797" s="188" t="s">
        <v>9</v>
      </c>
      <c r="E2797" s="189">
        <v>93.82</v>
      </c>
      <c r="F2797" s="189"/>
      <c r="G2797" s="423" t="str">
        <f>$A$2</f>
        <v>TORRE</v>
      </c>
      <c r="H2797" s="196">
        <f>SUM(H2798:H2886)</f>
        <v>9929.2199999999993</v>
      </c>
      <c r="I2797" s="203"/>
    </row>
    <row r="2798" spans="1:12" s="177" customFormat="1" ht="12.75" customHeight="1" outlineLevel="1" x14ac:dyDescent="0.2">
      <c r="A2798" s="201" t="s">
        <v>212</v>
      </c>
      <c r="B2798" s="190" t="s">
        <v>3856</v>
      </c>
      <c r="C2798" s="191" t="s">
        <v>3721</v>
      </c>
      <c r="D2798" s="192" t="s">
        <v>9</v>
      </c>
      <c r="E2798" s="193">
        <v>50.16</v>
      </c>
      <c r="F2798" s="193"/>
      <c r="G2798" s="191" t="s">
        <v>3597</v>
      </c>
      <c r="H2798" s="197">
        <f t="shared" ref="H2798:H2829" si="90">SUMIFS($E:$E,$C:$C,G2798,$A:$A,$G$30)</f>
        <v>0</v>
      </c>
      <c r="I2798" s="203"/>
    </row>
    <row r="2799" spans="1:12" s="177" customFormat="1" ht="25.5" customHeight="1" outlineLevel="1" x14ac:dyDescent="0.2">
      <c r="A2799" s="201" t="s">
        <v>212</v>
      </c>
      <c r="B2799" s="186" t="s">
        <v>3857</v>
      </c>
      <c r="C2799" s="187" t="s">
        <v>3723</v>
      </c>
      <c r="D2799" s="188" t="s">
        <v>9</v>
      </c>
      <c r="E2799" s="189">
        <v>50.16</v>
      </c>
      <c r="F2799" s="189"/>
      <c r="G2799" s="187" t="s">
        <v>3695</v>
      </c>
      <c r="H2799" s="197">
        <f t="shared" si="90"/>
        <v>11.09</v>
      </c>
      <c r="I2799" s="203"/>
      <c r="K2799" s="160"/>
      <c r="L2799" s="160"/>
    </row>
    <row r="2800" spans="1:12" s="177" customFormat="1" ht="38.25" customHeight="1" outlineLevel="1" x14ac:dyDescent="0.2">
      <c r="A2800" s="201" t="s">
        <v>212</v>
      </c>
      <c r="B2800" s="190" t="s">
        <v>3858</v>
      </c>
      <c r="C2800" s="191" t="s">
        <v>3767</v>
      </c>
      <c r="D2800" s="192" t="s">
        <v>9</v>
      </c>
      <c r="E2800" s="193">
        <v>2.61</v>
      </c>
      <c r="F2800" s="193"/>
      <c r="G2800" s="191" t="s">
        <v>3697</v>
      </c>
      <c r="H2800" s="197">
        <f t="shared" si="90"/>
        <v>11.09</v>
      </c>
      <c r="I2800" s="203"/>
      <c r="K2800" s="160"/>
      <c r="L2800" s="160"/>
    </row>
    <row r="2801" spans="1:12" s="177" customFormat="1" ht="25.5" customHeight="1" outlineLevel="1" x14ac:dyDescent="0.2">
      <c r="A2801" s="201" t="s">
        <v>212</v>
      </c>
      <c r="B2801" s="186" t="s">
        <v>3859</v>
      </c>
      <c r="C2801" s="187" t="s">
        <v>3769</v>
      </c>
      <c r="D2801" s="188" t="s">
        <v>9</v>
      </c>
      <c r="E2801" s="189">
        <v>2.61</v>
      </c>
      <c r="F2801" s="189"/>
      <c r="G2801" s="187" t="s">
        <v>3599</v>
      </c>
      <c r="H2801" s="197">
        <f t="shared" si="90"/>
        <v>0</v>
      </c>
      <c r="I2801" s="203"/>
      <c r="K2801" s="160"/>
      <c r="L2801" s="160"/>
    </row>
    <row r="2802" spans="1:12" s="177" customFormat="1" ht="25.5" customHeight="1" outlineLevel="1" x14ac:dyDescent="0.2">
      <c r="A2802" s="201" t="s">
        <v>212</v>
      </c>
      <c r="B2802" s="190" t="s">
        <v>3860</v>
      </c>
      <c r="C2802" s="191" t="s">
        <v>3676</v>
      </c>
      <c r="D2802" s="192" t="s">
        <v>9</v>
      </c>
      <c r="E2802" s="193">
        <v>26.83</v>
      </c>
      <c r="F2802" s="193"/>
      <c r="G2802" s="191" t="s">
        <v>3601</v>
      </c>
      <c r="H2802" s="197">
        <f t="shared" si="90"/>
        <v>0</v>
      </c>
      <c r="I2802" s="203"/>
      <c r="K2802" s="160"/>
      <c r="L2802" s="160"/>
    </row>
    <row r="2803" spans="1:12" s="177" customFormat="1" ht="25.5" customHeight="1" outlineLevel="1" x14ac:dyDescent="0.2">
      <c r="A2803" s="201" t="s">
        <v>212</v>
      </c>
      <c r="B2803" s="186" t="s">
        <v>3861</v>
      </c>
      <c r="C2803" s="187" t="s">
        <v>3678</v>
      </c>
      <c r="D2803" s="188" t="s">
        <v>9</v>
      </c>
      <c r="E2803" s="189">
        <v>26.83</v>
      </c>
      <c r="F2803" s="189"/>
      <c r="G2803" s="187" t="s">
        <v>3994</v>
      </c>
      <c r="H2803" s="197">
        <f t="shared" si="90"/>
        <v>16.36</v>
      </c>
      <c r="I2803" s="203"/>
      <c r="K2803" s="160"/>
      <c r="L2803" s="160"/>
    </row>
    <row r="2804" spans="1:12" s="177" customFormat="1" ht="25.5" customHeight="1" outlineLevel="1" x14ac:dyDescent="0.2">
      <c r="A2804" s="201" t="s">
        <v>212</v>
      </c>
      <c r="B2804" s="178" t="s">
        <v>3862</v>
      </c>
      <c r="C2804" s="179" t="s">
        <v>1493</v>
      </c>
      <c r="D2804" s="180"/>
      <c r="E2804" s="181"/>
      <c r="F2804" s="181"/>
      <c r="G2804" s="191" t="s">
        <v>3996</v>
      </c>
      <c r="H2804" s="197">
        <f t="shared" si="90"/>
        <v>16.36</v>
      </c>
      <c r="I2804" s="203"/>
      <c r="K2804" s="160"/>
      <c r="L2804" s="160"/>
    </row>
    <row r="2805" spans="1:12" s="177" customFormat="1" ht="25.5" customHeight="1" outlineLevel="1" x14ac:dyDescent="0.2">
      <c r="A2805" s="201" t="s">
        <v>212</v>
      </c>
      <c r="B2805" s="190" t="s">
        <v>3863</v>
      </c>
      <c r="C2805" s="191" t="s">
        <v>3703</v>
      </c>
      <c r="D2805" s="192" t="s">
        <v>9</v>
      </c>
      <c r="E2805" s="193">
        <v>29.6</v>
      </c>
      <c r="F2805" s="193"/>
      <c r="G2805" s="187" t="s">
        <v>3699</v>
      </c>
      <c r="H2805" s="197">
        <f t="shared" si="90"/>
        <v>25.29</v>
      </c>
      <c r="I2805" s="203"/>
      <c r="K2805" s="160"/>
      <c r="L2805" s="160"/>
    </row>
    <row r="2806" spans="1:12" s="177" customFormat="1" ht="25.5" customHeight="1" outlineLevel="1" x14ac:dyDescent="0.2">
      <c r="A2806" s="201" t="s">
        <v>212</v>
      </c>
      <c r="B2806" s="186" t="s">
        <v>3864</v>
      </c>
      <c r="C2806" s="187" t="s">
        <v>3705</v>
      </c>
      <c r="D2806" s="188" t="s">
        <v>9</v>
      </c>
      <c r="E2806" s="189">
        <v>29.6</v>
      </c>
      <c r="F2806" s="189"/>
      <c r="G2806" s="191" t="s">
        <v>3701</v>
      </c>
      <c r="H2806" s="197">
        <f t="shared" si="90"/>
        <v>25.29</v>
      </c>
      <c r="I2806" s="203"/>
      <c r="K2806" s="160"/>
      <c r="L2806" s="160"/>
    </row>
    <row r="2807" spans="1:12" s="177" customFormat="1" ht="25.5" customHeight="1" outlineLevel="1" x14ac:dyDescent="0.2">
      <c r="A2807" s="201" t="s">
        <v>212</v>
      </c>
      <c r="B2807" s="190" t="s">
        <v>3865</v>
      </c>
      <c r="C2807" s="191" t="s">
        <v>3707</v>
      </c>
      <c r="D2807" s="192" t="s">
        <v>9</v>
      </c>
      <c r="E2807" s="193">
        <v>101.73</v>
      </c>
      <c r="F2807" s="193"/>
      <c r="G2807" s="187" t="s">
        <v>4016</v>
      </c>
      <c r="H2807" s="197">
        <f t="shared" si="90"/>
        <v>83.73</v>
      </c>
      <c r="I2807" s="203"/>
      <c r="K2807" s="160"/>
      <c r="L2807" s="160"/>
    </row>
    <row r="2808" spans="1:12" s="177" customFormat="1" ht="25.5" customHeight="1" outlineLevel="1" x14ac:dyDescent="0.2">
      <c r="A2808" s="201" t="s">
        <v>212</v>
      </c>
      <c r="B2808" s="186" t="s">
        <v>3866</v>
      </c>
      <c r="C2808" s="187" t="s">
        <v>3709</v>
      </c>
      <c r="D2808" s="188" t="s">
        <v>9</v>
      </c>
      <c r="E2808" s="189">
        <v>101.73</v>
      </c>
      <c r="F2808" s="189"/>
      <c r="G2808" s="191" t="s">
        <v>3703</v>
      </c>
      <c r="H2808" s="197">
        <f t="shared" si="90"/>
        <v>404.57000000000005</v>
      </c>
      <c r="I2808" s="203"/>
      <c r="K2808" s="160"/>
      <c r="L2808" s="160"/>
    </row>
    <row r="2809" spans="1:12" s="177" customFormat="1" ht="25.5" customHeight="1" outlineLevel="1" x14ac:dyDescent="0.2">
      <c r="A2809" s="201" t="s">
        <v>212</v>
      </c>
      <c r="B2809" s="190" t="s">
        <v>3867</v>
      </c>
      <c r="C2809" s="191" t="s">
        <v>3746</v>
      </c>
      <c r="D2809" s="192" t="s">
        <v>9</v>
      </c>
      <c r="E2809" s="193">
        <v>17.93</v>
      </c>
      <c r="F2809" s="193"/>
      <c r="G2809" s="187" t="s">
        <v>3705</v>
      </c>
      <c r="H2809" s="197">
        <f t="shared" si="90"/>
        <v>404.57000000000005</v>
      </c>
      <c r="I2809" s="203"/>
    </row>
    <row r="2810" spans="1:12" s="177" customFormat="1" ht="12.75" customHeight="1" outlineLevel="1" x14ac:dyDescent="0.2">
      <c r="A2810" s="201" t="s">
        <v>212</v>
      </c>
      <c r="B2810" s="186" t="s">
        <v>3868</v>
      </c>
      <c r="C2810" s="187" t="s">
        <v>3748</v>
      </c>
      <c r="D2810" s="188" t="s">
        <v>9</v>
      </c>
      <c r="E2810" s="189">
        <v>17.93</v>
      </c>
      <c r="F2810" s="189"/>
      <c r="G2810" s="191" t="s">
        <v>3740</v>
      </c>
      <c r="H2810" s="197">
        <f t="shared" si="90"/>
        <v>4.68</v>
      </c>
      <c r="I2810" s="203"/>
    </row>
    <row r="2811" spans="1:12" s="177" customFormat="1" ht="38.25" customHeight="1" outlineLevel="1" x14ac:dyDescent="0.2">
      <c r="A2811" s="201" t="s">
        <v>212</v>
      </c>
      <c r="B2811" s="190" t="s">
        <v>3869</v>
      </c>
      <c r="C2811" s="191" t="s">
        <v>3613</v>
      </c>
      <c r="D2811" s="192" t="s">
        <v>9</v>
      </c>
      <c r="E2811" s="193">
        <v>9.67</v>
      </c>
      <c r="F2811" s="193"/>
      <c r="G2811" s="187" t="s">
        <v>3742</v>
      </c>
      <c r="H2811" s="197">
        <f t="shared" si="90"/>
        <v>4.68</v>
      </c>
      <c r="I2811" s="203"/>
    </row>
    <row r="2812" spans="1:12" s="177" customFormat="1" ht="38.25" customHeight="1" outlineLevel="1" x14ac:dyDescent="0.2">
      <c r="A2812" s="201" t="s">
        <v>212</v>
      </c>
      <c r="B2812" s="186" t="s">
        <v>3870</v>
      </c>
      <c r="C2812" s="187" t="s">
        <v>3615</v>
      </c>
      <c r="D2812" s="188" t="s">
        <v>9</v>
      </c>
      <c r="E2812" s="189">
        <v>9.67</v>
      </c>
      <c r="F2812" s="189"/>
      <c r="G2812" s="191" t="s">
        <v>3640</v>
      </c>
      <c r="H2812" s="197">
        <f t="shared" si="90"/>
        <v>0</v>
      </c>
      <c r="I2812" s="203"/>
    </row>
    <row r="2813" spans="1:12" s="177" customFormat="1" ht="25.5" customHeight="1" outlineLevel="1" x14ac:dyDescent="0.2">
      <c r="A2813" s="201" t="s">
        <v>212</v>
      </c>
      <c r="B2813" s="190" t="s">
        <v>3871</v>
      </c>
      <c r="C2813" s="191" t="s">
        <v>3713</v>
      </c>
      <c r="D2813" s="192" t="s">
        <v>9</v>
      </c>
      <c r="E2813" s="193">
        <v>96</v>
      </c>
      <c r="F2813" s="193"/>
      <c r="G2813" s="187" t="s">
        <v>3642</v>
      </c>
      <c r="H2813" s="197">
        <f t="shared" si="90"/>
        <v>0</v>
      </c>
      <c r="I2813" s="203"/>
    </row>
    <row r="2814" spans="1:12" s="177" customFormat="1" ht="25.5" customHeight="1" outlineLevel="1" x14ac:dyDescent="0.2">
      <c r="A2814" s="201" t="s">
        <v>212</v>
      </c>
      <c r="B2814" s="186" t="s">
        <v>3872</v>
      </c>
      <c r="C2814" s="187" t="s">
        <v>3715</v>
      </c>
      <c r="D2814" s="188" t="s">
        <v>9</v>
      </c>
      <c r="E2814" s="189">
        <v>96</v>
      </c>
      <c r="F2814" s="189"/>
      <c r="G2814" s="191" t="s">
        <v>4009</v>
      </c>
      <c r="H2814" s="197">
        <f t="shared" si="90"/>
        <v>50.73</v>
      </c>
      <c r="I2814" s="203"/>
    </row>
    <row r="2815" spans="1:12" s="177" customFormat="1" ht="25.5" customHeight="1" outlineLevel="1" x14ac:dyDescent="0.2">
      <c r="A2815" s="201" t="s">
        <v>212</v>
      </c>
      <c r="B2815" s="190" t="s">
        <v>3873</v>
      </c>
      <c r="C2815" s="191" t="s">
        <v>3721</v>
      </c>
      <c r="D2815" s="192" t="s">
        <v>9</v>
      </c>
      <c r="E2815" s="193">
        <v>50.16</v>
      </c>
      <c r="F2815" s="193"/>
      <c r="G2815" s="187" t="s">
        <v>3603</v>
      </c>
      <c r="H2815" s="197">
        <f t="shared" si="90"/>
        <v>0</v>
      </c>
      <c r="I2815" s="203"/>
    </row>
    <row r="2816" spans="1:12" s="177" customFormat="1" ht="25.5" customHeight="1" outlineLevel="1" x14ac:dyDescent="0.2">
      <c r="A2816" s="201" t="s">
        <v>212</v>
      </c>
      <c r="B2816" s="186" t="s">
        <v>3874</v>
      </c>
      <c r="C2816" s="187" t="s">
        <v>3723</v>
      </c>
      <c r="D2816" s="188" t="s">
        <v>9</v>
      </c>
      <c r="E2816" s="189">
        <v>50.16</v>
      </c>
      <c r="F2816" s="189"/>
      <c r="G2816" s="191" t="s">
        <v>3644</v>
      </c>
      <c r="H2816" s="197">
        <f t="shared" si="90"/>
        <v>0</v>
      </c>
      <c r="I2816" s="203"/>
    </row>
    <row r="2817" spans="1:12" s="177" customFormat="1" ht="12.75" customHeight="1" outlineLevel="1" x14ac:dyDescent="0.2">
      <c r="A2817" s="201" t="s">
        <v>212</v>
      </c>
      <c r="B2817" s="190" t="s">
        <v>3875</v>
      </c>
      <c r="C2817" s="191" t="s">
        <v>3676</v>
      </c>
      <c r="D2817" s="192" t="s">
        <v>9</v>
      </c>
      <c r="E2817" s="193">
        <v>38.090000000000003</v>
      </c>
      <c r="F2817" s="193"/>
      <c r="G2817" s="187" t="s">
        <v>3646</v>
      </c>
      <c r="H2817" s="197">
        <f t="shared" si="90"/>
        <v>0</v>
      </c>
      <c r="I2817" s="203"/>
    </row>
    <row r="2818" spans="1:12" s="177" customFormat="1" ht="38.25" customHeight="1" outlineLevel="1" x14ac:dyDescent="0.2">
      <c r="A2818" s="201" t="s">
        <v>212</v>
      </c>
      <c r="B2818" s="186" t="s">
        <v>3876</v>
      </c>
      <c r="C2818" s="187" t="s">
        <v>3678</v>
      </c>
      <c r="D2818" s="188" t="s">
        <v>9</v>
      </c>
      <c r="E2818" s="189">
        <v>38.090000000000003</v>
      </c>
      <c r="F2818" s="189"/>
      <c r="G2818" s="191" t="s">
        <v>4011</v>
      </c>
      <c r="H2818" s="197">
        <f t="shared" si="90"/>
        <v>3.52</v>
      </c>
      <c r="I2818" s="203"/>
    </row>
    <row r="2819" spans="1:12" s="177" customFormat="1" ht="38.25" customHeight="1" outlineLevel="1" x14ac:dyDescent="0.2">
      <c r="A2819" s="201" t="s">
        <v>212</v>
      </c>
      <c r="B2819" s="178" t="s">
        <v>3877</v>
      </c>
      <c r="C2819" s="179" t="s">
        <v>1494</v>
      </c>
      <c r="D2819" s="180"/>
      <c r="E2819" s="181"/>
      <c r="F2819" s="181"/>
      <c r="G2819" s="187" t="s">
        <v>3648</v>
      </c>
      <c r="H2819" s="197">
        <f t="shared" si="90"/>
        <v>0</v>
      </c>
      <c r="I2819" s="203"/>
    </row>
    <row r="2820" spans="1:12" s="177" customFormat="1" ht="25.5" customHeight="1" outlineLevel="1" x14ac:dyDescent="0.2">
      <c r="A2820" s="201" t="s">
        <v>212</v>
      </c>
      <c r="B2820" s="190" t="s">
        <v>3878</v>
      </c>
      <c r="C2820" s="191" t="s">
        <v>3703</v>
      </c>
      <c r="D2820" s="192" t="s">
        <v>9</v>
      </c>
      <c r="E2820" s="193">
        <v>29.88</v>
      </c>
      <c r="F2820" s="193"/>
      <c r="G2820" s="191" t="s">
        <v>3650</v>
      </c>
      <c r="H2820" s="197">
        <f t="shared" si="90"/>
        <v>0</v>
      </c>
      <c r="I2820" s="203"/>
    </row>
    <row r="2821" spans="1:12" s="177" customFormat="1" ht="25.5" customHeight="1" outlineLevel="1" x14ac:dyDescent="0.2">
      <c r="A2821" s="201" t="s">
        <v>212</v>
      </c>
      <c r="B2821" s="186" t="s">
        <v>3879</v>
      </c>
      <c r="C2821" s="187" t="s">
        <v>3705</v>
      </c>
      <c r="D2821" s="188" t="s">
        <v>9</v>
      </c>
      <c r="E2821" s="189">
        <v>29.88</v>
      </c>
      <c r="F2821" s="189"/>
      <c r="G2821" s="187" t="s">
        <v>3907</v>
      </c>
      <c r="H2821" s="197">
        <f t="shared" si="90"/>
        <v>15.76</v>
      </c>
      <c r="I2821" s="203"/>
    </row>
    <row r="2822" spans="1:12" s="177" customFormat="1" ht="25.5" customHeight="1" outlineLevel="1" x14ac:dyDescent="0.2">
      <c r="A2822" s="201" t="s">
        <v>212</v>
      </c>
      <c r="B2822" s="190" t="s">
        <v>3880</v>
      </c>
      <c r="C2822" s="191" t="s">
        <v>3707</v>
      </c>
      <c r="D2822" s="192" t="s">
        <v>9</v>
      </c>
      <c r="E2822" s="193">
        <v>72.63</v>
      </c>
      <c r="F2822" s="193"/>
      <c r="G2822" s="191" t="s">
        <v>3909</v>
      </c>
      <c r="H2822" s="197">
        <f t="shared" si="90"/>
        <v>15.76</v>
      </c>
      <c r="I2822" s="203"/>
    </row>
    <row r="2823" spans="1:12" s="177" customFormat="1" ht="25.5" customHeight="1" outlineLevel="1" x14ac:dyDescent="0.2">
      <c r="A2823" s="201" t="s">
        <v>212</v>
      </c>
      <c r="B2823" s="186" t="s">
        <v>3881</v>
      </c>
      <c r="C2823" s="187" t="s">
        <v>3709</v>
      </c>
      <c r="D2823" s="188" t="s">
        <v>9</v>
      </c>
      <c r="E2823" s="189">
        <v>72.63</v>
      </c>
      <c r="F2823" s="189"/>
      <c r="G2823" s="187" t="s">
        <v>3605</v>
      </c>
      <c r="H2823" s="197">
        <f t="shared" si="90"/>
        <v>0</v>
      </c>
      <c r="I2823" s="203"/>
    </row>
    <row r="2824" spans="1:12" s="177" customFormat="1" ht="25.5" customHeight="1" outlineLevel="1" x14ac:dyDescent="0.2">
      <c r="A2824" s="201" t="s">
        <v>212</v>
      </c>
      <c r="B2824" s="190" t="s">
        <v>3882</v>
      </c>
      <c r="C2824" s="191" t="s">
        <v>3613</v>
      </c>
      <c r="D2824" s="192" t="s">
        <v>9</v>
      </c>
      <c r="E2824" s="193">
        <v>9.67</v>
      </c>
      <c r="F2824" s="193"/>
      <c r="G2824" s="191" t="s">
        <v>3607</v>
      </c>
      <c r="H2824" s="197">
        <f t="shared" si="90"/>
        <v>0</v>
      </c>
      <c r="I2824" s="203"/>
    </row>
    <row r="2825" spans="1:12" s="177" customFormat="1" ht="25.5" customHeight="1" outlineLevel="1" x14ac:dyDescent="0.2">
      <c r="A2825" s="201" t="s">
        <v>212</v>
      </c>
      <c r="B2825" s="186" t="s">
        <v>3883</v>
      </c>
      <c r="C2825" s="187" t="s">
        <v>3615</v>
      </c>
      <c r="D2825" s="188" t="s">
        <v>9</v>
      </c>
      <c r="E2825" s="189">
        <v>9.67</v>
      </c>
      <c r="F2825" s="189"/>
      <c r="G2825" s="187" t="s">
        <v>3609</v>
      </c>
      <c r="H2825" s="197">
        <f t="shared" si="90"/>
        <v>0</v>
      </c>
      <c r="I2825" s="203"/>
    </row>
    <row r="2826" spans="1:12" s="177" customFormat="1" ht="25.5" customHeight="1" outlineLevel="1" x14ac:dyDescent="0.2">
      <c r="A2826" s="201" t="s">
        <v>212</v>
      </c>
      <c r="B2826" s="190" t="s">
        <v>3884</v>
      </c>
      <c r="C2826" s="191" t="s">
        <v>3713</v>
      </c>
      <c r="D2826" s="192" t="s">
        <v>9</v>
      </c>
      <c r="E2826" s="193">
        <v>93.82</v>
      </c>
      <c r="F2826" s="193"/>
      <c r="G2826" s="191" t="s">
        <v>3611</v>
      </c>
      <c r="H2826" s="197">
        <f t="shared" si="90"/>
        <v>0</v>
      </c>
      <c r="I2826" s="203"/>
    </row>
    <row r="2827" spans="1:12" s="177" customFormat="1" ht="25.5" customHeight="1" outlineLevel="1" x14ac:dyDescent="0.2">
      <c r="A2827" s="201" t="s">
        <v>212</v>
      </c>
      <c r="B2827" s="186" t="s">
        <v>3885</v>
      </c>
      <c r="C2827" s="187" t="s">
        <v>3715</v>
      </c>
      <c r="D2827" s="188" t="s">
        <v>9</v>
      </c>
      <c r="E2827" s="189">
        <v>93.82</v>
      </c>
      <c r="F2827" s="189"/>
      <c r="G2827" s="187" t="s">
        <v>3707</v>
      </c>
      <c r="H2827" s="197">
        <f t="shared" si="90"/>
        <v>1191.3700000000003</v>
      </c>
      <c r="I2827" s="203"/>
    </row>
    <row r="2828" spans="1:12" s="177" customFormat="1" ht="25.5" customHeight="1" outlineLevel="1" x14ac:dyDescent="0.2">
      <c r="A2828" s="201" t="s">
        <v>212</v>
      </c>
      <c r="B2828" s="190" t="s">
        <v>3886</v>
      </c>
      <c r="C2828" s="191" t="s">
        <v>3721</v>
      </c>
      <c r="D2828" s="192" t="s">
        <v>9</v>
      </c>
      <c r="E2828" s="193">
        <v>50.16</v>
      </c>
      <c r="F2828" s="193"/>
      <c r="G2828" s="191" t="s">
        <v>3709</v>
      </c>
      <c r="H2828" s="197">
        <f t="shared" si="90"/>
        <v>1191.3700000000003</v>
      </c>
      <c r="I2828" s="203"/>
      <c r="K2828" s="200"/>
      <c r="L2828" s="200"/>
    </row>
    <row r="2829" spans="1:12" s="177" customFormat="1" ht="25.5" customHeight="1" outlineLevel="1" x14ac:dyDescent="0.2">
      <c r="A2829" s="201" t="s">
        <v>212</v>
      </c>
      <c r="B2829" s="186" t="s">
        <v>3887</v>
      </c>
      <c r="C2829" s="187" t="s">
        <v>3723</v>
      </c>
      <c r="D2829" s="188" t="s">
        <v>9</v>
      </c>
      <c r="E2829" s="189">
        <v>50.16</v>
      </c>
      <c r="F2829" s="189"/>
      <c r="G2829" s="187" t="s">
        <v>3746</v>
      </c>
      <c r="H2829" s="197">
        <f t="shared" si="90"/>
        <v>119.14000000000001</v>
      </c>
      <c r="I2829" s="203"/>
    </row>
    <row r="2830" spans="1:12" s="177" customFormat="1" ht="12.75" customHeight="1" outlineLevel="1" x14ac:dyDescent="0.2">
      <c r="A2830" s="201" t="s">
        <v>212</v>
      </c>
      <c r="B2830" s="190" t="s">
        <v>3888</v>
      </c>
      <c r="C2830" s="191" t="s">
        <v>3767</v>
      </c>
      <c r="D2830" s="192" t="s">
        <v>9</v>
      </c>
      <c r="E2830" s="193">
        <v>2.61</v>
      </c>
      <c r="F2830" s="193"/>
      <c r="G2830" s="191" t="s">
        <v>3748</v>
      </c>
      <c r="H2830" s="197">
        <f t="shared" ref="H2830:H2861" si="91">SUMIFS($E:$E,$C:$C,G2830,$A:$A,$G$30)</f>
        <v>119.14000000000001</v>
      </c>
      <c r="I2830" s="203"/>
    </row>
    <row r="2831" spans="1:12" s="177" customFormat="1" ht="38.25" customHeight="1" outlineLevel="1" x14ac:dyDescent="0.2">
      <c r="A2831" s="201" t="s">
        <v>212</v>
      </c>
      <c r="B2831" s="186" t="s">
        <v>3889</v>
      </c>
      <c r="C2831" s="187" t="s">
        <v>3769</v>
      </c>
      <c r="D2831" s="188" t="s">
        <v>9</v>
      </c>
      <c r="E2831" s="189">
        <v>2.61</v>
      </c>
      <c r="F2831" s="189"/>
      <c r="G2831" s="187" t="s">
        <v>3613</v>
      </c>
      <c r="H2831" s="197">
        <f t="shared" si="91"/>
        <v>185.73</v>
      </c>
      <c r="I2831" s="203"/>
    </row>
    <row r="2832" spans="1:12" s="177" customFormat="1" ht="25.5" customHeight="1" outlineLevel="1" x14ac:dyDescent="0.2">
      <c r="A2832" s="201" t="s">
        <v>212</v>
      </c>
      <c r="B2832" s="190" t="s">
        <v>3890</v>
      </c>
      <c r="C2832" s="191" t="s">
        <v>3676</v>
      </c>
      <c r="D2832" s="192" t="s">
        <v>9</v>
      </c>
      <c r="E2832" s="193">
        <v>26.83</v>
      </c>
      <c r="F2832" s="193"/>
      <c r="G2832" s="191" t="s">
        <v>3615</v>
      </c>
      <c r="H2832" s="197">
        <f t="shared" si="91"/>
        <v>185.73</v>
      </c>
      <c r="I2832" s="203"/>
    </row>
    <row r="2833" spans="1:9" s="177" customFormat="1" ht="25.5" customHeight="1" outlineLevel="1" x14ac:dyDescent="0.2">
      <c r="A2833" s="201" t="s">
        <v>212</v>
      </c>
      <c r="B2833" s="186" t="s">
        <v>3891</v>
      </c>
      <c r="C2833" s="187" t="s">
        <v>3678</v>
      </c>
      <c r="D2833" s="188" t="s">
        <v>9</v>
      </c>
      <c r="E2833" s="189">
        <v>26.83</v>
      </c>
      <c r="F2833" s="189"/>
      <c r="G2833" s="187" t="s">
        <v>3913</v>
      </c>
      <c r="H2833" s="197">
        <f t="shared" si="91"/>
        <v>54.88</v>
      </c>
      <c r="I2833" s="203"/>
    </row>
    <row r="2834" spans="1:9" s="177" customFormat="1" ht="25.5" customHeight="1" outlineLevel="1" x14ac:dyDescent="0.2">
      <c r="A2834" s="201" t="s">
        <v>212</v>
      </c>
      <c r="B2834" s="178" t="s">
        <v>3892</v>
      </c>
      <c r="C2834" s="179" t="s">
        <v>1495</v>
      </c>
      <c r="D2834" s="180"/>
      <c r="E2834" s="181"/>
      <c r="F2834" s="181"/>
      <c r="G2834" s="191" t="s">
        <v>3915</v>
      </c>
      <c r="H2834" s="197">
        <f t="shared" si="91"/>
        <v>54.88</v>
      </c>
      <c r="I2834" s="203"/>
    </row>
    <row r="2835" spans="1:9" s="177" customFormat="1" ht="25.5" customHeight="1" outlineLevel="1" x14ac:dyDescent="0.2">
      <c r="A2835" s="201" t="s">
        <v>212</v>
      </c>
      <c r="B2835" s="190" t="s">
        <v>3893</v>
      </c>
      <c r="C2835" s="191" t="s">
        <v>3703</v>
      </c>
      <c r="D2835" s="192" t="s">
        <v>9</v>
      </c>
      <c r="E2835" s="193">
        <v>29.6</v>
      </c>
      <c r="F2835" s="193"/>
      <c r="G2835" s="187" t="s">
        <v>3713</v>
      </c>
      <c r="H2835" s="197">
        <f t="shared" si="91"/>
        <v>1265.0899999999995</v>
      </c>
      <c r="I2835" s="203"/>
    </row>
    <row r="2836" spans="1:9" s="177" customFormat="1" ht="25.5" customHeight="1" outlineLevel="1" x14ac:dyDescent="0.2">
      <c r="A2836" s="201" t="s">
        <v>212</v>
      </c>
      <c r="B2836" s="186" t="s">
        <v>3894</v>
      </c>
      <c r="C2836" s="187" t="s">
        <v>3705</v>
      </c>
      <c r="D2836" s="188" t="s">
        <v>9</v>
      </c>
      <c r="E2836" s="189">
        <v>29.6</v>
      </c>
      <c r="F2836" s="189"/>
      <c r="G2836" s="191" t="s">
        <v>3715</v>
      </c>
      <c r="H2836" s="197">
        <f t="shared" si="91"/>
        <v>1265.0899999999995</v>
      </c>
      <c r="I2836" s="203"/>
    </row>
    <row r="2837" spans="1:9" s="177" customFormat="1" ht="25.5" customHeight="1" outlineLevel="1" x14ac:dyDescent="0.2">
      <c r="A2837" s="201" t="s">
        <v>212</v>
      </c>
      <c r="B2837" s="190" t="s">
        <v>3895</v>
      </c>
      <c r="C2837" s="191" t="s">
        <v>3707</v>
      </c>
      <c r="D2837" s="192" t="s">
        <v>9</v>
      </c>
      <c r="E2837" s="193">
        <v>99.11</v>
      </c>
      <c r="F2837" s="193"/>
      <c r="G2837" s="187" t="s">
        <v>3917</v>
      </c>
      <c r="H2837" s="197">
        <f t="shared" si="91"/>
        <v>110.26</v>
      </c>
      <c r="I2837" s="203"/>
    </row>
    <row r="2838" spans="1:9" s="177" customFormat="1" ht="25.5" customHeight="1" outlineLevel="1" x14ac:dyDescent="0.2">
      <c r="A2838" s="201" t="s">
        <v>212</v>
      </c>
      <c r="B2838" s="186" t="s">
        <v>3896</v>
      </c>
      <c r="C2838" s="187" t="s">
        <v>3709</v>
      </c>
      <c r="D2838" s="188" t="s">
        <v>9</v>
      </c>
      <c r="E2838" s="189">
        <v>99.11</v>
      </c>
      <c r="F2838" s="189"/>
      <c r="G2838" s="191" t="s">
        <v>3919</v>
      </c>
      <c r="H2838" s="197">
        <f t="shared" si="91"/>
        <v>110.26</v>
      </c>
      <c r="I2838" s="203"/>
    </row>
    <row r="2839" spans="1:9" s="177" customFormat="1" ht="25.5" customHeight="1" outlineLevel="1" x14ac:dyDescent="0.2">
      <c r="A2839" s="201" t="s">
        <v>212</v>
      </c>
      <c r="B2839" s="190" t="s">
        <v>3897</v>
      </c>
      <c r="C2839" s="191" t="s">
        <v>3613</v>
      </c>
      <c r="D2839" s="192" t="s">
        <v>9</v>
      </c>
      <c r="E2839" s="193">
        <v>9.67</v>
      </c>
      <c r="F2839" s="193"/>
      <c r="G2839" s="187" t="s">
        <v>3654</v>
      </c>
      <c r="H2839" s="197">
        <f t="shared" si="91"/>
        <v>0</v>
      </c>
      <c r="I2839" s="203"/>
    </row>
    <row r="2840" spans="1:9" s="177" customFormat="1" ht="25.5" customHeight="1" outlineLevel="1" x14ac:dyDescent="0.2">
      <c r="A2840" s="201" t="s">
        <v>212</v>
      </c>
      <c r="B2840" s="186" t="s">
        <v>3898</v>
      </c>
      <c r="C2840" s="187" t="s">
        <v>3615</v>
      </c>
      <c r="D2840" s="188" t="s">
        <v>9</v>
      </c>
      <c r="E2840" s="189">
        <v>9.67</v>
      </c>
      <c r="F2840" s="189"/>
      <c r="G2840" s="191" t="s">
        <v>3656</v>
      </c>
      <c r="H2840" s="197">
        <f t="shared" si="91"/>
        <v>0</v>
      </c>
      <c r="I2840" s="203"/>
    </row>
    <row r="2841" spans="1:9" s="177" customFormat="1" ht="12.75" customHeight="1" outlineLevel="1" x14ac:dyDescent="0.2">
      <c r="A2841" s="201" t="s">
        <v>212</v>
      </c>
      <c r="B2841" s="190" t="s">
        <v>3899</v>
      </c>
      <c r="C2841" s="191" t="s">
        <v>3713</v>
      </c>
      <c r="D2841" s="192" t="s">
        <v>9</v>
      </c>
      <c r="E2841" s="193">
        <v>96.04</v>
      </c>
      <c r="F2841" s="193"/>
      <c r="G2841" s="187" t="s">
        <v>3617</v>
      </c>
      <c r="H2841" s="197">
        <f t="shared" si="91"/>
        <v>0</v>
      </c>
      <c r="I2841" s="203"/>
    </row>
    <row r="2842" spans="1:9" s="177" customFormat="1" ht="38.25" customHeight="1" outlineLevel="1" x14ac:dyDescent="0.2">
      <c r="A2842" s="201" t="s">
        <v>212</v>
      </c>
      <c r="B2842" s="186" t="s">
        <v>3900</v>
      </c>
      <c r="C2842" s="187" t="s">
        <v>3715</v>
      </c>
      <c r="D2842" s="188" t="s">
        <v>9</v>
      </c>
      <c r="E2842" s="189">
        <v>96.04</v>
      </c>
      <c r="F2842" s="189"/>
      <c r="G2842" s="191" t="s">
        <v>3619</v>
      </c>
      <c r="H2842" s="197">
        <f t="shared" si="91"/>
        <v>0</v>
      </c>
      <c r="I2842" s="203"/>
    </row>
    <row r="2843" spans="1:9" s="177" customFormat="1" ht="38.25" customHeight="1" outlineLevel="1" x14ac:dyDescent="0.2">
      <c r="A2843" s="201" t="s">
        <v>212</v>
      </c>
      <c r="B2843" s="190" t="s">
        <v>3901</v>
      </c>
      <c r="C2843" s="191" t="s">
        <v>3721</v>
      </c>
      <c r="D2843" s="192" t="s">
        <v>9</v>
      </c>
      <c r="E2843" s="193">
        <v>50.55</v>
      </c>
      <c r="F2843" s="193"/>
      <c r="G2843" s="187" t="s">
        <v>3717</v>
      </c>
      <c r="H2843" s="197">
        <f t="shared" si="91"/>
        <v>51.940000000000012</v>
      </c>
      <c r="I2843" s="203"/>
    </row>
    <row r="2844" spans="1:9" s="177" customFormat="1" ht="25.5" customHeight="1" outlineLevel="1" x14ac:dyDescent="0.2">
      <c r="A2844" s="201" t="s">
        <v>212</v>
      </c>
      <c r="B2844" s="186" t="s">
        <v>3902</v>
      </c>
      <c r="C2844" s="187" t="s">
        <v>3723</v>
      </c>
      <c r="D2844" s="188" t="s">
        <v>9</v>
      </c>
      <c r="E2844" s="189">
        <v>50.55</v>
      </c>
      <c r="F2844" s="189"/>
      <c r="G2844" s="191" t="s">
        <v>3719</v>
      </c>
      <c r="H2844" s="197">
        <f t="shared" si="91"/>
        <v>51.940000000000012</v>
      </c>
      <c r="I2844" s="203"/>
    </row>
    <row r="2845" spans="1:9" s="177" customFormat="1" ht="25.5" customHeight="1" outlineLevel="1" x14ac:dyDescent="0.2">
      <c r="A2845" s="201" t="s">
        <v>212</v>
      </c>
      <c r="B2845" s="190" t="s">
        <v>3903</v>
      </c>
      <c r="C2845" s="191" t="s">
        <v>3676</v>
      </c>
      <c r="D2845" s="192" t="s">
        <v>9</v>
      </c>
      <c r="E2845" s="193">
        <v>38.090000000000003</v>
      </c>
      <c r="F2845" s="193"/>
      <c r="G2845" s="187" t="s">
        <v>3721</v>
      </c>
      <c r="H2845" s="197">
        <f t="shared" si="91"/>
        <v>686.24999999999989</v>
      </c>
      <c r="I2845" s="203"/>
    </row>
    <row r="2846" spans="1:9" s="177" customFormat="1" ht="25.5" customHeight="1" outlineLevel="1" x14ac:dyDescent="0.2">
      <c r="A2846" s="201" t="s">
        <v>212</v>
      </c>
      <c r="B2846" s="186" t="s">
        <v>3904</v>
      </c>
      <c r="C2846" s="187" t="s">
        <v>3678</v>
      </c>
      <c r="D2846" s="188" t="s">
        <v>9</v>
      </c>
      <c r="E2846" s="189">
        <v>38.090000000000003</v>
      </c>
      <c r="F2846" s="189"/>
      <c r="G2846" s="191" t="s">
        <v>3723</v>
      </c>
      <c r="H2846" s="197">
        <f t="shared" si="91"/>
        <v>686.24999999999989</v>
      </c>
      <c r="I2846" s="203"/>
    </row>
    <row r="2847" spans="1:9" s="177" customFormat="1" ht="25.5" customHeight="1" outlineLevel="1" x14ac:dyDescent="0.2">
      <c r="A2847" s="201" t="s">
        <v>212</v>
      </c>
      <c r="B2847" s="178" t="s">
        <v>3905</v>
      </c>
      <c r="C2847" s="179" t="s">
        <v>1496</v>
      </c>
      <c r="D2847" s="180"/>
      <c r="E2847" s="181"/>
      <c r="F2847" s="181"/>
      <c r="G2847" s="187" t="s">
        <v>3660</v>
      </c>
      <c r="H2847" s="197">
        <f t="shared" si="91"/>
        <v>0</v>
      </c>
      <c r="I2847" s="203"/>
    </row>
    <row r="2848" spans="1:9" s="177" customFormat="1" ht="12.75" customHeight="1" outlineLevel="1" x14ac:dyDescent="0.2">
      <c r="A2848" s="201" t="s">
        <v>212</v>
      </c>
      <c r="B2848" s="190" t="s">
        <v>3906</v>
      </c>
      <c r="C2848" s="191" t="s">
        <v>3907</v>
      </c>
      <c r="D2848" s="192" t="s">
        <v>9</v>
      </c>
      <c r="E2848" s="193">
        <v>15.76</v>
      </c>
      <c r="F2848" s="193"/>
      <c r="G2848" s="191" t="s">
        <v>3662</v>
      </c>
      <c r="H2848" s="197">
        <f t="shared" si="91"/>
        <v>0</v>
      </c>
      <c r="I2848" s="203"/>
    </row>
    <row r="2849" spans="1:12" s="177" customFormat="1" ht="25.5" customHeight="1" outlineLevel="1" x14ac:dyDescent="0.2">
      <c r="A2849" s="201" t="s">
        <v>212</v>
      </c>
      <c r="B2849" s="186" t="s">
        <v>3908</v>
      </c>
      <c r="C2849" s="187" t="s">
        <v>3909</v>
      </c>
      <c r="D2849" s="188" t="s">
        <v>9</v>
      </c>
      <c r="E2849" s="189">
        <v>15.76</v>
      </c>
      <c r="F2849" s="189"/>
      <c r="G2849" s="187" t="s">
        <v>3664</v>
      </c>
      <c r="H2849" s="197">
        <f t="shared" si="91"/>
        <v>0</v>
      </c>
      <c r="I2849" s="203"/>
      <c r="K2849" s="160"/>
      <c r="L2849" s="160"/>
    </row>
    <row r="2850" spans="1:12" s="177" customFormat="1" ht="38.25" customHeight="1" outlineLevel="1" x14ac:dyDescent="0.2">
      <c r="A2850" s="201" t="s">
        <v>212</v>
      </c>
      <c r="B2850" s="190" t="s">
        <v>3910</v>
      </c>
      <c r="C2850" s="191" t="s">
        <v>3613</v>
      </c>
      <c r="D2850" s="192" t="s">
        <v>9</v>
      </c>
      <c r="E2850" s="193">
        <v>9.67</v>
      </c>
      <c r="F2850" s="193"/>
      <c r="G2850" s="191" t="s">
        <v>3666</v>
      </c>
      <c r="H2850" s="197">
        <f t="shared" si="91"/>
        <v>0</v>
      </c>
      <c r="I2850" s="203"/>
      <c r="K2850" s="160"/>
      <c r="L2850" s="160"/>
    </row>
    <row r="2851" spans="1:12" s="177" customFormat="1" ht="25.5" customHeight="1" outlineLevel="1" x14ac:dyDescent="0.2">
      <c r="A2851" s="201" t="s">
        <v>212</v>
      </c>
      <c r="B2851" s="186" t="s">
        <v>3911</v>
      </c>
      <c r="C2851" s="187" t="s">
        <v>3615</v>
      </c>
      <c r="D2851" s="188" t="s">
        <v>9</v>
      </c>
      <c r="E2851" s="189">
        <v>9.67</v>
      </c>
      <c r="F2851" s="189"/>
      <c r="G2851" s="187" t="s">
        <v>3767</v>
      </c>
      <c r="H2851" s="197">
        <f t="shared" si="91"/>
        <v>17.819999999999997</v>
      </c>
      <c r="I2851" s="203"/>
      <c r="K2851" s="160"/>
      <c r="L2851" s="160"/>
    </row>
    <row r="2852" spans="1:12" s="177" customFormat="1" ht="25.5" customHeight="1" outlineLevel="1" x14ac:dyDescent="0.2">
      <c r="A2852" s="201" t="s">
        <v>212</v>
      </c>
      <c r="B2852" s="190" t="s">
        <v>3912</v>
      </c>
      <c r="C2852" s="191" t="s">
        <v>3913</v>
      </c>
      <c r="D2852" s="192" t="s">
        <v>9</v>
      </c>
      <c r="E2852" s="193">
        <v>54.88</v>
      </c>
      <c r="F2852" s="193"/>
      <c r="G2852" s="191" t="s">
        <v>3769</v>
      </c>
      <c r="H2852" s="197">
        <f t="shared" si="91"/>
        <v>17.819999999999997</v>
      </c>
      <c r="I2852" s="203"/>
      <c r="K2852" s="160"/>
      <c r="L2852" s="160"/>
    </row>
    <row r="2853" spans="1:12" s="177" customFormat="1" ht="25.5" customHeight="1" outlineLevel="1" x14ac:dyDescent="0.2">
      <c r="A2853" s="201" t="s">
        <v>212</v>
      </c>
      <c r="B2853" s="186" t="s">
        <v>3914</v>
      </c>
      <c r="C2853" s="187" t="s">
        <v>3915</v>
      </c>
      <c r="D2853" s="188" t="s">
        <v>9</v>
      </c>
      <c r="E2853" s="189">
        <v>54.88</v>
      </c>
      <c r="F2853" s="189"/>
      <c r="G2853" s="187" t="s">
        <v>3725</v>
      </c>
      <c r="H2853" s="197">
        <f t="shared" si="91"/>
        <v>180.12</v>
      </c>
      <c r="I2853" s="203"/>
      <c r="K2853" s="160"/>
      <c r="L2853" s="160"/>
    </row>
    <row r="2854" spans="1:12" s="177" customFormat="1" ht="25.5" customHeight="1" outlineLevel="1" x14ac:dyDescent="0.2">
      <c r="A2854" s="201" t="s">
        <v>212</v>
      </c>
      <c r="B2854" s="190" t="s">
        <v>3916</v>
      </c>
      <c r="C2854" s="191" t="s">
        <v>3917</v>
      </c>
      <c r="D2854" s="192" t="s">
        <v>9</v>
      </c>
      <c r="E2854" s="193">
        <v>110.26</v>
      </c>
      <c r="F2854" s="193"/>
      <c r="G2854" s="191" t="s">
        <v>3727</v>
      </c>
      <c r="H2854" s="197">
        <f t="shared" si="91"/>
        <v>180.12</v>
      </c>
      <c r="I2854" s="203"/>
      <c r="K2854" s="160"/>
      <c r="L2854" s="160"/>
    </row>
    <row r="2855" spans="1:12" s="177" customFormat="1" ht="25.5" customHeight="1" outlineLevel="1" x14ac:dyDescent="0.2">
      <c r="A2855" s="201" t="s">
        <v>212</v>
      </c>
      <c r="B2855" s="186" t="s">
        <v>3918</v>
      </c>
      <c r="C2855" s="187" t="s">
        <v>3919</v>
      </c>
      <c r="D2855" s="188" t="s">
        <v>9</v>
      </c>
      <c r="E2855" s="189">
        <v>110.26</v>
      </c>
      <c r="F2855" s="189"/>
      <c r="G2855" s="187" t="s">
        <v>3668</v>
      </c>
      <c r="H2855" s="197">
        <f t="shared" si="91"/>
        <v>0</v>
      </c>
      <c r="I2855" s="203"/>
      <c r="K2855" s="160"/>
      <c r="L2855" s="160"/>
    </row>
    <row r="2856" spans="1:12" s="177" customFormat="1" ht="25.5" customHeight="1" outlineLevel="1" x14ac:dyDescent="0.2">
      <c r="A2856" s="201" t="s">
        <v>212</v>
      </c>
      <c r="B2856" s="190" t="s">
        <v>3920</v>
      </c>
      <c r="C2856" s="191" t="s">
        <v>3717</v>
      </c>
      <c r="D2856" s="192" t="s">
        <v>9</v>
      </c>
      <c r="E2856" s="193">
        <v>19.53</v>
      </c>
      <c r="F2856" s="193"/>
      <c r="G2856" s="191" t="s">
        <v>3670</v>
      </c>
      <c r="H2856" s="197">
        <f t="shared" si="91"/>
        <v>0</v>
      </c>
      <c r="I2856" s="203"/>
      <c r="K2856" s="160"/>
      <c r="L2856" s="160"/>
    </row>
    <row r="2857" spans="1:12" s="177" customFormat="1" ht="25.5" customHeight="1" outlineLevel="1" x14ac:dyDescent="0.2">
      <c r="A2857" s="201" t="s">
        <v>212</v>
      </c>
      <c r="B2857" s="186" t="s">
        <v>3921</v>
      </c>
      <c r="C2857" s="187" t="s">
        <v>3719</v>
      </c>
      <c r="D2857" s="188" t="s">
        <v>9</v>
      </c>
      <c r="E2857" s="189">
        <v>19.53</v>
      </c>
      <c r="F2857" s="189"/>
      <c r="G2857" s="187" t="s">
        <v>3621</v>
      </c>
      <c r="H2857" s="197">
        <f t="shared" si="91"/>
        <v>0</v>
      </c>
      <c r="I2857" s="203"/>
      <c r="K2857" s="160"/>
      <c r="L2857" s="160"/>
    </row>
    <row r="2858" spans="1:12" s="177" customFormat="1" ht="25.5" customHeight="1" outlineLevel="1" x14ac:dyDescent="0.2">
      <c r="A2858" s="201" t="s">
        <v>212</v>
      </c>
      <c r="B2858" s="190" t="s">
        <v>3922</v>
      </c>
      <c r="C2858" s="191" t="s">
        <v>3676</v>
      </c>
      <c r="D2858" s="192" t="s">
        <v>9</v>
      </c>
      <c r="E2858" s="193">
        <v>18.14</v>
      </c>
      <c r="F2858" s="193"/>
      <c r="G2858" s="191" t="s">
        <v>3623</v>
      </c>
      <c r="H2858" s="197">
        <f t="shared" si="91"/>
        <v>0</v>
      </c>
      <c r="I2858" s="203"/>
      <c r="K2858" s="160"/>
      <c r="L2858" s="160"/>
    </row>
    <row r="2859" spans="1:12" s="177" customFormat="1" ht="25.5" customHeight="1" outlineLevel="1" x14ac:dyDescent="0.2">
      <c r="A2859" s="201" t="s">
        <v>212</v>
      </c>
      <c r="B2859" s="186" t="s">
        <v>3923</v>
      </c>
      <c r="C2859" s="187" t="s">
        <v>3678</v>
      </c>
      <c r="D2859" s="188" t="s">
        <v>9</v>
      </c>
      <c r="E2859" s="189">
        <v>18.14</v>
      </c>
      <c r="F2859" s="189"/>
      <c r="G2859" s="187" t="s">
        <v>3625</v>
      </c>
      <c r="H2859" s="197">
        <f t="shared" si="91"/>
        <v>0</v>
      </c>
      <c r="I2859" s="203"/>
    </row>
    <row r="2860" spans="1:12" s="177" customFormat="1" ht="12.75" customHeight="1" outlineLevel="1" x14ac:dyDescent="0.2">
      <c r="A2860" s="201" t="s">
        <v>212</v>
      </c>
      <c r="B2860" s="190" t="s">
        <v>3924</v>
      </c>
      <c r="C2860" s="191" t="s">
        <v>3925</v>
      </c>
      <c r="D2860" s="192" t="s">
        <v>9</v>
      </c>
      <c r="E2860" s="193">
        <v>8.66</v>
      </c>
      <c r="F2860" s="193"/>
      <c r="G2860" s="191" t="s">
        <v>3627</v>
      </c>
      <c r="H2860" s="197">
        <f t="shared" si="91"/>
        <v>0</v>
      </c>
      <c r="I2860" s="203"/>
    </row>
    <row r="2861" spans="1:12" s="177" customFormat="1" ht="38.25" customHeight="1" outlineLevel="1" x14ac:dyDescent="0.2">
      <c r="A2861" s="201" t="s">
        <v>212</v>
      </c>
      <c r="B2861" s="186" t="s">
        <v>3926</v>
      </c>
      <c r="C2861" s="187" t="s">
        <v>3927</v>
      </c>
      <c r="D2861" s="188" t="s">
        <v>9</v>
      </c>
      <c r="E2861" s="189">
        <v>8.66</v>
      </c>
      <c r="F2861" s="189"/>
      <c r="G2861" s="187" t="s">
        <v>3629</v>
      </c>
      <c r="H2861" s="197">
        <f t="shared" si="91"/>
        <v>0</v>
      </c>
      <c r="I2861" s="203"/>
    </row>
    <row r="2862" spans="1:12" s="177" customFormat="1" ht="38.25" customHeight="1" outlineLevel="1" x14ac:dyDescent="0.2">
      <c r="A2862" s="201" t="s">
        <v>212</v>
      </c>
      <c r="B2862" s="178" t="s">
        <v>3928</v>
      </c>
      <c r="C2862" s="179" t="s">
        <v>1497</v>
      </c>
      <c r="D2862" s="180"/>
      <c r="E2862" s="181"/>
      <c r="F2862" s="181"/>
      <c r="G2862" s="191" t="s">
        <v>3631</v>
      </c>
      <c r="H2862" s="197">
        <f t="shared" ref="H2862:H2886" si="92">SUMIFS($E:$E,$C:$C,G2862,$A:$A,$G$30)</f>
        <v>0</v>
      </c>
      <c r="I2862" s="203"/>
    </row>
    <row r="2863" spans="1:12" s="177" customFormat="1" ht="25.5" customHeight="1" outlineLevel="1" x14ac:dyDescent="0.2">
      <c r="A2863" s="201" t="s">
        <v>212</v>
      </c>
      <c r="B2863" s="190" t="s">
        <v>3929</v>
      </c>
      <c r="C2863" s="191" t="s">
        <v>3703</v>
      </c>
      <c r="D2863" s="192" t="s">
        <v>9</v>
      </c>
      <c r="E2863" s="193">
        <v>9.2100000000000009</v>
      </c>
      <c r="F2863" s="193"/>
      <c r="G2863" s="187" t="s">
        <v>3633</v>
      </c>
      <c r="H2863" s="197">
        <f t="shared" si="92"/>
        <v>0</v>
      </c>
      <c r="I2863" s="203"/>
    </row>
    <row r="2864" spans="1:12" s="177" customFormat="1" ht="25.5" customHeight="1" outlineLevel="1" x14ac:dyDescent="0.2">
      <c r="A2864" s="201" t="s">
        <v>212</v>
      </c>
      <c r="B2864" s="186" t="s">
        <v>3930</v>
      </c>
      <c r="C2864" s="187" t="s">
        <v>3705</v>
      </c>
      <c r="D2864" s="188" t="s">
        <v>9</v>
      </c>
      <c r="E2864" s="189">
        <v>9.2100000000000009</v>
      </c>
      <c r="F2864" s="189"/>
      <c r="G2864" s="191" t="s">
        <v>3635</v>
      </c>
      <c r="H2864" s="197">
        <f t="shared" si="92"/>
        <v>0</v>
      </c>
      <c r="I2864" s="203"/>
    </row>
    <row r="2865" spans="1:12" s="177" customFormat="1" ht="25.5" customHeight="1" outlineLevel="1" x14ac:dyDescent="0.2">
      <c r="A2865" s="201" t="s">
        <v>212</v>
      </c>
      <c r="B2865" s="190" t="s">
        <v>3931</v>
      </c>
      <c r="C2865" s="191" t="s">
        <v>3707</v>
      </c>
      <c r="D2865" s="192" t="s">
        <v>9</v>
      </c>
      <c r="E2865" s="193">
        <v>24.36</v>
      </c>
      <c r="F2865" s="193"/>
      <c r="G2865" s="187" t="s">
        <v>3672</v>
      </c>
      <c r="H2865" s="197">
        <f t="shared" si="92"/>
        <v>0</v>
      </c>
      <c r="I2865" s="203"/>
      <c r="J2865" s="385"/>
    </row>
    <row r="2866" spans="1:12" s="177" customFormat="1" ht="25.5" customHeight="1" outlineLevel="1" x14ac:dyDescent="0.2">
      <c r="A2866" s="201" t="s">
        <v>212</v>
      </c>
      <c r="B2866" s="186" t="s">
        <v>3932</v>
      </c>
      <c r="C2866" s="187" t="s">
        <v>3709</v>
      </c>
      <c r="D2866" s="188" t="s">
        <v>9</v>
      </c>
      <c r="E2866" s="189">
        <v>24.36</v>
      </c>
      <c r="F2866" s="189"/>
      <c r="G2866" s="191" t="s">
        <v>3674</v>
      </c>
      <c r="H2866" s="197">
        <f t="shared" si="92"/>
        <v>0</v>
      </c>
      <c r="I2866" s="203"/>
      <c r="J2866" s="385"/>
    </row>
    <row r="2867" spans="1:12" s="177" customFormat="1" ht="25.5" customHeight="1" outlineLevel="1" x14ac:dyDescent="0.2">
      <c r="A2867" s="201" t="s">
        <v>212</v>
      </c>
      <c r="B2867" s="190" t="s">
        <v>3933</v>
      </c>
      <c r="C2867" s="191" t="s">
        <v>3613</v>
      </c>
      <c r="D2867" s="192" t="s">
        <v>9</v>
      </c>
      <c r="E2867" s="193">
        <v>9.67</v>
      </c>
      <c r="F2867" s="193"/>
      <c r="G2867" s="187" t="s">
        <v>3676</v>
      </c>
      <c r="H2867" s="197">
        <f t="shared" si="92"/>
        <v>517.67999999999984</v>
      </c>
      <c r="I2867" s="203"/>
      <c r="J2867" s="385"/>
    </row>
    <row r="2868" spans="1:12" s="177" customFormat="1" ht="25.5" customHeight="1" outlineLevel="1" x14ac:dyDescent="0.2">
      <c r="A2868" s="201" t="s">
        <v>212</v>
      </c>
      <c r="B2868" s="186" t="s">
        <v>3934</v>
      </c>
      <c r="C2868" s="187" t="s">
        <v>3615</v>
      </c>
      <c r="D2868" s="188" t="s">
        <v>9</v>
      </c>
      <c r="E2868" s="189">
        <v>9.67</v>
      </c>
      <c r="F2868" s="189"/>
      <c r="G2868" s="191" t="s">
        <v>3678</v>
      </c>
      <c r="H2868" s="197">
        <f t="shared" si="92"/>
        <v>517.67999999999984</v>
      </c>
      <c r="I2868" s="203"/>
      <c r="J2868" s="385"/>
    </row>
    <row r="2869" spans="1:12" s="177" customFormat="1" ht="25.5" customHeight="1" outlineLevel="1" x14ac:dyDescent="0.2">
      <c r="A2869" s="201" t="s">
        <v>212</v>
      </c>
      <c r="B2869" s="190" t="s">
        <v>3935</v>
      </c>
      <c r="C2869" s="191" t="s">
        <v>3713</v>
      </c>
      <c r="D2869" s="192" t="s">
        <v>9</v>
      </c>
      <c r="E2869" s="193">
        <v>51.26</v>
      </c>
      <c r="F2869" s="193"/>
      <c r="G2869" s="187" t="s">
        <v>4002</v>
      </c>
      <c r="H2869" s="197">
        <f t="shared" si="92"/>
        <v>15.01</v>
      </c>
      <c r="I2869" s="203"/>
      <c r="J2869" s="385"/>
    </row>
    <row r="2870" spans="1:12" s="177" customFormat="1" ht="25.5" customHeight="1" outlineLevel="1" x14ac:dyDescent="0.2">
      <c r="A2870" s="201" t="s">
        <v>212</v>
      </c>
      <c r="B2870" s="186" t="s">
        <v>3936</v>
      </c>
      <c r="C2870" s="187" t="s">
        <v>3715</v>
      </c>
      <c r="D2870" s="188" t="s">
        <v>9</v>
      </c>
      <c r="E2870" s="189">
        <v>51.26</v>
      </c>
      <c r="F2870" s="189"/>
      <c r="G2870" s="191" t="s">
        <v>4004</v>
      </c>
      <c r="H2870" s="197">
        <f t="shared" si="92"/>
        <v>15.01</v>
      </c>
      <c r="I2870" s="203"/>
      <c r="J2870" s="385"/>
    </row>
    <row r="2871" spans="1:12" s="177" customFormat="1" ht="25.5" customHeight="1" outlineLevel="1" x14ac:dyDescent="0.2">
      <c r="A2871" s="201" t="s">
        <v>212</v>
      </c>
      <c r="B2871" s="190" t="s">
        <v>3937</v>
      </c>
      <c r="C2871" s="191" t="s">
        <v>3717</v>
      </c>
      <c r="D2871" s="192" t="s">
        <v>9</v>
      </c>
      <c r="E2871" s="193">
        <v>4.4800000000000004</v>
      </c>
      <c r="F2871" s="193"/>
      <c r="G2871" s="187" t="s">
        <v>3731</v>
      </c>
      <c r="H2871" s="197">
        <f t="shared" si="92"/>
        <v>4.43</v>
      </c>
      <c r="I2871" s="203"/>
      <c r="J2871" s="385"/>
      <c r="K2871" s="200"/>
      <c r="L2871" s="200"/>
    </row>
    <row r="2872" spans="1:12" s="177" customFormat="1" ht="25.5" customHeight="1" outlineLevel="1" x14ac:dyDescent="0.2">
      <c r="A2872" s="201" t="s">
        <v>212</v>
      </c>
      <c r="B2872" s="186" t="s">
        <v>3938</v>
      </c>
      <c r="C2872" s="187" t="s">
        <v>3719</v>
      </c>
      <c r="D2872" s="188" t="s">
        <v>9</v>
      </c>
      <c r="E2872" s="189">
        <v>4.4800000000000004</v>
      </c>
      <c r="F2872" s="189"/>
      <c r="G2872" s="191" t="s">
        <v>3733</v>
      </c>
      <c r="H2872" s="197">
        <f t="shared" si="92"/>
        <v>4.43</v>
      </c>
      <c r="I2872" s="203"/>
      <c r="J2872" s="385"/>
    </row>
    <row r="2873" spans="1:12" s="177" customFormat="1" ht="12.75" customHeight="1" outlineLevel="1" x14ac:dyDescent="0.2">
      <c r="A2873" s="201" t="s">
        <v>212</v>
      </c>
      <c r="B2873" s="190" t="s">
        <v>3939</v>
      </c>
      <c r="C2873" s="191" t="s">
        <v>3721</v>
      </c>
      <c r="D2873" s="192" t="s">
        <v>9</v>
      </c>
      <c r="E2873" s="193">
        <v>26.62</v>
      </c>
      <c r="F2873" s="193"/>
      <c r="G2873" s="187" t="s">
        <v>3680</v>
      </c>
      <c r="H2873" s="197">
        <f t="shared" si="92"/>
        <v>0</v>
      </c>
      <c r="I2873" s="203"/>
      <c r="J2873" s="385"/>
    </row>
    <row r="2874" spans="1:12" s="177" customFormat="1" ht="38.25" customHeight="1" outlineLevel="1" x14ac:dyDescent="0.2">
      <c r="A2874" s="201" t="s">
        <v>212</v>
      </c>
      <c r="B2874" s="186" t="s">
        <v>3940</v>
      </c>
      <c r="C2874" s="187" t="s">
        <v>3723</v>
      </c>
      <c r="D2874" s="188" t="s">
        <v>9</v>
      </c>
      <c r="E2874" s="189">
        <v>26.62</v>
      </c>
      <c r="F2874" s="189"/>
      <c r="G2874" s="191" t="s">
        <v>3682</v>
      </c>
      <c r="H2874" s="197">
        <f t="shared" si="92"/>
        <v>0</v>
      </c>
      <c r="I2874" s="203"/>
      <c r="J2874" s="385"/>
    </row>
    <row r="2875" spans="1:12" s="177" customFormat="1" ht="25.5" customHeight="1" outlineLevel="1" x14ac:dyDescent="0.2">
      <c r="A2875" s="201" t="s">
        <v>212</v>
      </c>
      <c r="B2875" s="190" t="s">
        <v>3941</v>
      </c>
      <c r="C2875" s="191" t="s">
        <v>3767</v>
      </c>
      <c r="D2875" s="192" t="s">
        <v>9</v>
      </c>
      <c r="E2875" s="193">
        <v>3.04</v>
      </c>
      <c r="F2875" s="193"/>
      <c r="G2875" s="187" t="s">
        <v>3684</v>
      </c>
      <c r="H2875" s="197">
        <f t="shared" si="92"/>
        <v>0</v>
      </c>
      <c r="I2875" s="203"/>
      <c r="J2875" s="385"/>
    </row>
    <row r="2876" spans="1:12" s="177" customFormat="1" ht="25.5" customHeight="1" outlineLevel="1" x14ac:dyDescent="0.2">
      <c r="A2876" s="201" t="s">
        <v>212</v>
      </c>
      <c r="B2876" s="186" t="s">
        <v>3942</v>
      </c>
      <c r="C2876" s="187" t="s">
        <v>3769</v>
      </c>
      <c r="D2876" s="188" t="s">
        <v>9</v>
      </c>
      <c r="E2876" s="189">
        <v>3.04</v>
      </c>
      <c r="F2876" s="189"/>
      <c r="G2876" s="191" t="s">
        <v>3686</v>
      </c>
      <c r="H2876" s="197">
        <f t="shared" si="92"/>
        <v>0</v>
      </c>
      <c r="I2876" s="203"/>
      <c r="J2876" s="385"/>
    </row>
    <row r="2877" spans="1:12" s="177" customFormat="1" ht="25.5" customHeight="1" outlineLevel="1" x14ac:dyDescent="0.2">
      <c r="A2877" s="201" t="s">
        <v>212</v>
      </c>
      <c r="B2877" s="190" t="s">
        <v>3943</v>
      </c>
      <c r="C2877" s="191" t="s">
        <v>3676</v>
      </c>
      <c r="D2877" s="192" t="s">
        <v>9</v>
      </c>
      <c r="E2877" s="193">
        <v>22.34</v>
      </c>
      <c r="F2877" s="193"/>
      <c r="G2877" s="187" t="s">
        <v>3637</v>
      </c>
      <c r="H2877" s="197">
        <f t="shared" si="92"/>
        <v>0</v>
      </c>
      <c r="I2877" s="203"/>
      <c r="J2877" s="385"/>
    </row>
    <row r="2878" spans="1:12" s="177" customFormat="1" ht="25.5" customHeight="1" outlineLevel="1" x14ac:dyDescent="0.2">
      <c r="A2878" s="201" t="s">
        <v>212</v>
      </c>
      <c r="B2878" s="186" t="s">
        <v>3944</v>
      </c>
      <c r="C2878" s="187" t="s">
        <v>3678</v>
      </c>
      <c r="D2878" s="188" t="s">
        <v>9</v>
      </c>
      <c r="E2878" s="189">
        <v>22.34</v>
      </c>
      <c r="F2878" s="189"/>
      <c r="G2878" s="191" t="s">
        <v>3639</v>
      </c>
      <c r="H2878" s="197">
        <f t="shared" si="92"/>
        <v>0</v>
      </c>
      <c r="I2878" s="203"/>
      <c r="J2878" s="385"/>
    </row>
    <row r="2879" spans="1:12" s="177" customFormat="1" ht="25.5" customHeight="1" outlineLevel="1" x14ac:dyDescent="0.2">
      <c r="A2879" s="201" t="s">
        <v>212</v>
      </c>
      <c r="B2879" s="178" t="s">
        <v>3945</v>
      </c>
      <c r="C2879" s="179" t="s">
        <v>1498</v>
      </c>
      <c r="D2879" s="180"/>
      <c r="E2879" s="181"/>
      <c r="F2879" s="181"/>
      <c r="G2879" s="187" t="s">
        <v>3925</v>
      </c>
      <c r="H2879" s="197">
        <f t="shared" si="92"/>
        <v>8.66</v>
      </c>
      <c r="I2879" s="203"/>
      <c r="J2879" s="385"/>
    </row>
    <row r="2880" spans="1:12" s="177" customFormat="1" ht="25.5" customHeight="1" outlineLevel="1" x14ac:dyDescent="0.2">
      <c r="A2880" s="201" t="s">
        <v>212</v>
      </c>
      <c r="B2880" s="190" t="s">
        <v>3946</v>
      </c>
      <c r="C2880" s="191" t="s">
        <v>3703</v>
      </c>
      <c r="D2880" s="192" t="s">
        <v>9</v>
      </c>
      <c r="E2880" s="193">
        <v>15.04</v>
      </c>
      <c r="F2880" s="193"/>
      <c r="G2880" s="191" t="s">
        <v>3927</v>
      </c>
      <c r="H2880" s="197">
        <f t="shared" si="92"/>
        <v>8.66</v>
      </c>
      <c r="I2880" s="203"/>
      <c r="J2880" s="385"/>
    </row>
    <row r="2881" spans="1:12" s="177" customFormat="1" ht="25.5" customHeight="1" outlineLevel="1" x14ac:dyDescent="0.2">
      <c r="A2881" s="201" t="s">
        <v>212</v>
      </c>
      <c r="B2881" s="186" t="s">
        <v>3947</v>
      </c>
      <c r="C2881" s="187" t="s">
        <v>3705</v>
      </c>
      <c r="D2881" s="188" t="s">
        <v>9</v>
      </c>
      <c r="E2881" s="189">
        <v>15.04</v>
      </c>
      <c r="F2881" s="189"/>
      <c r="G2881" s="187" t="s">
        <v>3688</v>
      </c>
      <c r="H2881" s="197">
        <f t="shared" si="92"/>
        <v>6.44</v>
      </c>
      <c r="I2881" s="203"/>
      <c r="J2881" s="385"/>
    </row>
    <row r="2882" spans="1:12" s="177" customFormat="1" ht="25.5" customHeight="1" outlineLevel="1" x14ac:dyDescent="0.2">
      <c r="A2882" s="201" t="s">
        <v>212</v>
      </c>
      <c r="B2882" s="190" t="s">
        <v>3948</v>
      </c>
      <c r="C2882" s="191" t="s">
        <v>3707</v>
      </c>
      <c r="D2882" s="192" t="s">
        <v>9</v>
      </c>
      <c r="E2882" s="193">
        <v>61.88</v>
      </c>
      <c r="F2882" s="193"/>
      <c r="G2882" s="191" t="s">
        <v>3690</v>
      </c>
      <c r="H2882" s="197">
        <f t="shared" si="92"/>
        <v>6.44</v>
      </c>
      <c r="I2882" s="203"/>
      <c r="J2882" s="385"/>
    </row>
    <row r="2883" spans="1:12" s="177" customFormat="1" ht="25.5" customHeight="1" outlineLevel="1" x14ac:dyDescent="0.2">
      <c r="A2883" s="201" t="s">
        <v>212</v>
      </c>
      <c r="B2883" s="186" t="s">
        <v>3949</v>
      </c>
      <c r="C2883" s="187" t="s">
        <v>3709</v>
      </c>
      <c r="D2883" s="188" t="s">
        <v>9</v>
      </c>
      <c r="E2883" s="189">
        <v>61.88</v>
      </c>
      <c r="F2883" s="189"/>
      <c r="G2883" s="187" t="s">
        <v>3692</v>
      </c>
      <c r="H2883" s="197">
        <f t="shared" si="92"/>
        <v>0</v>
      </c>
      <c r="I2883" s="203"/>
      <c r="J2883" s="385"/>
    </row>
    <row r="2884" spans="1:12" s="177" customFormat="1" ht="12.75" customHeight="1" outlineLevel="1" x14ac:dyDescent="0.2">
      <c r="A2884" s="201" t="s">
        <v>212</v>
      </c>
      <c r="B2884" s="190" t="s">
        <v>3950</v>
      </c>
      <c r="C2884" s="191" t="s">
        <v>3613</v>
      </c>
      <c r="D2884" s="192" t="s">
        <v>9</v>
      </c>
      <c r="E2884" s="193">
        <v>9.67</v>
      </c>
      <c r="F2884" s="193"/>
      <c r="G2884" s="191" t="s">
        <v>3694</v>
      </c>
      <c r="H2884" s="197">
        <f t="shared" si="92"/>
        <v>0</v>
      </c>
      <c r="I2884" s="203"/>
      <c r="J2884" s="385"/>
    </row>
    <row r="2885" spans="1:12" s="177" customFormat="1" ht="38.25" customHeight="1" outlineLevel="1" x14ac:dyDescent="0.2">
      <c r="A2885" s="201" t="s">
        <v>212</v>
      </c>
      <c r="B2885" s="186" t="s">
        <v>3951</v>
      </c>
      <c r="C2885" s="187" t="s">
        <v>3615</v>
      </c>
      <c r="D2885" s="188" t="s">
        <v>9</v>
      </c>
      <c r="E2885" s="189">
        <v>9.67</v>
      </c>
      <c r="F2885" s="189"/>
      <c r="G2885" s="187" t="s">
        <v>3735</v>
      </c>
      <c r="H2885" s="197">
        <f t="shared" si="92"/>
        <v>3.05</v>
      </c>
      <c r="I2885" s="203"/>
      <c r="J2885" s="385"/>
    </row>
    <row r="2886" spans="1:12" s="177" customFormat="1" ht="38.25" customHeight="1" outlineLevel="1" x14ac:dyDescent="0.2">
      <c r="A2886" s="201" t="s">
        <v>212</v>
      </c>
      <c r="B2886" s="190" t="s">
        <v>3952</v>
      </c>
      <c r="C2886" s="191" t="s">
        <v>3713</v>
      </c>
      <c r="D2886" s="192" t="s">
        <v>9</v>
      </c>
      <c r="E2886" s="193">
        <v>28.87</v>
      </c>
      <c r="F2886" s="193"/>
      <c r="G2886" s="191" t="s">
        <v>3737</v>
      </c>
      <c r="H2886" s="197">
        <f t="shared" si="92"/>
        <v>3.05</v>
      </c>
      <c r="I2886" s="203"/>
      <c r="J2886" s="385"/>
    </row>
    <row r="2887" spans="1:12" s="177" customFormat="1" ht="25.5" customHeight="1" outlineLevel="1" x14ac:dyDescent="0.2">
      <c r="A2887" s="201" t="s">
        <v>212</v>
      </c>
      <c r="B2887" s="186" t="s">
        <v>3953</v>
      </c>
      <c r="C2887" s="187" t="s">
        <v>3715</v>
      </c>
      <c r="D2887" s="188" t="s">
        <v>9</v>
      </c>
      <c r="E2887" s="189">
        <v>28.87</v>
      </c>
      <c r="F2887" s="189"/>
      <c r="G2887" s="160"/>
      <c r="H2887" s="160"/>
      <c r="I2887" s="203"/>
      <c r="J2887" s="385"/>
    </row>
    <row r="2888" spans="1:12" s="177" customFormat="1" ht="25.5" customHeight="1" outlineLevel="1" x14ac:dyDescent="0.2">
      <c r="A2888" s="201" t="s">
        <v>212</v>
      </c>
      <c r="B2888" s="190" t="s">
        <v>3954</v>
      </c>
      <c r="C2888" s="191" t="s">
        <v>3717</v>
      </c>
      <c r="D2888" s="192" t="s">
        <v>9</v>
      </c>
      <c r="E2888" s="193">
        <v>4.4800000000000004</v>
      </c>
      <c r="F2888" s="193"/>
      <c r="G2888" s="160"/>
      <c r="H2888" s="160"/>
      <c r="I2888" s="203"/>
      <c r="J2888" s="385"/>
    </row>
    <row r="2889" spans="1:12" s="177" customFormat="1" ht="25.5" customHeight="1" outlineLevel="1" x14ac:dyDescent="0.2">
      <c r="A2889" s="201" t="s">
        <v>212</v>
      </c>
      <c r="B2889" s="186" t="s">
        <v>3955</v>
      </c>
      <c r="C2889" s="187" t="s">
        <v>3719</v>
      </c>
      <c r="D2889" s="188" t="s">
        <v>9</v>
      </c>
      <c r="E2889" s="189">
        <v>4.4800000000000004</v>
      </c>
      <c r="F2889" s="189"/>
      <c r="G2889" s="160"/>
      <c r="H2889" s="160"/>
      <c r="I2889" s="203"/>
      <c r="J2889" s="385"/>
    </row>
    <row r="2890" spans="1:12" s="177" customFormat="1" ht="25.5" customHeight="1" outlineLevel="1" x14ac:dyDescent="0.2">
      <c r="A2890" s="201" t="s">
        <v>212</v>
      </c>
      <c r="B2890" s="190" t="s">
        <v>3956</v>
      </c>
      <c r="C2890" s="191" t="s">
        <v>3721</v>
      </c>
      <c r="D2890" s="192" t="s">
        <v>9</v>
      </c>
      <c r="E2890" s="193">
        <v>26.62</v>
      </c>
      <c r="F2890" s="193"/>
      <c r="G2890" s="160"/>
      <c r="H2890" s="160"/>
      <c r="I2890" s="203"/>
      <c r="J2890" s="385"/>
    </row>
    <row r="2891" spans="1:12" s="177" customFormat="1" ht="12.75" customHeight="1" outlineLevel="1" x14ac:dyDescent="0.2">
      <c r="A2891" s="201" t="s">
        <v>212</v>
      </c>
      <c r="B2891" s="186" t="s">
        <v>3957</v>
      </c>
      <c r="C2891" s="187" t="s">
        <v>3723</v>
      </c>
      <c r="D2891" s="188" t="s">
        <v>9</v>
      </c>
      <c r="E2891" s="189">
        <v>26.62</v>
      </c>
      <c r="F2891" s="189"/>
      <c r="G2891" s="160"/>
      <c r="H2891" s="160"/>
      <c r="I2891" s="203"/>
      <c r="J2891" s="385"/>
    </row>
    <row r="2892" spans="1:12" s="177" customFormat="1" ht="25.5" customHeight="1" outlineLevel="1" x14ac:dyDescent="0.2">
      <c r="A2892" s="201" t="s">
        <v>212</v>
      </c>
      <c r="B2892" s="190" t="s">
        <v>3958</v>
      </c>
      <c r="C2892" s="191" t="s">
        <v>3676</v>
      </c>
      <c r="D2892" s="192" t="s">
        <v>9</v>
      </c>
      <c r="E2892" s="193">
        <v>28.68</v>
      </c>
      <c r="F2892" s="193"/>
      <c r="G2892" s="203"/>
      <c r="H2892" s="203"/>
      <c r="I2892" s="203"/>
      <c r="J2892" s="365"/>
      <c r="K2892" s="160"/>
      <c r="L2892" s="160"/>
    </row>
    <row r="2893" spans="1:12" s="177" customFormat="1" ht="38.25" customHeight="1" outlineLevel="1" x14ac:dyDescent="0.2">
      <c r="A2893" s="201" t="s">
        <v>212</v>
      </c>
      <c r="B2893" s="186" t="s">
        <v>3959</v>
      </c>
      <c r="C2893" s="187" t="s">
        <v>3678</v>
      </c>
      <c r="D2893" s="188" t="s">
        <v>9</v>
      </c>
      <c r="E2893" s="189">
        <v>28.68</v>
      </c>
      <c r="F2893" s="189"/>
      <c r="G2893" s="203"/>
      <c r="H2893" s="203"/>
      <c r="I2893" s="203"/>
      <c r="J2893" s="365"/>
      <c r="K2893" s="160"/>
      <c r="L2893" s="160"/>
    </row>
    <row r="2894" spans="1:12" s="177" customFormat="1" ht="25.5" customHeight="1" outlineLevel="1" x14ac:dyDescent="0.2">
      <c r="A2894" s="201" t="s">
        <v>212</v>
      </c>
      <c r="B2894" s="178" t="s">
        <v>3960</v>
      </c>
      <c r="C2894" s="179" t="s">
        <v>1499</v>
      </c>
      <c r="D2894" s="180"/>
      <c r="E2894" s="181"/>
      <c r="F2894" s="181"/>
      <c r="G2894" s="203"/>
      <c r="H2894" s="203"/>
      <c r="I2894" s="203"/>
      <c r="J2894" s="365"/>
      <c r="K2894" s="160"/>
      <c r="L2894" s="160"/>
    </row>
    <row r="2895" spans="1:12" s="177" customFormat="1" ht="25.5" customHeight="1" outlineLevel="1" x14ac:dyDescent="0.2">
      <c r="A2895" s="201" t="s">
        <v>212</v>
      </c>
      <c r="B2895" s="190" t="s">
        <v>3961</v>
      </c>
      <c r="C2895" s="191" t="s">
        <v>3703</v>
      </c>
      <c r="D2895" s="192" t="s">
        <v>9</v>
      </c>
      <c r="E2895" s="193">
        <v>9.34</v>
      </c>
      <c r="F2895" s="193"/>
      <c r="G2895" s="203"/>
      <c r="H2895" s="203"/>
      <c r="I2895" s="203"/>
      <c r="J2895" s="365"/>
      <c r="K2895" s="160"/>
      <c r="L2895" s="160"/>
    </row>
    <row r="2896" spans="1:12" s="177" customFormat="1" ht="25.5" customHeight="1" outlineLevel="1" x14ac:dyDescent="0.2">
      <c r="A2896" s="201" t="s">
        <v>212</v>
      </c>
      <c r="B2896" s="186" t="s">
        <v>3962</v>
      </c>
      <c r="C2896" s="187" t="s">
        <v>3705</v>
      </c>
      <c r="D2896" s="188" t="s">
        <v>9</v>
      </c>
      <c r="E2896" s="189">
        <v>9.34</v>
      </c>
      <c r="F2896" s="189"/>
      <c r="G2896" s="203"/>
      <c r="H2896" s="203"/>
      <c r="I2896" s="203"/>
      <c r="J2896" s="365"/>
      <c r="K2896" s="160"/>
      <c r="L2896" s="160"/>
    </row>
    <row r="2897" spans="1:12" s="177" customFormat="1" ht="25.5" customHeight="1" outlineLevel="1" x14ac:dyDescent="0.2">
      <c r="A2897" s="201" t="s">
        <v>212</v>
      </c>
      <c r="B2897" s="190" t="s">
        <v>3963</v>
      </c>
      <c r="C2897" s="191" t="s">
        <v>3707</v>
      </c>
      <c r="D2897" s="192" t="s">
        <v>9</v>
      </c>
      <c r="E2897" s="193">
        <v>24.42</v>
      </c>
      <c r="F2897" s="193"/>
      <c r="G2897" s="203"/>
      <c r="H2897" s="203"/>
      <c r="I2897" s="203"/>
      <c r="J2897" s="365"/>
      <c r="K2897" s="160"/>
      <c r="L2897" s="160"/>
    </row>
    <row r="2898" spans="1:12" s="177" customFormat="1" ht="25.5" customHeight="1" outlineLevel="1" x14ac:dyDescent="0.2">
      <c r="A2898" s="201" t="s">
        <v>212</v>
      </c>
      <c r="B2898" s="186" t="s">
        <v>3964</v>
      </c>
      <c r="C2898" s="187" t="s">
        <v>3709</v>
      </c>
      <c r="D2898" s="188" t="s">
        <v>9</v>
      </c>
      <c r="E2898" s="189">
        <v>24.42</v>
      </c>
      <c r="F2898" s="189"/>
      <c r="G2898" s="203"/>
      <c r="H2898" s="203"/>
      <c r="I2898" s="203"/>
      <c r="J2898" s="365"/>
      <c r="K2898" s="160"/>
      <c r="L2898" s="160"/>
    </row>
    <row r="2899" spans="1:12" s="177" customFormat="1" ht="25.5" customHeight="1" outlineLevel="1" x14ac:dyDescent="0.2">
      <c r="A2899" s="201" t="s">
        <v>212</v>
      </c>
      <c r="B2899" s="190" t="s">
        <v>3965</v>
      </c>
      <c r="C2899" s="191" t="s">
        <v>3613</v>
      </c>
      <c r="D2899" s="192" t="s">
        <v>9</v>
      </c>
      <c r="E2899" s="193">
        <v>9.67</v>
      </c>
      <c r="F2899" s="193"/>
      <c r="G2899" s="203"/>
      <c r="H2899" s="203"/>
      <c r="I2899" s="203"/>
      <c r="J2899" s="365"/>
      <c r="K2899" s="160"/>
      <c r="L2899" s="160"/>
    </row>
    <row r="2900" spans="1:12" s="177" customFormat="1" ht="25.5" customHeight="1" outlineLevel="1" x14ac:dyDescent="0.2">
      <c r="A2900" s="201" t="s">
        <v>212</v>
      </c>
      <c r="B2900" s="186" t="s">
        <v>3966</v>
      </c>
      <c r="C2900" s="187" t="s">
        <v>3615</v>
      </c>
      <c r="D2900" s="188" t="s">
        <v>9</v>
      </c>
      <c r="E2900" s="189">
        <v>9.67</v>
      </c>
      <c r="F2900" s="189"/>
      <c r="G2900" s="203"/>
      <c r="H2900" s="203"/>
      <c r="I2900" s="203"/>
      <c r="J2900" s="365"/>
      <c r="K2900" s="160"/>
      <c r="L2900" s="160"/>
    </row>
    <row r="2901" spans="1:12" s="177" customFormat="1" ht="25.5" customHeight="1" outlineLevel="1" x14ac:dyDescent="0.2">
      <c r="A2901" s="201" t="s">
        <v>212</v>
      </c>
      <c r="B2901" s="190" t="s">
        <v>3967</v>
      </c>
      <c r="C2901" s="191" t="s">
        <v>3713</v>
      </c>
      <c r="D2901" s="192" t="s">
        <v>9</v>
      </c>
      <c r="E2901" s="193">
        <v>51.29</v>
      </c>
      <c r="F2901" s="193"/>
      <c r="G2901" s="203"/>
      <c r="H2901" s="203"/>
      <c r="I2901" s="203"/>
      <c r="J2901" s="365"/>
      <c r="K2901" s="160"/>
      <c r="L2901" s="160"/>
    </row>
    <row r="2902" spans="1:12" s="177" customFormat="1" ht="25.5" customHeight="1" outlineLevel="1" x14ac:dyDescent="0.2">
      <c r="A2902" s="201" t="s">
        <v>212</v>
      </c>
      <c r="B2902" s="186" t="s">
        <v>3968</v>
      </c>
      <c r="C2902" s="187" t="s">
        <v>3715</v>
      </c>
      <c r="D2902" s="188" t="s">
        <v>9</v>
      </c>
      <c r="E2902" s="189">
        <v>51.29</v>
      </c>
      <c r="F2902" s="189"/>
      <c r="G2902" s="160"/>
      <c r="H2902" s="160"/>
      <c r="I2902" s="203"/>
      <c r="J2902" s="385"/>
    </row>
    <row r="2903" spans="1:12" s="177" customFormat="1" ht="12.75" customHeight="1" outlineLevel="1" x14ac:dyDescent="0.2">
      <c r="A2903" s="201" t="s">
        <v>212</v>
      </c>
      <c r="B2903" s="190" t="s">
        <v>3969</v>
      </c>
      <c r="C2903" s="191" t="s">
        <v>3717</v>
      </c>
      <c r="D2903" s="192" t="s">
        <v>9</v>
      </c>
      <c r="E2903" s="193">
        <v>4.4800000000000004</v>
      </c>
      <c r="F2903" s="193"/>
      <c r="G2903" s="160"/>
      <c r="H2903" s="160"/>
      <c r="I2903" s="203"/>
      <c r="J2903" s="385"/>
    </row>
    <row r="2904" spans="1:12" s="177" customFormat="1" ht="38.25" customHeight="1" outlineLevel="1" x14ac:dyDescent="0.2">
      <c r="A2904" s="201" t="s">
        <v>212</v>
      </c>
      <c r="B2904" s="186" t="s">
        <v>3970</v>
      </c>
      <c r="C2904" s="187" t="s">
        <v>3719</v>
      </c>
      <c r="D2904" s="188" t="s">
        <v>9</v>
      </c>
      <c r="E2904" s="189">
        <v>4.4800000000000004</v>
      </c>
      <c r="F2904" s="189"/>
      <c r="G2904" s="160"/>
      <c r="H2904" s="160"/>
      <c r="I2904" s="203"/>
      <c r="J2904" s="385"/>
    </row>
    <row r="2905" spans="1:12" s="177" customFormat="1" ht="38.25" customHeight="1" outlineLevel="1" x14ac:dyDescent="0.2">
      <c r="A2905" s="201" t="s">
        <v>212</v>
      </c>
      <c r="B2905" s="190" t="s">
        <v>3971</v>
      </c>
      <c r="C2905" s="191" t="s">
        <v>3721</v>
      </c>
      <c r="D2905" s="192" t="s">
        <v>9</v>
      </c>
      <c r="E2905" s="193">
        <v>29.98</v>
      </c>
      <c r="F2905" s="193"/>
      <c r="G2905" s="160"/>
      <c r="H2905" s="160"/>
      <c r="I2905" s="203"/>
      <c r="J2905" s="385"/>
    </row>
    <row r="2906" spans="1:12" s="177" customFormat="1" ht="25.5" customHeight="1" outlineLevel="1" x14ac:dyDescent="0.2">
      <c r="A2906" s="201" t="s">
        <v>212</v>
      </c>
      <c r="B2906" s="186" t="s">
        <v>3972</v>
      </c>
      <c r="C2906" s="187" t="s">
        <v>3723</v>
      </c>
      <c r="D2906" s="188" t="s">
        <v>9</v>
      </c>
      <c r="E2906" s="189">
        <v>29.98</v>
      </c>
      <c r="F2906" s="189"/>
      <c r="G2906" s="160"/>
      <c r="H2906" s="160"/>
      <c r="I2906" s="203"/>
      <c r="J2906" s="385"/>
    </row>
    <row r="2907" spans="1:12" s="177" customFormat="1" ht="25.5" customHeight="1" outlineLevel="1" x14ac:dyDescent="0.2">
      <c r="A2907" s="201" t="s">
        <v>212</v>
      </c>
      <c r="B2907" s="190" t="s">
        <v>3973</v>
      </c>
      <c r="C2907" s="191" t="s">
        <v>3767</v>
      </c>
      <c r="D2907" s="192" t="s">
        <v>9</v>
      </c>
      <c r="E2907" s="193">
        <v>3.04</v>
      </c>
      <c r="F2907" s="193"/>
      <c r="G2907" s="160"/>
      <c r="H2907" s="160"/>
      <c r="I2907" s="203"/>
      <c r="J2907" s="385"/>
    </row>
    <row r="2908" spans="1:12" s="177" customFormat="1" ht="25.5" customHeight="1" outlineLevel="1" x14ac:dyDescent="0.2">
      <c r="A2908" s="201" t="s">
        <v>212</v>
      </c>
      <c r="B2908" s="186" t="s">
        <v>3974</v>
      </c>
      <c r="C2908" s="187" t="s">
        <v>3769</v>
      </c>
      <c r="D2908" s="188" t="s">
        <v>9</v>
      </c>
      <c r="E2908" s="189">
        <v>3.04</v>
      </c>
      <c r="F2908" s="189"/>
      <c r="G2908" s="160"/>
      <c r="H2908" s="160"/>
      <c r="I2908" s="203"/>
      <c r="J2908" s="385"/>
    </row>
    <row r="2909" spans="1:12" s="177" customFormat="1" ht="25.5" customHeight="1" outlineLevel="1" x14ac:dyDescent="0.2">
      <c r="A2909" s="201" t="s">
        <v>212</v>
      </c>
      <c r="B2909" s="190" t="s">
        <v>3975</v>
      </c>
      <c r="C2909" s="191" t="s">
        <v>3676</v>
      </c>
      <c r="D2909" s="192" t="s">
        <v>9</v>
      </c>
      <c r="E2909" s="193">
        <v>22.18</v>
      </c>
      <c r="F2909" s="193"/>
      <c r="G2909" s="160"/>
      <c r="H2909" s="160"/>
      <c r="I2909" s="203"/>
      <c r="J2909" s="385"/>
    </row>
    <row r="2910" spans="1:12" s="177" customFormat="1" ht="25.5" customHeight="1" outlineLevel="1" x14ac:dyDescent="0.2">
      <c r="A2910" s="201" t="s">
        <v>212</v>
      </c>
      <c r="B2910" s="186" t="s">
        <v>3976</v>
      </c>
      <c r="C2910" s="187" t="s">
        <v>3678</v>
      </c>
      <c r="D2910" s="188" t="s">
        <v>9</v>
      </c>
      <c r="E2910" s="189">
        <v>22.18</v>
      </c>
      <c r="F2910" s="189"/>
      <c r="G2910" s="160"/>
      <c r="H2910" s="160"/>
      <c r="I2910" s="203"/>
      <c r="J2910" s="385"/>
    </row>
    <row r="2911" spans="1:12" s="177" customFormat="1" ht="25.5" customHeight="1" outlineLevel="1" x14ac:dyDescent="0.2">
      <c r="A2911" s="201" t="s">
        <v>212</v>
      </c>
      <c r="B2911" s="178" t="s">
        <v>3977</v>
      </c>
      <c r="C2911" s="179" t="s">
        <v>1500</v>
      </c>
      <c r="D2911" s="180"/>
      <c r="E2911" s="181"/>
      <c r="F2911" s="181"/>
      <c r="G2911" s="160"/>
      <c r="H2911" s="160"/>
      <c r="I2911" s="203"/>
      <c r="J2911" s="385"/>
    </row>
    <row r="2912" spans="1:12" s="177" customFormat="1" ht="25.5" customHeight="1" outlineLevel="1" x14ac:dyDescent="0.2">
      <c r="A2912" s="201" t="s">
        <v>212</v>
      </c>
      <c r="B2912" s="190" t="s">
        <v>3978</v>
      </c>
      <c r="C2912" s="191" t="s">
        <v>3703</v>
      </c>
      <c r="D2912" s="192" t="s">
        <v>9</v>
      </c>
      <c r="E2912" s="193">
        <v>15.04</v>
      </c>
      <c r="F2912" s="193"/>
      <c r="G2912" s="160"/>
      <c r="H2912" s="160"/>
      <c r="I2912" s="203"/>
      <c r="J2912" s="385"/>
    </row>
    <row r="2913" spans="1:12" s="177" customFormat="1" ht="25.5" customHeight="1" outlineLevel="1" x14ac:dyDescent="0.2">
      <c r="A2913" s="201" t="s">
        <v>212</v>
      </c>
      <c r="B2913" s="186" t="s">
        <v>3979</v>
      </c>
      <c r="C2913" s="187" t="s">
        <v>3705</v>
      </c>
      <c r="D2913" s="188" t="s">
        <v>9</v>
      </c>
      <c r="E2913" s="189">
        <v>15.04</v>
      </c>
      <c r="F2913" s="189"/>
      <c r="G2913" s="160"/>
      <c r="H2913" s="160"/>
      <c r="I2913" s="203"/>
      <c r="J2913" s="385"/>
    </row>
    <row r="2914" spans="1:12" s="177" customFormat="1" ht="25.5" customHeight="1" outlineLevel="1" x14ac:dyDescent="0.2">
      <c r="A2914" s="201" t="s">
        <v>212</v>
      </c>
      <c r="B2914" s="190" t="s">
        <v>3980</v>
      </c>
      <c r="C2914" s="191" t="s">
        <v>3707</v>
      </c>
      <c r="D2914" s="192" t="s">
        <v>9</v>
      </c>
      <c r="E2914" s="193">
        <v>61.89</v>
      </c>
      <c r="F2914" s="193"/>
      <c r="G2914" s="160"/>
      <c r="H2914" s="160"/>
      <c r="I2914" s="203"/>
      <c r="J2914" s="385"/>
      <c r="K2914" s="200"/>
      <c r="L2914" s="200"/>
    </row>
    <row r="2915" spans="1:12" s="177" customFormat="1" ht="25.5" customHeight="1" outlineLevel="1" x14ac:dyDescent="0.2">
      <c r="A2915" s="201" t="s">
        <v>212</v>
      </c>
      <c r="B2915" s="186" t="s">
        <v>3981</v>
      </c>
      <c r="C2915" s="187" t="s">
        <v>3709</v>
      </c>
      <c r="D2915" s="188" t="s">
        <v>9</v>
      </c>
      <c r="E2915" s="189">
        <v>61.89</v>
      </c>
      <c r="F2915" s="189"/>
      <c r="G2915" s="160"/>
      <c r="H2915" s="160"/>
      <c r="I2915" s="203"/>
      <c r="J2915" s="385"/>
    </row>
    <row r="2916" spans="1:12" s="177" customFormat="1" ht="12.75" customHeight="1" outlineLevel="1" x14ac:dyDescent="0.2">
      <c r="A2916" s="201" t="s">
        <v>212</v>
      </c>
      <c r="B2916" s="190" t="s">
        <v>3982</v>
      </c>
      <c r="C2916" s="191" t="s">
        <v>3613</v>
      </c>
      <c r="D2916" s="192" t="s">
        <v>9</v>
      </c>
      <c r="E2916" s="193">
        <v>9.67</v>
      </c>
      <c r="F2916" s="193"/>
      <c r="G2916" s="160"/>
      <c r="H2916" s="160"/>
      <c r="I2916" s="203"/>
      <c r="J2916" s="385"/>
    </row>
    <row r="2917" spans="1:12" s="177" customFormat="1" ht="38.25" customHeight="1" outlineLevel="1" x14ac:dyDescent="0.2">
      <c r="A2917" s="201" t="s">
        <v>212</v>
      </c>
      <c r="B2917" s="186" t="s">
        <v>3983</v>
      </c>
      <c r="C2917" s="187" t="s">
        <v>3615</v>
      </c>
      <c r="D2917" s="188" t="s">
        <v>9</v>
      </c>
      <c r="E2917" s="189">
        <v>9.67</v>
      </c>
      <c r="F2917" s="189"/>
      <c r="G2917" s="160"/>
      <c r="H2917" s="160"/>
      <c r="I2917" s="203"/>
      <c r="J2917" s="385"/>
    </row>
    <row r="2918" spans="1:12" s="177" customFormat="1" ht="25.5" customHeight="1" outlineLevel="1" x14ac:dyDescent="0.2">
      <c r="A2918" s="201" t="s">
        <v>212</v>
      </c>
      <c r="B2918" s="190" t="s">
        <v>3984</v>
      </c>
      <c r="C2918" s="191" t="s">
        <v>3713</v>
      </c>
      <c r="D2918" s="192" t="s">
        <v>9</v>
      </c>
      <c r="E2918" s="193">
        <v>28.87</v>
      </c>
      <c r="F2918" s="193"/>
      <c r="G2918" s="160"/>
      <c r="H2918" s="160"/>
      <c r="I2918" s="203"/>
      <c r="J2918" s="385"/>
    </row>
    <row r="2919" spans="1:12" s="177" customFormat="1" ht="25.5" customHeight="1" outlineLevel="1" x14ac:dyDescent="0.2">
      <c r="A2919" s="201" t="s">
        <v>212</v>
      </c>
      <c r="B2919" s="186" t="s">
        <v>3985</v>
      </c>
      <c r="C2919" s="187" t="s">
        <v>3715</v>
      </c>
      <c r="D2919" s="188" t="s">
        <v>9</v>
      </c>
      <c r="E2919" s="189">
        <v>28.87</v>
      </c>
      <c r="F2919" s="189"/>
      <c r="G2919" s="160"/>
      <c r="H2919" s="160"/>
      <c r="I2919" s="203"/>
      <c r="J2919" s="385"/>
    </row>
    <row r="2920" spans="1:12" s="177" customFormat="1" ht="25.5" customHeight="1" outlineLevel="1" x14ac:dyDescent="0.2">
      <c r="A2920" s="201" t="s">
        <v>212</v>
      </c>
      <c r="B2920" s="190" t="s">
        <v>3986</v>
      </c>
      <c r="C2920" s="191" t="s">
        <v>3717</v>
      </c>
      <c r="D2920" s="192" t="s">
        <v>9</v>
      </c>
      <c r="E2920" s="193">
        <v>4.4800000000000004</v>
      </c>
      <c r="F2920" s="193"/>
      <c r="G2920" s="160"/>
      <c r="H2920" s="160"/>
      <c r="I2920" s="203"/>
      <c r="J2920" s="385"/>
    </row>
    <row r="2921" spans="1:12" s="177" customFormat="1" ht="25.5" customHeight="1" outlineLevel="1" x14ac:dyDescent="0.2">
      <c r="A2921" s="201" t="s">
        <v>212</v>
      </c>
      <c r="B2921" s="186" t="s">
        <v>3987</v>
      </c>
      <c r="C2921" s="187" t="s">
        <v>3719</v>
      </c>
      <c r="D2921" s="188" t="s">
        <v>9</v>
      </c>
      <c r="E2921" s="189">
        <v>4.4800000000000004</v>
      </c>
      <c r="F2921" s="189"/>
      <c r="G2921" s="160"/>
      <c r="H2921" s="160"/>
      <c r="I2921" s="203"/>
      <c r="J2921" s="385"/>
    </row>
    <row r="2922" spans="1:12" s="177" customFormat="1" ht="25.5" customHeight="1" outlineLevel="1" x14ac:dyDescent="0.2">
      <c r="A2922" s="201" t="s">
        <v>212</v>
      </c>
      <c r="B2922" s="190" t="s">
        <v>3988</v>
      </c>
      <c r="C2922" s="191" t="s">
        <v>3721</v>
      </c>
      <c r="D2922" s="192" t="s">
        <v>9</v>
      </c>
      <c r="E2922" s="193">
        <v>27.34</v>
      </c>
      <c r="F2922" s="193"/>
      <c r="G2922" s="160"/>
      <c r="H2922" s="160"/>
      <c r="I2922" s="203"/>
      <c r="J2922" s="385"/>
    </row>
    <row r="2923" spans="1:12" s="177" customFormat="1" ht="25.5" customHeight="1" outlineLevel="1" x14ac:dyDescent="0.2">
      <c r="A2923" s="201" t="s">
        <v>212</v>
      </c>
      <c r="B2923" s="186" t="s">
        <v>3989</v>
      </c>
      <c r="C2923" s="187" t="s">
        <v>3723</v>
      </c>
      <c r="D2923" s="188" t="s">
        <v>9</v>
      </c>
      <c r="E2923" s="189">
        <v>27.34</v>
      </c>
      <c r="F2923" s="189"/>
      <c r="G2923" s="160"/>
      <c r="H2923" s="160"/>
      <c r="I2923" s="203"/>
      <c r="J2923" s="385"/>
    </row>
    <row r="2924" spans="1:12" s="177" customFormat="1" ht="25.5" customHeight="1" outlineLevel="1" x14ac:dyDescent="0.2">
      <c r="A2924" s="201" t="s">
        <v>212</v>
      </c>
      <c r="B2924" s="190" t="s">
        <v>3990</v>
      </c>
      <c r="C2924" s="191" t="s">
        <v>3676</v>
      </c>
      <c r="D2924" s="192" t="s">
        <v>9</v>
      </c>
      <c r="E2924" s="193">
        <v>32.369999999999997</v>
      </c>
      <c r="F2924" s="193"/>
      <c r="G2924" s="160"/>
      <c r="H2924" s="160"/>
      <c r="I2924" s="203"/>
      <c r="J2924" s="385"/>
    </row>
    <row r="2925" spans="1:12" s="177" customFormat="1" ht="25.5" customHeight="1" outlineLevel="1" x14ac:dyDescent="0.2">
      <c r="A2925" s="201" t="s">
        <v>212</v>
      </c>
      <c r="B2925" s="186" t="s">
        <v>3991</v>
      </c>
      <c r="C2925" s="187" t="s">
        <v>3678</v>
      </c>
      <c r="D2925" s="188" t="s">
        <v>9</v>
      </c>
      <c r="E2925" s="189">
        <v>32.369999999999997</v>
      </c>
      <c r="F2925" s="189"/>
      <c r="G2925" s="160"/>
      <c r="H2925" s="160"/>
      <c r="I2925" s="203"/>
      <c r="J2925" s="385"/>
    </row>
    <row r="2926" spans="1:12" s="177" customFormat="1" ht="25.5" customHeight="1" outlineLevel="1" x14ac:dyDescent="0.2">
      <c r="A2926" s="201" t="s">
        <v>212</v>
      </c>
      <c r="B2926" s="178" t="s">
        <v>3992</v>
      </c>
      <c r="C2926" s="179" t="s">
        <v>1502</v>
      </c>
      <c r="D2926" s="180"/>
      <c r="E2926" s="181"/>
      <c r="F2926" s="181"/>
      <c r="G2926" s="160"/>
      <c r="H2926" s="160"/>
      <c r="I2926" s="203"/>
      <c r="J2926" s="385"/>
    </row>
    <row r="2927" spans="1:12" s="177" customFormat="1" ht="12.75" customHeight="1" outlineLevel="1" x14ac:dyDescent="0.2">
      <c r="A2927" s="201" t="s">
        <v>212</v>
      </c>
      <c r="B2927" s="190" t="s">
        <v>3993</v>
      </c>
      <c r="C2927" s="191" t="s">
        <v>3994</v>
      </c>
      <c r="D2927" s="192" t="s">
        <v>9</v>
      </c>
      <c r="E2927" s="193">
        <v>16.36</v>
      </c>
      <c r="F2927" s="193"/>
      <c r="G2927" s="160"/>
      <c r="H2927" s="160"/>
      <c r="I2927" s="203"/>
      <c r="J2927" s="385"/>
    </row>
    <row r="2928" spans="1:12" s="177" customFormat="1" ht="38.25" customHeight="1" outlineLevel="1" x14ac:dyDescent="0.2">
      <c r="A2928" s="201" t="s">
        <v>212</v>
      </c>
      <c r="B2928" s="186" t="s">
        <v>3995</v>
      </c>
      <c r="C2928" s="187" t="s">
        <v>3996</v>
      </c>
      <c r="D2928" s="188" t="s">
        <v>9</v>
      </c>
      <c r="E2928" s="189">
        <v>16.36</v>
      </c>
      <c r="F2928" s="189"/>
      <c r="G2928" s="160"/>
      <c r="H2928" s="160"/>
      <c r="I2928" s="203"/>
      <c r="J2928" s="385"/>
    </row>
    <row r="2929" spans="1:12" s="177" customFormat="1" ht="38.25" customHeight="1" outlineLevel="1" x14ac:dyDescent="0.2">
      <c r="A2929" s="201" t="s">
        <v>212</v>
      </c>
      <c r="B2929" s="190" t="s">
        <v>3997</v>
      </c>
      <c r="C2929" s="191" t="s">
        <v>3613</v>
      </c>
      <c r="D2929" s="192" t="s">
        <v>9</v>
      </c>
      <c r="E2929" s="193">
        <v>8.85</v>
      </c>
      <c r="F2929" s="193"/>
      <c r="G2929" s="160"/>
      <c r="H2929" s="160"/>
      <c r="I2929" s="203"/>
      <c r="J2929" s="385"/>
    </row>
    <row r="2930" spans="1:12" s="177" customFormat="1" ht="25.5" customHeight="1" outlineLevel="1" x14ac:dyDescent="0.2">
      <c r="A2930" s="201" t="s">
        <v>212</v>
      </c>
      <c r="B2930" s="186" t="s">
        <v>3998</v>
      </c>
      <c r="C2930" s="187" t="s">
        <v>3615</v>
      </c>
      <c r="D2930" s="188" t="s">
        <v>9</v>
      </c>
      <c r="E2930" s="189">
        <v>8.85</v>
      </c>
      <c r="F2930" s="189"/>
      <c r="G2930" s="160"/>
      <c r="H2930" s="160"/>
      <c r="I2930" s="203"/>
      <c r="J2930" s="385"/>
    </row>
    <row r="2931" spans="1:12" s="177" customFormat="1" ht="25.5" customHeight="1" outlineLevel="1" x14ac:dyDescent="0.2">
      <c r="A2931" s="201" t="s">
        <v>212</v>
      </c>
      <c r="B2931" s="190" t="s">
        <v>3999</v>
      </c>
      <c r="C2931" s="191" t="s">
        <v>3717</v>
      </c>
      <c r="D2931" s="192" t="s">
        <v>9</v>
      </c>
      <c r="E2931" s="193">
        <v>10.220000000000001</v>
      </c>
      <c r="F2931" s="193"/>
      <c r="G2931" s="160"/>
      <c r="H2931" s="160"/>
      <c r="I2931" s="203"/>
      <c r="J2931" s="385"/>
    </row>
    <row r="2932" spans="1:12" s="177" customFormat="1" ht="25.5" customHeight="1" outlineLevel="1" x14ac:dyDescent="0.2">
      <c r="A2932" s="201" t="s">
        <v>212</v>
      </c>
      <c r="B2932" s="186" t="s">
        <v>4000</v>
      </c>
      <c r="C2932" s="187" t="s">
        <v>3719</v>
      </c>
      <c r="D2932" s="188" t="s">
        <v>9</v>
      </c>
      <c r="E2932" s="189">
        <v>10.220000000000001</v>
      </c>
      <c r="F2932" s="189"/>
      <c r="G2932" s="160"/>
      <c r="H2932" s="160"/>
      <c r="I2932" s="203"/>
      <c r="J2932" s="385"/>
    </row>
    <row r="2933" spans="1:12" s="177" customFormat="1" ht="25.5" customHeight="1" outlineLevel="1" x14ac:dyDescent="0.2">
      <c r="A2933" s="201" t="s">
        <v>212</v>
      </c>
      <c r="B2933" s="190" t="s">
        <v>4001</v>
      </c>
      <c r="C2933" s="191" t="s">
        <v>4002</v>
      </c>
      <c r="D2933" s="192" t="s">
        <v>9</v>
      </c>
      <c r="E2933" s="193">
        <v>15.01</v>
      </c>
      <c r="F2933" s="193"/>
      <c r="G2933" s="160"/>
      <c r="H2933" s="160"/>
      <c r="I2933" s="203"/>
      <c r="J2933" s="385"/>
    </row>
    <row r="2934" spans="1:12" s="177" customFormat="1" ht="12.75" customHeight="1" outlineLevel="1" x14ac:dyDescent="0.2">
      <c r="A2934" s="201" t="s">
        <v>212</v>
      </c>
      <c r="B2934" s="186" t="s">
        <v>4003</v>
      </c>
      <c r="C2934" s="187" t="s">
        <v>4004</v>
      </c>
      <c r="D2934" s="188" t="s">
        <v>9</v>
      </c>
      <c r="E2934" s="189">
        <v>15.01</v>
      </c>
      <c r="F2934" s="189"/>
      <c r="G2934" s="160"/>
      <c r="H2934" s="160"/>
      <c r="I2934" s="203"/>
      <c r="J2934" s="385"/>
    </row>
    <row r="2935" spans="1:12" s="177" customFormat="1" ht="25.5" customHeight="1" outlineLevel="1" x14ac:dyDescent="0.2">
      <c r="A2935" s="201" t="s">
        <v>212</v>
      </c>
      <c r="B2935" s="190" t="s">
        <v>4005</v>
      </c>
      <c r="C2935" s="191" t="s">
        <v>3688</v>
      </c>
      <c r="D2935" s="192" t="s">
        <v>9</v>
      </c>
      <c r="E2935" s="193">
        <v>6.44</v>
      </c>
      <c r="F2935" s="193"/>
      <c r="G2935" s="203"/>
      <c r="H2935" s="203"/>
      <c r="I2935" s="203"/>
      <c r="J2935" s="365"/>
      <c r="K2935" s="160"/>
      <c r="L2935" s="160"/>
    </row>
    <row r="2936" spans="1:12" s="177" customFormat="1" ht="38.25" customHeight="1" outlineLevel="1" x14ac:dyDescent="0.2">
      <c r="A2936" s="201" t="s">
        <v>212</v>
      </c>
      <c r="B2936" s="186" t="s">
        <v>4006</v>
      </c>
      <c r="C2936" s="187" t="s">
        <v>3690</v>
      </c>
      <c r="D2936" s="188" t="s">
        <v>9</v>
      </c>
      <c r="E2936" s="189">
        <v>6.44</v>
      </c>
      <c r="F2936" s="189"/>
      <c r="G2936" s="203"/>
      <c r="H2936" s="203"/>
      <c r="I2936" s="203"/>
      <c r="J2936" s="365"/>
      <c r="K2936" s="160"/>
      <c r="L2936" s="160"/>
    </row>
    <row r="2937" spans="1:12" s="177" customFormat="1" ht="25.5" customHeight="1" outlineLevel="1" x14ac:dyDescent="0.2">
      <c r="A2937" s="201" t="s">
        <v>212</v>
      </c>
      <c r="B2937" s="178" t="s">
        <v>4007</v>
      </c>
      <c r="C2937" s="179" t="s">
        <v>1504</v>
      </c>
      <c r="D2937" s="180"/>
      <c r="E2937" s="181"/>
      <c r="F2937" s="181"/>
      <c r="G2937" s="203"/>
      <c r="H2937" s="203"/>
      <c r="I2937" s="203"/>
      <c r="J2937" s="365"/>
      <c r="K2937" s="160"/>
      <c r="L2937" s="160"/>
    </row>
    <row r="2938" spans="1:12" s="177" customFormat="1" ht="25.5" customHeight="1" outlineLevel="1" x14ac:dyDescent="0.2">
      <c r="A2938" s="201" t="s">
        <v>212</v>
      </c>
      <c r="B2938" s="190" t="s">
        <v>4008</v>
      </c>
      <c r="C2938" s="191" t="s">
        <v>4009</v>
      </c>
      <c r="D2938" s="192" t="s">
        <v>9</v>
      </c>
      <c r="E2938" s="193">
        <v>50.73</v>
      </c>
      <c r="F2938" s="193"/>
      <c r="G2938" s="203"/>
      <c r="H2938" s="203"/>
      <c r="I2938" s="203"/>
      <c r="J2938" s="365"/>
      <c r="K2938" s="160"/>
      <c r="L2938" s="160"/>
    </row>
    <row r="2939" spans="1:12" s="177" customFormat="1" ht="25.5" customHeight="1" outlineLevel="1" x14ac:dyDescent="0.2">
      <c r="A2939" s="201" t="s">
        <v>212</v>
      </c>
      <c r="B2939" s="186" t="s">
        <v>4010</v>
      </c>
      <c r="C2939" s="187" t="s">
        <v>4011</v>
      </c>
      <c r="D2939" s="188" t="s">
        <v>9</v>
      </c>
      <c r="E2939" s="189">
        <v>3.52</v>
      </c>
      <c r="F2939" s="189"/>
      <c r="G2939" s="203"/>
      <c r="H2939" s="203"/>
      <c r="I2939" s="203"/>
      <c r="J2939" s="365"/>
      <c r="K2939" s="160"/>
      <c r="L2939" s="160"/>
    </row>
    <row r="2940" spans="1:12" s="177" customFormat="1" ht="25.5" customHeight="1" outlineLevel="1" x14ac:dyDescent="0.2">
      <c r="A2940" s="201" t="s">
        <v>212</v>
      </c>
      <c r="B2940" s="190" t="s">
        <v>4012</v>
      </c>
      <c r="C2940" s="191" t="s">
        <v>3613</v>
      </c>
      <c r="D2940" s="192" t="s">
        <v>9</v>
      </c>
      <c r="E2940" s="193">
        <v>12.58</v>
      </c>
      <c r="F2940" s="193"/>
      <c r="G2940" s="203"/>
      <c r="H2940" s="203"/>
      <c r="I2940" s="203"/>
      <c r="J2940" s="365"/>
      <c r="K2940" s="160"/>
      <c r="L2940" s="160"/>
    </row>
    <row r="2941" spans="1:12" s="177" customFormat="1" ht="25.5" customHeight="1" outlineLevel="1" x14ac:dyDescent="0.2">
      <c r="A2941" s="201" t="s">
        <v>212</v>
      </c>
      <c r="B2941" s="186" t="s">
        <v>4013</v>
      </c>
      <c r="C2941" s="187" t="s">
        <v>3615</v>
      </c>
      <c r="D2941" s="188" t="s">
        <v>9</v>
      </c>
      <c r="E2941" s="189">
        <v>12.58</v>
      </c>
      <c r="F2941" s="189"/>
      <c r="G2941" s="203"/>
      <c r="H2941" s="203"/>
      <c r="I2941" s="203"/>
      <c r="J2941" s="365"/>
      <c r="K2941" s="160"/>
      <c r="L2941" s="160"/>
    </row>
    <row r="2942" spans="1:12" s="177" customFormat="1" ht="25.5" customHeight="1" outlineLevel="1" x14ac:dyDescent="0.2">
      <c r="A2942" s="201" t="s">
        <v>212</v>
      </c>
      <c r="B2942" s="178" t="s">
        <v>4014</v>
      </c>
      <c r="C2942" s="179" t="s">
        <v>1507</v>
      </c>
      <c r="D2942" s="180"/>
      <c r="E2942" s="181"/>
      <c r="F2942" s="181"/>
      <c r="G2942" s="203"/>
      <c r="H2942" s="203"/>
      <c r="I2942" s="203"/>
      <c r="J2942" s="365"/>
      <c r="K2942" s="160"/>
      <c r="L2942" s="160"/>
    </row>
    <row r="2943" spans="1:12" s="177" customFormat="1" ht="25.5" customHeight="1" outlineLevel="1" x14ac:dyDescent="0.2">
      <c r="A2943" s="201" t="s">
        <v>212</v>
      </c>
      <c r="B2943" s="190" t="s">
        <v>4015</v>
      </c>
      <c r="C2943" s="191" t="s">
        <v>4016</v>
      </c>
      <c r="D2943" s="192" t="s">
        <v>9</v>
      </c>
      <c r="E2943" s="193">
        <v>83.73</v>
      </c>
      <c r="F2943" s="193"/>
      <c r="G2943" s="203"/>
      <c r="H2943" s="203"/>
      <c r="I2943" s="203"/>
      <c r="J2943" s="365"/>
      <c r="K2943" s="160"/>
      <c r="L2943" s="160"/>
    </row>
    <row r="2944" spans="1:12" ht="25.5" customHeight="1" outlineLevel="1" x14ac:dyDescent="0.2">
      <c r="A2944" s="160" t="s">
        <v>211</v>
      </c>
      <c r="B2944" s="178" t="s">
        <v>1289</v>
      </c>
      <c r="C2944" s="179"/>
      <c r="D2944" s="180"/>
      <c r="E2944" s="181"/>
      <c r="F2944" s="181"/>
      <c r="G2944" s="191" t="s">
        <v>1298</v>
      </c>
      <c r="H2944" s="197">
        <f>SUMIF($C:$C,G2944,$E:$E)</f>
        <v>0</v>
      </c>
      <c r="J2944" s="200" t="s">
        <v>2729</v>
      </c>
    </row>
    <row r="2945" spans="1:10" ht="38.25" customHeight="1" outlineLevel="1" x14ac:dyDescent="0.2">
      <c r="A2945" s="160" t="s">
        <v>211</v>
      </c>
      <c r="B2945" s="182" t="s">
        <v>1290</v>
      </c>
      <c r="C2945" s="183"/>
      <c r="D2945" s="184"/>
      <c r="E2945" s="185"/>
      <c r="F2945" s="185"/>
      <c r="G2945" s="187" t="s">
        <v>1292</v>
      </c>
      <c r="H2945" s="197">
        <f>SUMIF($C:$C,G2945,$E:$E)</f>
        <v>0</v>
      </c>
      <c r="J2945" s="200" t="s">
        <v>2729</v>
      </c>
    </row>
    <row r="2946" spans="1:10" ht="12.75" customHeight="1" outlineLevel="1" x14ac:dyDescent="0.2">
      <c r="A2946" s="160" t="s">
        <v>211</v>
      </c>
      <c r="B2946" s="190" t="s">
        <v>1291</v>
      </c>
      <c r="C2946" s="191"/>
      <c r="D2946" s="192" t="s">
        <v>3</v>
      </c>
      <c r="E2946" s="193">
        <v>14.45</v>
      </c>
      <c r="F2946" s="193"/>
      <c r="G2946" s="191" t="s">
        <v>1301</v>
      </c>
      <c r="H2946" s="197">
        <f>SUMIF($C:$C,G2946,$E:$E)</f>
        <v>0</v>
      </c>
      <c r="I2946" s="205"/>
      <c r="J2946" s="200" t="s">
        <v>2730</v>
      </c>
    </row>
    <row r="2947" spans="1:10" ht="25.5" customHeight="1" outlineLevel="1" x14ac:dyDescent="0.2">
      <c r="A2947" s="160" t="s">
        <v>211</v>
      </c>
      <c r="B2947" s="186" t="s">
        <v>1293</v>
      </c>
      <c r="C2947" s="187"/>
      <c r="D2947" s="188" t="s">
        <v>3</v>
      </c>
      <c r="E2947" s="189">
        <v>35.22</v>
      </c>
      <c r="F2947" s="189"/>
      <c r="G2947" s="187" t="s">
        <v>1294</v>
      </c>
      <c r="H2947" s="197">
        <f>SUMIF($C:$C,G2947,$E:$E)</f>
        <v>0</v>
      </c>
      <c r="J2947" s="200" t="s">
        <v>2730</v>
      </c>
    </row>
    <row r="2948" spans="1:10" ht="12.75" customHeight="1" outlineLevel="1" x14ac:dyDescent="0.2">
      <c r="A2948" s="160" t="s">
        <v>212</v>
      </c>
      <c r="B2948" s="178" t="s">
        <v>1295</v>
      </c>
      <c r="C2948" s="179"/>
      <c r="D2948" s="180"/>
      <c r="E2948" s="181"/>
      <c r="F2948" s="181"/>
      <c r="G2948" s="191"/>
      <c r="H2948" s="197">
        <f>SUMIF($C:$C,G2948,$E:$E)</f>
        <v>0</v>
      </c>
    </row>
    <row r="2949" spans="1:10" ht="12.75" customHeight="1" outlineLevel="1" x14ac:dyDescent="0.2">
      <c r="A2949" s="160" t="s">
        <v>212</v>
      </c>
      <c r="B2949" s="182" t="s">
        <v>1296</v>
      </c>
      <c r="C2949" s="183"/>
      <c r="D2949" s="184"/>
      <c r="E2949" s="185"/>
      <c r="F2949" s="185"/>
    </row>
    <row r="2950" spans="1:10" ht="12.75" customHeight="1" outlineLevel="1" x14ac:dyDescent="0.2">
      <c r="A2950" s="160" t="s">
        <v>212</v>
      </c>
      <c r="B2950" s="190" t="s">
        <v>1297</v>
      </c>
      <c r="C2950" s="191"/>
      <c r="D2950" s="192" t="s">
        <v>3</v>
      </c>
      <c r="E2950" s="193">
        <v>6.23</v>
      </c>
      <c r="F2950" s="193"/>
      <c r="G2950" s="195" t="s">
        <v>665</v>
      </c>
      <c r="H2950" s="196">
        <f>H2952+H2958</f>
        <v>0</v>
      </c>
      <c r="I2950" s="204" t="e">
        <f>IF(H2950=#REF!,"OKAY","REVER")</f>
        <v>#REF!</v>
      </c>
    </row>
    <row r="2951" spans="1:10" ht="12.75" customHeight="1" outlineLevel="1" x14ac:dyDescent="0.2">
      <c r="A2951" s="160" t="s">
        <v>212</v>
      </c>
      <c r="B2951" s="186" t="s">
        <v>1299</v>
      </c>
      <c r="C2951" s="187"/>
      <c r="D2951" s="188" t="s">
        <v>3</v>
      </c>
      <c r="E2951" s="189">
        <v>0.28000000000000003</v>
      </c>
      <c r="F2951" s="189"/>
      <c r="G2951" s="194"/>
      <c r="H2951" s="194"/>
      <c r="I2951" s="204"/>
    </row>
    <row r="2952" spans="1:10" ht="12.75" customHeight="1" outlineLevel="1" x14ac:dyDescent="0.2">
      <c r="A2952" s="160" t="s">
        <v>212</v>
      </c>
      <c r="B2952" s="190" t="s">
        <v>1300</v>
      </c>
      <c r="C2952" s="191"/>
      <c r="D2952" s="192" t="s">
        <v>3</v>
      </c>
      <c r="E2952" s="193">
        <v>10.33</v>
      </c>
      <c r="F2952" s="193"/>
      <c r="G2952" s="195" t="str">
        <f>$A$1</f>
        <v>EMBASSAMENTO</v>
      </c>
      <c r="H2952" s="196">
        <f>SUM(H2953:H2957)</f>
        <v>0</v>
      </c>
      <c r="I2952" s="204"/>
    </row>
    <row r="2953" spans="1:10" ht="25.5" customHeight="1" outlineLevel="1" x14ac:dyDescent="0.2">
      <c r="A2953" s="160" t="s">
        <v>212</v>
      </c>
      <c r="B2953" s="178" t="s">
        <v>1302</v>
      </c>
      <c r="C2953" s="179"/>
      <c r="D2953" s="180"/>
      <c r="E2953" s="181"/>
      <c r="F2953" s="181"/>
      <c r="G2953" s="191" t="s">
        <v>1298</v>
      </c>
      <c r="H2953" s="197">
        <f>SUMIFS($E:$E,$C:$C,G2953,$A:$A,$G$22)</f>
        <v>0</v>
      </c>
      <c r="J2953" s="200" t="s">
        <v>2729</v>
      </c>
    </row>
    <row r="2954" spans="1:10" ht="38.25" customHeight="1" outlineLevel="1" x14ac:dyDescent="0.2">
      <c r="A2954" s="160" t="s">
        <v>212</v>
      </c>
      <c r="B2954" s="182" t="s">
        <v>1303</v>
      </c>
      <c r="C2954" s="183"/>
      <c r="D2954" s="184"/>
      <c r="E2954" s="185"/>
      <c r="F2954" s="185"/>
      <c r="G2954" s="187" t="s">
        <v>1292</v>
      </c>
      <c r="H2954" s="197">
        <f>SUMIFS($E:$E,$C:$C,G2954,$A:$A,$G$22)</f>
        <v>0</v>
      </c>
      <c r="J2954" s="200" t="s">
        <v>2729</v>
      </c>
    </row>
    <row r="2955" spans="1:10" ht="12.75" customHeight="1" outlineLevel="1" x14ac:dyDescent="0.2">
      <c r="A2955" s="160" t="s">
        <v>212</v>
      </c>
      <c r="B2955" s="186" t="s">
        <v>1304</v>
      </c>
      <c r="C2955" s="187"/>
      <c r="D2955" s="188" t="s">
        <v>3</v>
      </c>
      <c r="E2955" s="189">
        <v>6.23</v>
      </c>
      <c r="F2955" s="189"/>
      <c r="G2955" s="191" t="s">
        <v>1301</v>
      </c>
      <c r="H2955" s="197">
        <f>SUMIFS($E:$E,$C:$C,G2955,$A:$A,$G$22)</f>
        <v>0</v>
      </c>
      <c r="I2955" s="205"/>
      <c r="J2955" s="200" t="s">
        <v>2730</v>
      </c>
    </row>
    <row r="2956" spans="1:10" ht="25.5" customHeight="1" outlineLevel="1" x14ac:dyDescent="0.2">
      <c r="A2956" s="160" t="s">
        <v>212</v>
      </c>
      <c r="B2956" s="190" t="s">
        <v>1305</v>
      </c>
      <c r="C2956" s="191"/>
      <c r="D2956" s="192" t="s">
        <v>3</v>
      </c>
      <c r="E2956" s="193">
        <v>0.28000000000000003</v>
      </c>
      <c r="F2956" s="193"/>
      <c r="G2956" s="187" t="s">
        <v>1294</v>
      </c>
      <c r="H2956" s="197">
        <f>SUMIFS($E:$E,$C:$C,G2956,$A:$A,$G$22)</f>
        <v>0</v>
      </c>
      <c r="I2956" s="205"/>
      <c r="J2956" s="200" t="s">
        <v>2730</v>
      </c>
    </row>
    <row r="2957" spans="1:10" ht="12.75" customHeight="1" outlineLevel="1" x14ac:dyDescent="0.2">
      <c r="A2957" s="160" t="s">
        <v>212</v>
      </c>
      <c r="B2957" s="186" t="s">
        <v>1306</v>
      </c>
      <c r="C2957" s="187"/>
      <c r="D2957" s="188" t="s">
        <v>3</v>
      </c>
      <c r="E2957" s="189">
        <v>10.33</v>
      </c>
      <c r="F2957" s="189"/>
      <c r="G2957" s="191"/>
      <c r="H2957" s="197">
        <f>SUMIFS($E:$E,$C:$C,G2957,$A:$A,$G$22)</f>
        <v>0</v>
      </c>
      <c r="I2957" s="205"/>
    </row>
    <row r="2958" spans="1:10" ht="12.75" customHeight="1" outlineLevel="1" x14ac:dyDescent="0.2">
      <c r="A2958" s="160" t="s">
        <v>212</v>
      </c>
      <c r="B2958" s="178" t="s">
        <v>1307</v>
      </c>
      <c r="C2958" s="179"/>
      <c r="D2958" s="180"/>
      <c r="E2958" s="181"/>
      <c r="F2958" s="181"/>
      <c r="G2958" s="195" t="str">
        <f>$A$2</f>
        <v>TORRE</v>
      </c>
      <c r="H2958" s="196">
        <f>SUM(H2959:H2963)</f>
        <v>0</v>
      </c>
      <c r="I2958" s="205"/>
    </row>
    <row r="2959" spans="1:10" ht="25.5" customHeight="1" outlineLevel="1" x14ac:dyDescent="0.2">
      <c r="A2959" s="160" t="s">
        <v>212</v>
      </c>
      <c r="B2959" s="182" t="s">
        <v>1308</v>
      </c>
      <c r="C2959" s="183"/>
      <c r="D2959" s="184"/>
      <c r="E2959" s="185"/>
      <c r="F2959" s="185"/>
      <c r="G2959" s="191" t="s">
        <v>1298</v>
      </c>
      <c r="H2959" s="197">
        <f>SUMIFS($E:$E,$C:$C,G2959,$A:$A,$G$30)</f>
        <v>0</v>
      </c>
      <c r="I2959" s="205"/>
      <c r="J2959" s="200" t="s">
        <v>2729</v>
      </c>
    </row>
    <row r="2960" spans="1:10" ht="38.25" customHeight="1" outlineLevel="1" x14ac:dyDescent="0.2">
      <c r="A2960" s="160" t="s">
        <v>212</v>
      </c>
      <c r="B2960" s="190" t="s">
        <v>1309</v>
      </c>
      <c r="C2960" s="191"/>
      <c r="D2960" s="192" t="s">
        <v>3</v>
      </c>
      <c r="E2960" s="193">
        <v>6.23</v>
      </c>
      <c r="F2960" s="193"/>
      <c r="G2960" s="187" t="s">
        <v>1292</v>
      </c>
      <c r="H2960" s="197">
        <f>SUMIFS($E:$E,$C:$C,G2960,$A:$A,$G$30)</f>
        <v>0</v>
      </c>
      <c r="I2960" s="205"/>
      <c r="J2960" s="200" t="s">
        <v>2729</v>
      </c>
    </row>
    <row r="2961" spans="1:10" ht="12.75" customHeight="1" outlineLevel="1" x14ac:dyDescent="0.2">
      <c r="A2961" s="160" t="s">
        <v>212</v>
      </c>
      <c r="B2961" s="186" t="s">
        <v>1310</v>
      </c>
      <c r="C2961" s="187"/>
      <c r="D2961" s="188" t="s">
        <v>3</v>
      </c>
      <c r="E2961" s="189">
        <v>10.33</v>
      </c>
      <c r="F2961" s="189"/>
      <c r="G2961" s="191" t="s">
        <v>1301</v>
      </c>
      <c r="H2961" s="197">
        <f>SUMIFS($E:$E,$C:$C,G2961,$A:$A,$G$30)</f>
        <v>0</v>
      </c>
      <c r="I2961" s="205"/>
      <c r="J2961" s="200" t="s">
        <v>2730</v>
      </c>
    </row>
    <row r="2962" spans="1:10" ht="25.5" customHeight="1" outlineLevel="1" x14ac:dyDescent="0.2">
      <c r="A2962" s="160" t="s">
        <v>212</v>
      </c>
      <c r="B2962" s="178" t="s">
        <v>1311</v>
      </c>
      <c r="C2962" s="179"/>
      <c r="D2962" s="180"/>
      <c r="E2962" s="181"/>
      <c r="F2962" s="181"/>
      <c r="G2962" s="187" t="s">
        <v>1294</v>
      </c>
      <c r="H2962" s="197">
        <f>SUMIFS($E:$E,$C:$C,G2962,$A:$A,$G$30)</f>
        <v>0</v>
      </c>
      <c r="I2962" s="205"/>
      <c r="J2962" s="200" t="s">
        <v>2730</v>
      </c>
    </row>
    <row r="2963" spans="1:10" ht="12.75" customHeight="1" outlineLevel="1" x14ac:dyDescent="0.2">
      <c r="A2963" s="160" t="s">
        <v>212</v>
      </c>
      <c r="B2963" s="182" t="s">
        <v>1312</v>
      </c>
      <c r="C2963" s="183"/>
      <c r="D2963" s="184"/>
      <c r="E2963" s="185"/>
      <c r="F2963" s="185"/>
      <c r="G2963" s="191"/>
      <c r="H2963" s="197">
        <f>SUMIFS($E:$E,$C:$C,G2963,$A:$A,$G$30)</f>
        <v>0</v>
      </c>
      <c r="I2963" s="205"/>
    </row>
    <row r="2964" spans="1:10" ht="12.75" customHeight="1" outlineLevel="1" x14ac:dyDescent="0.2">
      <c r="A2964" s="160" t="s">
        <v>212</v>
      </c>
      <c r="B2964" s="190" t="s">
        <v>1313</v>
      </c>
      <c r="C2964" s="191"/>
      <c r="D2964" s="192" t="s">
        <v>3</v>
      </c>
      <c r="E2964" s="193">
        <v>6.23</v>
      </c>
      <c r="F2964" s="193"/>
      <c r="G2964" s="205"/>
      <c r="H2964" s="205"/>
      <c r="I2964" s="205"/>
    </row>
    <row r="2965" spans="1:10" ht="12.75" customHeight="1" outlineLevel="1" x14ac:dyDescent="0.2">
      <c r="A2965" s="160" t="s">
        <v>212</v>
      </c>
      <c r="B2965" s="186" t="s">
        <v>1314</v>
      </c>
      <c r="C2965" s="187"/>
      <c r="D2965" s="188" t="s">
        <v>3</v>
      </c>
      <c r="E2965" s="189">
        <v>10.33</v>
      </c>
      <c r="F2965" s="189"/>
      <c r="G2965" s="205"/>
      <c r="H2965" s="205"/>
      <c r="I2965" s="205"/>
    </row>
    <row r="2966" spans="1:10" ht="12.75" customHeight="1" outlineLevel="1" x14ac:dyDescent="0.2">
      <c r="A2966" s="160" t="s">
        <v>212</v>
      </c>
      <c r="B2966" s="178" t="s">
        <v>1315</v>
      </c>
      <c r="C2966" s="179"/>
      <c r="D2966" s="180"/>
      <c r="E2966" s="181"/>
      <c r="F2966" s="181"/>
      <c r="G2966" s="205"/>
      <c r="H2966" s="205"/>
      <c r="I2966" s="205"/>
    </row>
    <row r="2967" spans="1:10" ht="12.75" customHeight="1" outlineLevel="1" x14ac:dyDescent="0.2">
      <c r="A2967" s="160" t="s">
        <v>212</v>
      </c>
      <c r="B2967" s="182" t="s">
        <v>1316</v>
      </c>
      <c r="C2967" s="183"/>
      <c r="D2967" s="184"/>
      <c r="E2967" s="185"/>
      <c r="F2967" s="185"/>
      <c r="G2967" s="205"/>
      <c r="H2967" s="205"/>
      <c r="I2967" s="205"/>
    </row>
    <row r="2968" spans="1:10" ht="12.75" customHeight="1" outlineLevel="1" x14ac:dyDescent="0.2">
      <c r="A2968" s="160" t="s">
        <v>212</v>
      </c>
      <c r="B2968" s="190" t="s">
        <v>1317</v>
      </c>
      <c r="C2968" s="191"/>
      <c r="D2968" s="192" t="s">
        <v>3</v>
      </c>
      <c r="E2968" s="193">
        <v>1.2</v>
      </c>
      <c r="F2968" s="193"/>
      <c r="G2968" s="205"/>
      <c r="H2968" s="205"/>
      <c r="I2968" s="205"/>
    </row>
    <row r="2969" spans="1:10" ht="12.75" customHeight="1" outlineLevel="1" x14ac:dyDescent="0.2">
      <c r="A2969" s="160" t="s">
        <v>212</v>
      </c>
      <c r="B2969" s="186" t="s">
        <v>1318</v>
      </c>
      <c r="C2969" s="187"/>
      <c r="D2969" s="188" t="s">
        <v>3</v>
      </c>
      <c r="E2969" s="189">
        <v>4.82</v>
      </c>
      <c r="F2969" s="189"/>
      <c r="G2969" s="205"/>
      <c r="H2969" s="205"/>
      <c r="I2969" s="205"/>
    </row>
    <row r="2970" spans="1:10" s="177" customFormat="1" x14ac:dyDescent="0.2">
      <c r="B2970" s="419" t="s">
        <v>643</v>
      </c>
      <c r="C2970" s="420" t="s">
        <v>4023</v>
      </c>
      <c r="D2970" s="424"/>
      <c r="E2970" s="426">
        <f>SUM(E2972:E3159)</f>
        <v>6697.2100000000009</v>
      </c>
      <c r="F2970" s="426"/>
      <c r="G2970" s="420"/>
      <c r="H2970" s="196">
        <f>SUM(H2971:H2987)</f>
        <v>6697.2100000000009</v>
      </c>
      <c r="I2970" s="204" t="str">
        <f>IF(H2970=E2970,"OKAY","REVER")</f>
        <v>OKAY</v>
      </c>
      <c r="J2970" s="367"/>
    </row>
    <row r="2971" spans="1:10" s="177" customFormat="1" ht="12.75" customHeight="1" outlineLevel="1" x14ac:dyDescent="0.2">
      <c r="A2971" s="177" t="s">
        <v>211</v>
      </c>
      <c r="B2971" s="178" t="s">
        <v>645</v>
      </c>
      <c r="C2971" s="179" t="s">
        <v>1482</v>
      </c>
      <c r="D2971" s="180"/>
      <c r="E2971" s="181"/>
      <c r="F2971" s="181"/>
      <c r="G2971" s="187" t="s">
        <v>4024</v>
      </c>
      <c r="H2971" s="197">
        <f t="shared" ref="H2971:H2987" si="93">SUMIF($C:$C,G2971,$E:$E)</f>
        <v>1131.3200000000002</v>
      </c>
      <c r="I2971" s="203"/>
    </row>
    <row r="2972" spans="1:10" s="177" customFormat="1" ht="12.75" customHeight="1" outlineLevel="1" x14ac:dyDescent="0.2">
      <c r="A2972" s="177" t="s">
        <v>211</v>
      </c>
      <c r="B2972" s="186" t="s">
        <v>646</v>
      </c>
      <c r="C2972" s="187" t="s">
        <v>4024</v>
      </c>
      <c r="D2972" s="188" t="s">
        <v>9</v>
      </c>
      <c r="E2972" s="189">
        <v>87.53</v>
      </c>
      <c r="F2972" s="189"/>
      <c r="G2972" s="191" t="s">
        <v>4026</v>
      </c>
      <c r="H2972" s="197">
        <f t="shared" si="93"/>
        <v>921.1099999999999</v>
      </c>
      <c r="I2972" s="203"/>
    </row>
    <row r="2973" spans="1:10" s="177" customFormat="1" ht="12.75" customHeight="1" outlineLevel="1" x14ac:dyDescent="0.2">
      <c r="A2973" s="177" t="s">
        <v>211</v>
      </c>
      <c r="B2973" s="190" t="s">
        <v>4025</v>
      </c>
      <c r="C2973" s="191" t="s">
        <v>4026</v>
      </c>
      <c r="D2973" s="192" t="s">
        <v>9</v>
      </c>
      <c r="E2973" s="193">
        <v>21.07</v>
      </c>
      <c r="F2973" s="193"/>
      <c r="G2973" s="187" t="s">
        <v>4028</v>
      </c>
      <c r="H2973" s="197">
        <f t="shared" si="93"/>
        <v>562.19000000000005</v>
      </c>
      <c r="I2973" s="203"/>
    </row>
    <row r="2974" spans="1:10" s="177" customFormat="1" ht="25.5" customHeight="1" outlineLevel="1" x14ac:dyDescent="0.2">
      <c r="A2974" s="177" t="s">
        <v>211</v>
      </c>
      <c r="B2974" s="186" t="s">
        <v>4027</v>
      </c>
      <c r="C2974" s="187" t="s">
        <v>4028</v>
      </c>
      <c r="D2974" s="188" t="s">
        <v>9</v>
      </c>
      <c r="E2974" s="189">
        <v>58.94</v>
      </c>
      <c r="F2974" s="189"/>
      <c r="G2974" s="191" t="s">
        <v>4030</v>
      </c>
      <c r="H2974" s="197">
        <f t="shared" si="93"/>
        <v>601.73</v>
      </c>
      <c r="I2974" s="203"/>
    </row>
    <row r="2975" spans="1:10" s="177" customFormat="1" ht="25.5" customHeight="1" outlineLevel="1" x14ac:dyDescent="0.2">
      <c r="A2975" s="177" t="s">
        <v>211</v>
      </c>
      <c r="B2975" s="190" t="s">
        <v>4029</v>
      </c>
      <c r="C2975" s="191" t="s">
        <v>4030</v>
      </c>
      <c r="D2975" s="192" t="s">
        <v>9</v>
      </c>
      <c r="E2975" s="193">
        <v>21.17</v>
      </c>
      <c r="F2975" s="193"/>
      <c r="G2975" s="187" t="s">
        <v>4032</v>
      </c>
      <c r="H2975" s="197">
        <f t="shared" si="93"/>
        <v>510.93000000000012</v>
      </c>
      <c r="I2975" s="203"/>
    </row>
    <row r="2976" spans="1:10" s="177" customFormat="1" ht="25.5" customHeight="1" outlineLevel="1" x14ac:dyDescent="0.2">
      <c r="A2976" s="177" t="s">
        <v>211</v>
      </c>
      <c r="B2976" s="186" t="s">
        <v>4031</v>
      </c>
      <c r="C2976" s="187" t="s">
        <v>4032</v>
      </c>
      <c r="D2976" s="188" t="s">
        <v>9</v>
      </c>
      <c r="E2976" s="189">
        <v>99.08</v>
      </c>
      <c r="F2976" s="189"/>
      <c r="G2976" s="191" t="s">
        <v>4034</v>
      </c>
      <c r="H2976" s="197">
        <f t="shared" si="93"/>
        <v>549.04</v>
      </c>
      <c r="I2976" s="203"/>
    </row>
    <row r="2977" spans="1:9" s="177" customFormat="1" ht="25.5" customHeight="1" outlineLevel="1" x14ac:dyDescent="0.2">
      <c r="A2977" s="177" t="s">
        <v>211</v>
      </c>
      <c r="B2977" s="190" t="s">
        <v>4033</v>
      </c>
      <c r="C2977" s="191" t="s">
        <v>4034</v>
      </c>
      <c r="D2977" s="192" t="s">
        <v>9</v>
      </c>
      <c r="E2977" s="193">
        <v>6.66</v>
      </c>
      <c r="F2977" s="193"/>
      <c r="G2977" s="187" t="s">
        <v>4036</v>
      </c>
      <c r="H2977" s="197">
        <f t="shared" si="93"/>
        <v>1584.49</v>
      </c>
      <c r="I2977" s="160"/>
    </row>
    <row r="2978" spans="1:9" s="177" customFormat="1" ht="25.5" customHeight="1" outlineLevel="1" x14ac:dyDescent="0.2">
      <c r="A2978" s="177" t="s">
        <v>211</v>
      </c>
      <c r="B2978" s="186" t="s">
        <v>4035</v>
      </c>
      <c r="C2978" s="187" t="s">
        <v>4036</v>
      </c>
      <c r="D2978" s="188" t="s">
        <v>9</v>
      </c>
      <c r="E2978" s="189">
        <v>318.86</v>
      </c>
      <c r="F2978" s="189"/>
      <c r="G2978" s="191" t="s">
        <v>4038</v>
      </c>
      <c r="H2978" s="197">
        <f t="shared" si="93"/>
        <v>836.40000000000009</v>
      </c>
      <c r="I2978" s="203"/>
    </row>
    <row r="2979" spans="1:9" s="177" customFormat="1" ht="25.5" customHeight="1" outlineLevel="1" x14ac:dyDescent="0.2">
      <c r="A2979" s="177" t="s">
        <v>211</v>
      </c>
      <c r="B2979" s="190" t="s">
        <v>4037</v>
      </c>
      <c r="C2979" s="191" t="s">
        <v>4038</v>
      </c>
      <c r="D2979" s="192" t="s">
        <v>9</v>
      </c>
      <c r="E2979" s="193">
        <v>95.44</v>
      </c>
      <c r="F2979" s="193"/>
      <c r="G2979" s="191"/>
      <c r="H2979" s="197">
        <f t="shared" si="93"/>
        <v>0</v>
      </c>
      <c r="I2979" s="203"/>
    </row>
    <row r="2980" spans="1:9" s="177" customFormat="1" ht="12.75" customHeight="1" outlineLevel="1" x14ac:dyDescent="0.2">
      <c r="A2980" s="177" t="s">
        <v>212</v>
      </c>
      <c r="B2980" s="178" t="s">
        <v>1120</v>
      </c>
      <c r="C2980" s="179" t="s">
        <v>1484</v>
      </c>
      <c r="D2980" s="180"/>
      <c r="E2980" s="181"/>
      <c r="F2980" s="181"/>
      <c r="G2980" s="187"/>
      <c r="H2980" s="197">
        <f t="shared" si="93"/>
        <v>0</v>
      </c>
      <c r="I2980" s="203"/>
    </row>
    <row r="2981" spans="1:9" s="177" customFormat="1" ht="12.75" customHeight="1" outlineLevel="1" x14ac:dyDescent="0.2">
      <c r="A2981" s="177" t="s">
        <v>212</v>
      </c>
      <c r="B2981" s="186" t="s">
        <v>1121</v>
      </c>
      <c r="C2981" s="187" t="s">
        <v>4024</v>
      </c>
      <c r="D2981" s="188" t="s">
        <v>9</v>
      </c>
      <c r="E2981" s="189">
        <v>46.5</v>
      </c>
      <c r="F2981" s="189"/>
      <c r="G2981" s="191"/>
      <c r="H2981" s="197">
        <f t="shared" si="93"/>
        <v>0</v>
      </c>
      <c r="I2981" s="203"/>
    </row>
    <row r="2982" spans="1:9" s="177" customFormat="1" ht="12.75" customHeight="1" outlineLevel="1" x14ac:dyDescent="0.2">
      <c r="A2982" s="177" t="s">
        <v>212</v>
      </c>
      <c r="B2982" s="190" t="s">
        <v>4039</v>
      </c>
      <c r="C2982" s="191" t="s">
        <v>4026</v>
      </c>
      <c r="D2982" s="192" t="s">
        <v>9</v>
      </c>
      <c r="E2982" s="193">
        <v>69.95</v>
      </c>
      <c r="F2982" s="193"/>
      <c r="G2982" s="187"/>
      <c r="H2982" s="197">
        <f t="shared" si="93"/>
        <v>0</v>
      </c>
      <c r="I2982" s="203"/>
    </row>
    <row r="2983" spans="1:9" s="177" customFormat="1" ht="12.75" customHeight="1" outlineLevel="1" x14ac:dyDescent="0.2">
      <c r="A2983" s="177" t="s">
        <v>212</v>
      </c>
      <c r="B2983" s="186" t="s">
        <v>4040</v>
      </c>
      <c r="C2983" s="187" t="s">
        <v>4028</v>
      </c>
      <c r="D2983" s="188" t="s">
        <v>9</v>
      </c>
      <c r="E2983" s="189">
        <v>64.37</v>
      </c>
      <c r="F2983" s="189"/>
      <c r="G2983" s="191"/>
      <c r="H2983" s="197">
        <f t="shared" si="93"/>
        <v>0</v>
      </c>
      <c r="I2983" s="203"/>
    </row>
    <row r="2984" spans="1:9" s="177" customFormat="1" ht="25.5" customHeight="1" outlineLevel="1" x14ac:dyDescent="0.2">
      <c r="A2984" s="177" t="s">
        <v>212</v>
      </c>
      <c r="B2984" s="190" t="s">
        <v>4041</v>
      </c>
      <c r="C2984" s="191" t="s">
        <v>4030</v>
      </c>
      <c r="D2984" s="192" t="s">
        <v>9</v>
      </c>
      <c r="E2984" s="193">
        <v>62.02</v>
      </c>
      <c r="F2984" s="193"/>
      <c r="G2984" s="187"/>
      <c r="H2984" s="197">
        <f t="shared" si="93"/>
        <v>0</v>
      </c>
      <c r="I2984" s="203"/>
    </row>
    <row r="2985" spans="1:9" s="177" customFormat="1" ht="12.75" customHeight="1" outlineLevel="1" x14ac:dyDescent="0.2">
      <c r="A2985" s="177" t="s">
        <v>212</v>
      </c>
      <c r="B2985" s="186" t="s">
        <v>4042</v>
      </c>
      <c r="C2985" s="187" t="s">
        <v>4032</v>
      </c>
      <c r="D2985" s="188" t="s">
        <v>9</v>
      </c>
      <c r="E2985" s="189">
        <v>66.98</v>
      </c>
      <c r="F2985" s="189"/>
      <c r="G2985" s="191"/>
      <c r="H2985" s="197">
        <f t="shared" si="93"/>
        <v>0</v>
      </c>
      <c r="I2985" s="203"/>
    </row>
    <row r="2986" spans="1:9" s="177" customFormat="1" ht="25.5" customHeight="1" outlineLevel="1" x14ac:dyDescent="0.2">
      <c r="A2986" s="177" t="s">
        <v>212</v>
      </c>
      <c r="B2986" s="190" t="s">
        <v>4043</v>
      </c>
      <c r="C2986" s="191" t="s">
        <v>4034</v>
      </c>
      <c r="D2986" s="192" t="s">
        <v>9</v>
      </c>
      <c r="E2986" s="193">
        <v>41.08</v>
      </c>
      <c r="F2986" s="193"/>
      <c r="G2986" s="187"/>
      <c r="H2986" s="197">
        <f t="shared" si="93"/>
        <v>0</v>
      </c>
      <c r="I2986" s="203"/>
    </row>
    <row r="2987" spans="1:9" s="177" customFormat="1" ht="12.75" customHeight="1" outlineLevel="1" x14ac:dyDescent="0.2">
      <c r="A2987" s="177" t="s">
        <v>212</v>
      </c>
      <c r="B2987" s="186" t="s">
        <v>4044</v>
      </c>
      <c r="C2987" s="187" t="s">
        <v>4036</v>
      </c>
      <c r="D2987" s="188" t="s">
        <v>9</v>
      </c>
      <c r="E2987" s="189">
        <v>123.03</v>
      </c>
      <c r="F2987" s="189"/>
      <c r="G2987" s="191"/>
      <c r="H2987" s="197">
        <f t="shared" si="93"/>
        <v>0</v>
      </c>
      <c r="I2987" s="203"/>
    </row>
    <row r="2988" spans="1:9" s="177" customFormat="1" ht="25.5" customHeight="1" outlineLevel="1" x14ac:dyDescent="0.2">
      <c r="A2988" s="177" t="s">
        <v>212</v>
      </c>
      <c r="B2988" s="190" t="s">
        <v>4045</v>
      </c>
      <c r="C2988" s="191" t="s">
        <v>4038</v>
      </c>
      <c r="D2988" s="192" t="s">
        <v>9</v>
      </c>
      <c r="E2988" s="193">
        <v>52.18</v>
      </c>
      <c r="F2988" s="193"/>
      <c r="G2988" s="160"/>
      <c r="H2988" s="160"/>
      <c r="I2988" s="203"/>
    </row>
    <row r="2989" spans="1:9" s="177" customFormat="1" ht="12.75" customHeight="1" outlineLevel="1" x14ac:dyDescent="0.2">
      <c r="A2989" s="177" t="s">
        <v>212</v>
      </c>
      <c r="B2989" s="178" t="s">
        <v>4046</v>
      </c>
      <c r="C2989" s="179" t="s">
        <v>1485</v>
      </c>
      <c r="D2989" s="180"/>
      <c r="E2989" s="181"/>
      <c r="F2989" s="181"/>
      <c r="G2989" s="423" t="s">
        <v>665</v>
      </c>
      <c r="H2989" s="196">
        <f>H2991+H3011</f>
        <v>6697.21</v>
      </c>
      <c r="I2989" s="204" t="str">
        <f>IF(H2989=H2970,"OKAY","REVER")</f>
        <v>OKAY</v>
      </c>
    </row>
    <row r="2990" spans="1:9" s="177" customFormat="1" ht="12.75" customHeight="1" outlineLevel="1" x14ac:dyDescent="0.2">
      <c r="A2990" s="177" t="s">
        <v>212</v>
      </c>
      <c r="B2990" s="186" t="s">
        <v>4047</v>
      </c>
      <c r="C2990" s="187" t="s">
        <v>4024</v>
      </c>
      <c r="D2990" s="188" t="s">
        <v>9</v>
      </c>
      <c r="E2990" s="189">
        <v>65.48</v>
      </c>
      <c r="F2990" s="189"/>
      <c r="G2990" s="194"/>
      <c r="H2990" s="194"/>
      <c r="I2990" s="204"/>
    </row>
    <row r="2991" spans="1:9" s="177" customFormat="1" ht="12.75" customHeight="1" outlineLevel="1" x14ac:dyDescent="0.2">
      <c r="A2991" s="177" t="s">
        <v>212</v>
      </c>
      <c r="B2991" s="190" t="s">
        <v>4048</v>
      </c>
      <c r="C2991" s="191" t="s">
        <v>4026</v>
      </c>
      <c r="D2991" s="192" t="s">
        <v>9</v>
      </c>
      <c r="E2991" s="193">
        <v>58.98</v>
      </c>
      <c r="F2991" s="193"/>
      <c r="G2991" s="423" t="str">
        <f>$A$1</f>
        <v>EMBASSAMENTO</v>
      </c>
      <c r="H2991" s="196">
        <f>SUM(H2992:H3008)</f>
        <v>708.75</v>
      </c>
      <c r="I2991" s="204"/>
    </row>
    <row r="2992" spans="1:9" s="177" customFormat="1" ht="12.75" customHeight="1" outlineLevel="1" x14ac:dyDescent="0.2">
      <c r="A2992" s="177" t="s">
        <v>212</v>
      </c>
      <c r="B2992" s="186" t="s">
        <v>4049</v>
      </c>
      <c r="C2992" s="187" t="s">
        <v>4028</v>
      </c>
      <c r="D2992" s="188" t="s">
        <v>9</v>
      </c>
      <c r="E2992" s="189">
        <v>32.85</v>
      </c>
      <c r="F2992" s="189"/>
      <c r="G2992" s="187" t="s">
        <v>4024</v>
      </c>
      <c r="H2992" s="197">
        <f t="shared" ref="H2992:H3008" si="94">SUMIFS($E:$E,$C:$C,G2992,$A:$A,$G$22)</f>
        <v>87.53</v>
      </c>
      <c r="I2992" s="204"/>
    </row>
    <row r="2993" spans="1:10" s="177" customFormat="1" ht="25.5" customHeight="1" outlineLevel="1" x14ac:dyDescent="0.2">
      <c r="A2993" s="177" t="s">
        <v>212</v>
      </c>
      <c r="B2993" s="190" t="s">
        <v>4050</v>
      </c>
      <c r="C2993" s="191" t="s">
        <v>4030</v>
      </c>
      <c r="D2993" s="192" t="s">
        <v>9</v>
      </c>
      <c r="E2993" s="193">
        <v>64.11</v>
      </c>
      <c r="F2993" s="193"/>
      <c r="G2993" s="191" t="s">
        <v>4026</v>
      </c>
      <c r="H2993" s="197">
        <f t="shared" si="94"/>
        <v>21.07</v>
      </c>
      <c r="I2993" s="203"/>
    </row>
    <row r="2994" spans="1:10" s="177" customFormat="1" ht="12.75" customHeight="1" outlineLevel="1" x14ac:dyDescent="0.2">
      <c r="A2994" s="177" t="s">
        <v>212</v>
      </c>
      <c r="B2994" s="186" t="s">
        <v>4051</v>
      </c>
      <c r="C2994" s="187" t="s">
        <v>4032</v>
      </c>
      <c r="D2994" s="188" t="s">
        <v>9</v>
      </c>
      <c r="E2994" s="189">
        <v>49.25</v>
      </c>
      <c r="F2994" s="189"/>
      <c r="G2994" s="187" t="s">
        <v>4028</v>
      </c>
      <c r="H2994" s="197">
        <f t="shared" si="94"/>
        <v>58.94</v>
      </c>
      <c r="I2994" s="203"/>
    </row>
    <row r="2995" spans="1:10" s="177" customFormat="1" ht="25.5" customHeight="1" outlineLevel="1" x14ac:dyDescent="0.2">
      <c r="A2995" s="177" t="s">
        <v>212</v>
      </c>
      <c r="B2995" s="190" t="s">
        <v>4052</v>
      </c>
      <c r="C2995" s="191" t="s">
        <v>4034</v>
      </c>
      <c r="D2995" s="192" t="s">
        <v>9</v>
      </c>
      <c r="E2995" s="193">
        <v>52.69</v>
      </c>
      <c r="F2995" s="193"/>
      <c r="G2995" s="191" t="s">
        <v>4030</v>
      </c>
      <c r="H2995" s="197">
        <f t="shared" si="94"/>
        <v>21.17</v>
      </c>
      <c r="I2995" s="203"/>
      <c r="J2995" s="365"/>
    </row>
    <row r="2996" spans="1:10" s="177" customFormat="1" ht="12.75" customHeight="1" outlineLevel="1" x14ac:dyDescent="0.2">
      <c r="A2996" s="177" t="s">
        <v>212</v>
      </c>
      <c r="B2996" s="186" t="s">
        <v>4053</v>
      </c>
      <c r="C2996" s="187" t="s">
        <v>4036</v>
      </c>
      <c r="D2996" s="188" t="s">
        <v>9</v>
      </c>
      <c r="E2996" s="189">
        <v>115.28</v>
      </c>
      <c r="F2996" s="189"/>
      <c r="G2996" s="187" t="s">
        <v>4032</v>
      </c>
      <c r="H2996" s="197">
        <f t="shared" si="94"/>
        <v>99.08</v>
      </c>
      <c r="I2996" s="203"/>
      <c r="J2996" s="365"/>
    </row>
    <row r="2997" spans="1:10" s="177" customFormat="1" ht="25.5" customHeight="1" outlineLevel="1" x14ac:dyDescent="0.2">
      <c r="A2997" s="177" t="s">
        <v>212</v>
      </c>
      <c r="B2997" s="190" t="s">
        <v>4054</v>
      </c>
      <c r="C2997" s="191" t="s">
        <v>4038</v>
      </c>
      <c r="D2997" s="192" t="s">
        <v>9</v>
      </c>
      <c r="E2997" s="193">
        <v>37.89</v>
      </c>
      <c r="F2997" s="193"/>
      <c r="G2997" s="191" t="s">
        <v>4034</v>
      </c>
      <c r="H2997" s="197">
        <f t="shared" si="94"/>
        <v>6.66</v>
      </c>
      <c r="I2997" s="203"/>
      <c r="J2997" s="365"/>
    </row>
    <row r="2998" spans="1:10" s="177" customFormat="1" ht="12.75" customHeight="1" outlineLevel="1" x14ac:dyDescent="0.2">
      <c r="A2998" s="177" t="s">
        <v>212</v>
      </c>
      <c r="B2998" s="178" t="s">
        <v>4055</v>
      </c>
      <c r="C2998" s="179" t="s">
        <v>1486</v>
      </c>
      <c r="D2998" s="180"/>
      <c r="E2998" s="181"/>
      <c r="F2998" s="181"/>
      <c r="G2998" s="187" t="s">
        <v>4036</v>
      </c>
      <c r="H2998" s="197">
        <f t="shared" si="94"/>
        <v>318.86</v>
      </c>
      <c r="I2998" s="203"/>
      <c r="J2998" s="365"/>
    </row>
    <row r="2999" spans="1:10" s="177" customFormat="1" ht="25.5" customHeight="1" outlineLevel="1" x14ac:dyDescent="0.2">
      <c r="A2999" s="177" t="s">
        <v>212</v>
      </c>
      <c r="B2999" s="186" t="s">
        <v>4056</v>
      </c>
      <c r="C2999" s="187" t="s">
        <v>4024</v>
      </c>
      <c r="D2999" s="188" t="s">
        <v>9</v>
      </c>
      <c r="E2999" s="189">
        <v>51.58</v>
      </c>
      <c r="F2999" s="189"/>
      <c r="G2999" s="191" t="s">
        <v>4038</v>
      </c>
      <c r="H2999" s="197">
        <f t="shared" si="94"/>
        <v>95.44</v>
      </c>
      <c r="I2999" s="203"/>
      <c r="J2999" s="365"/>
    </row>
    <row r="3000" spans="1:10" s="177" customFormat="1" ht="12.75" customHeight="1" outlineLevel="1" x14ac:dyDescent="0.2">
      <c r="A3000" s="177" t="s">
        <v>212</v>
      </c>
      <c r="B3000" s="190" t="s">
        <v>4057</v>
      </c>
      <c r="C3000" s="191" t="s">
        <v>4026</v>
      </c>
      <c r="D3000" s="192" t="s">
        <v>9</v>
      </c>
      <c r="E3000" s="193">
        <v>41.4</v>
      </c>
      <c r="F3000" s="193"/>
      <c r="G3000" s="191"/>
      <c r="H3000" s="197">
        <f t="shared" si="94"/>
        <v>0</v>
      </c>
      <c r="I3000" s="203"/>
      <c r="J3000" s="365"/>
    </row>
    <row r="3001" spans="1:10" s="177" customFormat="1" ht="12.75" customHeight="1" outlineLevel="1" x14ac:dyDescent="0.2">
      <c r="A3001" s="177" t="s">
        <v>212</v>
      </c>
      <c r="B3001" s="186" t="s">
        <v>4058</v>
      </c>
      <c r="C3001" s="187" t="s">
        <v>4028</v>
      </c>
      <c r="D3001" s="188" t="s">
        <v>9</v>
      </c>
      <c r="E3001" s="189">
        <v>34.1</v>
      </c>
      <c r="F3001" s="189"/>
      <c r="G3001" s="187"/>
      <c r="H3001" s="197">
        <f t="shared" si="94"/>
        <v>0</v>
      </c>
      <c r="I3001" s="203"/>
      <c r="J3001" s="365"/>
    </row>
    <row r="3002" spans="1:10" s="177" customFormat="1" ht="25.5" customHeight="1" outlineLevel="1" x14ac:dyDescent="0.2">
      <c r="A3002" s="177" t="s">
        <v>212</v>
      </c>
      <c r="B3002" s="190" t="s">
        <v>4059</v>
      </c>
      <c r="C3002" s="191" t="s">
        <v>4030</v>
      </c>
      <c r="D3002" s="192" t="s">
        <v>9</v>
      </c>
      <c r="E3002" s="193">
        <v>30.57</v>
      </c>
      <c r="F3002" s="193"/>
      <c r="G3002" s="191"/>
      <c r="H3002" s="197">
        <f t="shared" si="94"/>
        <v>0</v>
      </c>
      <c r="I3002" s="203"/>
      <c r="J3002" s="365"/>
    </row>
    <row r="3003" spans="1:10" s="177" customFormat="1" ht="12.75" customHeight="1" outlineLevel="1" x14ac:dyDescent="0.2">
      <c r="A3003" s="177" t="s">
        <v>212</v>
      </c>
      <c r="B3003" s="186" t="s">
        <v>4060</v>
      </c>
      <c r="C3003" s="187" t="s">
        <v>4032</v>
      </c>
      <c r="D3003" s="188" t="s">
        <v>9</v>
      </c>
      <c r="E3003" s="189">
        <v>16.03</v>
      </c>
      <c r="F3003" s="189"/>
      <c r="G3003" s="187"/>
      <c r="H3003" s="197">
        <f t="shared" si="94"/>
        <v>0</v>
      </c>
      <c r="I3003" s="203"/>
      <c r="J3003" s="365"/>
    </row>
    <row r="3004" spans="1:10" s="177" customFormat="1" ht="25.5" customHeight="1" outlineLevel="1" x14ac:dyDescent="0.2">
      <c r="A3004" s="177" t="s">
        <v>212</v>
      </c>
      <c r="B3004" s="190" t="s">
        <v>4061</v>
      </c>
      <c r="C3004" s="191" t="s">
        <v>4034</v>
      </c>
      <c r="D3004" s="192" t="s">
        <v>9</v>
      </c>
      <c r="E3004" s="193">
        <v>35.950000000000003</v>
      </c>
      <c r="F3004" s="193"/>
      <c r="G3004" s="191"/>
      <c r="H3004" s="197">
        <f t="shared" si="94"/>
        <v>0</v>
      </c>
      <c r="I3004" s="203"/>
      <c r="J3004" s="365"/>
    </row>
    <row r="3005" spans="1:10" s="177" customFormat="1" ht="12.75" customHeight="1" outlineLevel="1" x14ac:dyDescent="0.2">
      <c r="A3005" s="177" t="s">
        <v>212</v>
      </c>
      <c r="B3005" s="186" t="s">
        <v>4062</v>
      </c>
      <c r="C3005" s="187" t="s">
        <v>4036</v>
      </c>
      <c r="D3005" s="188" t="s">
        <v>9</v>
      </c>
      <c r="E3005" s="189">
        <v>130.59</v>
      </c>
      <c r="F3005" s="189"/>
      <c r="G3005" s="187"/>
      <c r="H3005" s="197">
        <f t="shared" si="94"/>
        <v>0</v>
      </c>
      <c r="I3005" s="203"/>
      <c r="J3005" s="365"/>
    </row>
    <row r="3006" spans="1:10" s="177" customFormat="1" ht="25.5" customHeight="1" outlineLevel="1" x14ac:dyDescent="0.2">
      <c r="A3006" s="177" t="s">
        <v>212</v>
      </c>
      <c r="B3006" s="190" t="s">
        <v>4063</v>
      </c>
      <c r="C3006" s="191" t="s">
        <v>4038</v>
      </c>
      <c r="D3006" s="192" t="s">
        <v>9</v>
      </c>
      <c r="E3006" s="193">
        <v>31.62</v>
      </c>
      <c r="F3006" s="193"/>
      <c r="G3006" s="191"/>
      <c r="H3006" s="197">
        <f t="shared" si="94"/>
        <v>0</v>
      </c>
      <c r="I3006" s="203"/>
      <c r="J3006" s="365"/>
    </row>
    <row r="3007" spans="1:10" s="177" customFormat="1" ht="12.75" customHeight="1" outlineLevel="1" x14ac:dyDescent="0.2">
      <c r="A3007" s="177" t="s">
        <v>212</v>
      </c>
      <c r="B3007" s="178" t="s">
        <v>4064</v>
      </c>
      <c r="C3007" s="179" t="s">
        <v>1487</v>
      </c>
      <c r="D3007" s="180"/>
      <c r="E3007" s="181"/>
      <c r="F3007" s="181"/>
      <c r="G3007" s="187"/>
      <c r="H3007" s="197">
        <f t="shared" si="94"/>
        <v>0</v>
      </c>
      <c r="I3007" s="203"/>
      <c r="J3007" s="365"/>
    </row>
    <row r="3008" spans="1:10" s="177" customFormat="1" ht="12.75" customHeight="1" outlineLevel="1" x14ac:dyDescent="0.2">
      <c r="A3008" s="177" t="s">
        <v>212</v>
      </c>
      <c r="B3008" s="186" t="s">
        <v>4065</v>
      </c>
      <c r="C3008" s="187" t="s">
        <v>4024</v>
      </c>
      <c r="D3008" s="188" t="s">
        <v>9</v>
      </c>
      <c r="E3008" s="189">
        <v>51.76</v>
      </c>
      <c r="F3008" s="189"/>
      <c r="G3008" s="191"/>
      <c r="H3008" s="197">
        <f t="shared" si="94"/>
        <v>0</v>
      </c>
      <c r="I3008" s="203"/>
      <c r="J3008" s="365"/>
    </row>
    <row r="3009" spans="1:10" s="177" customFormat="1" ht="12.75" customHeight="1" outlineLevel="1" x14ac:dyDescent="0.2">
      <c r="A3009" s="177" t="s">
        <v>212</v>
      </c>
      <c r="B3009" s="190" t="s">
        <v>4066</v>
      </c>
      <c r="C3009" s="191" t="s">
        <v>4026</v>
      </c>
      <c r="D3009" s="192" t="s">
        <v>9</v>
      </c>
      <c r="E3009" s="193">
        <v>45.47</v>
      </c>
      <c r="F3009" s="193"/>
      <c r="G3009" s="160"/>
      <c r="H3009" s="160"/>
      <c r="I3009" s="203"/>
      <c r="J3009" s="365"/>
    </row>
    <row r="3010" spans="1:10" s="177" customFormat="1" ht="12.75" customHeight="1" outlineLevel="1" x14ac:dyDescent="0.2">
      <c r="A3010" s="177" t="s">
        <v>212</v>
      </c>
      <c r="B3010" s="186" t="s">
        <v>4067</v>
      </c>
      <c r="C3010" s="187" t="s">
        <v>4028</v>
      </c>
      <c r="D3010" s="188" t="s">
        <v>9</v>
      </c>
      <c r="E3010" s="189">
        <v>24.92</v>
      </c>
      <c r="F3010" s="189"/>
      <c r="G3010" s="160"/>
      <c r="H3010" s="160"/>
      <c r="I3010" s="203"/>
      <c r="J3010" s="365"/>
    </row>
    <row r="3011" spans="1:10" s="177" customFormat="1" ht="25.5" customHeight="1" outlineLevel="1" x14ac:dyDescent="0.2">
      <c r="A3011" s="177" t="s">
        <v>212</v>
      </c>
      <c r="B3011" s="190" t="s">
        <v>4068</v>
      </c>
      <c r="C3011" s="191" t="s">
        <v>4030</v>
      </c>
      <c r="D3011" s="192" t="s">
        <v>9</v>
      </c>
      <c r="E3011" s="193">
        <v>35.630000000000003</v>
      </c>
      <c r="F3011" s="193"/>
      <c r="G3011" s="423" t="str">
        <f>$A$2</f>
        <v>TORRE</v>
      </c>
      <c r="H3011" s="196">
        <f>SUM(H3012:H3028)</f>
        <v>5988.46</v>
      </c>
      <c r="I3011" s="203"/>
      <c r="J3011" s="365"/>
    </row>
    <row r="3012" spans="1:10" s="177" customFormat="1" ht="12.75" customHeight="1" outlineLevel="1" x14ac:dyDescent="0.2">
      <c r="A3012" s="177" t="s">
        <v>212</v>
      </c>
      <c r="B3012" s="186" t="s">
        <v>4069</v>
      </c>
      <c r="C3012" s="187" t="s">
        <v>4032</v>
      </c>
      <c r="D3012" s="188" t="s">
        <v>9</v>
      </c>
      <c r="E3012" s="189">
        <v>17.22</v>
      </c>
      <c r="F3012" s="189"/>
      <c r="G3012" s="187" t="s">
        <v>4024</v>
      </c>
      <c r="H3012" s="197">
        <f t="shared" ref="H3012:H3028" si="95">SUMIFS($E:$E,$C:$C,G3012,$A:$A,$G$30)</f>
        <v>1043.7900000000002</v>
      </c>
      <c r="I3012" s="203"/>
      <c r="J3012" s="365"/>
    </row>
    <row r="3013" spans="1:10" s="177" customFormat="1" ht="25.5" customHeight="1" outlineLevel="1" x14ac:dyDescent="0.2">
      <c r="A3013" s="177" t="s">
        <v>212</v>
      </c>
      <c r="B3013" s="190" t="s">
        <v>4070</v>
      </c>
      <c r="C3013" s="191" t="s">
        <v>4034</v>
      </c>
      <c r="D3013" s="192" t="s">
        <v>9</v>
      </c>
      <c r="E3013" s="193">
        <v>38.57</v>
      </c>
      <c r="F3013" s="193"/>
      <c r="G3013" s="191" t="s">
        <v>4026</v>
      </c>
      <c r="H3013" s="197">
        <f t="shared" si="95"/>
        <v>900.04</v>
      </c>
      <c r="I3013" s="203"/>
      <c r="J3013" s="365"/>
    </row>
    <row r="3014" spans="1:10" s="177" customFormat="1" ht="12.75" customHeight="1" outlineLevel="1" x14ac:dyDescent="0.2">
      <c r="A3014" s="177" t="s">
        <v>212</v>
      </c>
      <c r="B3014" s="186" t="s">
        <v>4071</v>
      </c>
      <c r="C3014" s="187" t="s">
        <v>4036</v>
      </c>
      <c r="D3014" s="188" t="s">
        <v>9</v>
      </c>
      <c r="E3014" s="189">
        <v>47.73</v>
      </c>
      <c r="F3014" s="189"/>
      <c r="G3014" s="187" t="s">
        <v>4028</v>
      </c>
      <c r="H3014" s="197">
        <f t="shared" si="95"/>
        <v>503.25000000000006</v>
      </c>
      <c r="I3014" s="203"/>
      <c r="J3014" s="365"/>
    </row>
    <row r="3015" spans="1:10" s="177" customFormat="1" ht="25.5" customHeight="1" outlineLevel="1" x14ac:dyDescent="0.2">
      <c r="A3015" s="177" t="s">
        <v>212</v>
      </c>
      <c r="B3015" s="190" t="s">
        <v>4072</v>
      </c>
      <c r="C3015" s="191" t="s">
        <v>4038</v>
      </c>
      <c r="D3015" s="192" t="s">
        <v>9</v>
      </c>
      <c r="E3015" s="193">
        <v>31.69</v>
      </c>
      <c r="F3015" s="193"/>
      <c r="G3015" s="191" t="s">
        <v>4030</v>
      </c>
      <c r="H3015" s="197">
        <f t="shared" si="95"/>
        <v>580.55999999999995</v>
      </c>
      <c r="I3015" s="203"/>
      <c r="J3015" s="365"/>
    </row>
    <row r="3016" spans="1:10" s="177" customFormat="1" ht="12.75" customHeight="1" outlineLevel="1" x14ac:dyDescent="0.2">
      <c r="A3016" s="177" t="s">
        <v>212</v>
      </c>
      <c r="B3016" s="178" t="s">
        <v>4073</v>
      </c>
      <c r="C3016" s="179" t="s">
        <v>1488</v>
      </c>
      <c r="D3016" s="180"/>
      <c r="E3016" s="181"/>
      <c r="F3016" s="181"/>
      <c r="G3016" s="187" t="s">
        <v>4032</v>
      </c>
      <c r="H3016" s="197">
        <f t="shared" si="95"/>
        <v>411.85</v>
      </c>
      <c r="I3016" s="203"/>
      <c r="J3016" s="365"/>
    </row>
    <row r="3017" spans="1:10" s="177" customFormat="1" ht="25.5" customHeight="1" outlineLevel="1" x14ac:dyDescent="0.2">
      <c r="A3017" s="177" t="s">
        <v>212</v>
      </c>
      <c r="B3017" s="186" t="s">
        <v>4074</v>
      </c>
      <c r="C3017" s="187" t="s">
        <v>4024</v>
      </c>
      <c r="D3017" s="188" t="s">
        <v>9</v>
      </c>
      <c r="E3017" s="189">
        <v>51.94</v>
      </c>
      <c r="F3017" s="189"/>
      <c r="G3017" s="191" t="s">
        <v>4034</v>
      </c>
      <c r="H3017" s="197">
        <f t="shared" si="95"/>
        <v>542.38</v>
      </c>
      <c r="I3017" s="203"/>
      <c r="J3017" s="365"/>
    </row>
    <row r="3018" spans="1:10" s="177" customFormat="1" ht="12.75" customHeight="1" outlineLevel="1" x14ac:dyDescent="0.2">
      <c r="A3018" s="177" t="s">
        <v>212</v>
      </c>
      <c r="B3018" s="190" t="s">
        <v>4075</v>
      </c>
      <c r="C3018" s="191" t="s">
        <v>4026</v>
      </c>
      <c r="D3018" s="192" t="s">
        <v>9</v>
      </c>
      <c r="E3018" s="193">
        <v>41.53</v>
      </c>
      <c r="F3018" s="193"/>
      <c r="G3018" s="187" t="s">
        <v>4036</v>
      </c>
      <c r="H3018" s="197">
        <f t="shared" si="95"/>
        <v>1265.6300000000001</v>
      </c>
      <c r="I3018" s="203"/>
      <c r="J3018" s="365"/>
    </row>
    <row r="3019" spans="1:10" s="177" customFormat="1" ht="25.5" customHeight="1" outlineLevel="1" x14ac:dyDescent="0.2">
      <c r="A3019" s="177" t="s">
        <v>212</v>
      </c>
      <c r="B3019" s="186" t="s">
        <v>4076</v>
      </c>
      <c r="C3019" s="187" t="s">
        <v>4028</v>
      </c>
      <c r="D3019" s="188" t="s">
        <v>9</v>
      </c>
      <c r="E3019" s="189">
        <v>23.41</v>
      </c>
      <c r="F3019" s="189"/>
      <c r="G3019" s="191" t="s">
        <v>4038</v>
      </c>
      <c r="H3019" s="197">
        <f t="shared" si="95"/>
        <v>740.96</v>
      </c>
      <c r="I3019" s="203"/>
      <c r="J3019" s="365"/>
    </row>
    <row r="3020" spans="1:10" s="177" customFormat="1" ht="25.5" customHeight="1" outlineLevel="1" x14ac:dyDescent="0.2">
      <c r="A3020" s="177" t="s">
        <v>212</v>
      </c>
      <c r="B3020" s="190" t="s">
        <v>4077</v>
      </c>
      <c r="C3020" s="191" t="s">
        <v>4030</v>
      </c>
      <c r="D3020" s="192" t="s">
        <v>9</v>
      </c>
      <c r="E3020" s="193">
        <v>30.92</v>
      </c>
      <c r="F3020" s="193"/>
      <c r="G3020" s="191"/>
      <c r="H3020" s="197">
        <f t="shared" si="95"/>
        <v>0</v>
      </c>
      <c r="I3020" s="203"/>
      <c r="J3020" s="365"/>
    </row>
    <row r="3021" spans="1:10" s="177" customFormat="1" ht="12.75" customHeight="1" outlineLevel="1" x14ac:dyDescent="0.2">
      <c r="A3021" s="177" t="s">
        <v>212</v>
      </c>
      <c r="B3021" s="186" t="s">
        <v>4078</v>
      </c>
      <c r="C3021" s="187" t="s">
        <v>4032</v>
      </c>
      <c r="D3021" s="188" t="s">
        <v>9</v>
      </c>
      <c r="E3021" s="189">
        <v>15.98</v>
      </c>
      <c r="F3021" s="189"/>
      <c r="G3021" s="187"/>
      <c r="H3021" s="197">
        <f t="shared" si="95"/>
        <v>0</v>
      </c>
      <c r="I3021" s="203"/>
      <c r="J3021" s="365"/>
    </row>
    <row r="3022" spans="1:10" s="177" customFormat="1" ht="25.5" customHeight="1" outlineLevel="1" x14ac:dyDescent="0.2">
      <c r="A3022" s="177" t="s">
        <v>212</v>
      </c>
      <c r="B3022" s="190" t="s">
        <v>4079</v>
      </c>
      <c r="C3022" s="191" t="s">
        <v>4034</v>
      </c>
      <c r="D3022" s="192" t="s">
        <v>9</v>
      </c>
      <c r="E3022" s="193">
        <v>34.82</v>
      </c>
      <c r="F3022" s="193"/>
      <c r="G3022" s="191"/>
      <c r="H3022" s="197">
        <f t="shared" si="95"/>
        <v>0</v>
      </c>
      <c r="I3022" s="203"/>
      <c r="J3022" s="365"/>
    </row>
    <row r="3023" spans="1:10" s="177" customFormat="1" ht="12.75" customHeight="1" outlineLevel="1" x14ac:dyDescent="0.2">
      <c r="A3023" s="177" t="s">
        <v>212</v>
      </c>
      <c r="B3023" s="186" t="s">
        <v>4080</v>
      </c>
      <c r="C3023" s="187" t="s">
        <v>4036</v>
      </c>
      <c r="D3023" s="188" t="s">
        <v>9</v>
      </c>
      <c r="E3023" s="189">
        <v>48.49</v>
      </c>
      <c r="F3023" s="189"/>
      <c r="G3023" s="187"/>
      <c r="H3023" s="197">
        <f t="shared" si="95"/>
        <v>0</v>
      </c>
      <c r="I3023" s="203"/>
      <c r="J3023" s="365"/>
    </row>
    <row r="3024" spans="1:10" s="177" customFormat="1" ht="25.5" customHeight="1" outlineLevel="1" x14ac:dyDescent="0.2">
      <c r="A3024" s="177" t="s">
        <v>212</v>
      </c>
      <c r="B3024" s="190" t="s">
        <v>4081</v>
      </c>
      <c r="C3024" s="191" t="s">
        <v>4038</v>
      </c>
      <c r="D3024" s="192" t="s">
        <v>9</v>
      </c>
      <c r="E3024" s="193">
        <v>31.7</v>
      </c>
      <c r="F3024" s="193"/>
      <c r="G3024" s="191"/>
      <c r="H3024" s="197">
        <f t="shared" si="95"/>
        <v>0</v>
      </c>
      <c r="I3024" s="203"/>
      <c r="J3024" s="365"/>
    </row>
    <row r="3025" spans="1:10" s="177" customFormat="1" ht="12.75" customHeight="1" outlineLevel="1" x14ac:dyDescent="0.2">
      <c r="A3025" s="177" t="s">
        <v>212</v>
      </c>
      <c r="B3025" s="178" t="s">
        <v>4082</v>
      </c>
      <c r="C3025" s="179" t="s">
        <v>1489</v>
      </c>
      <c r="D3025" s="180"/>
      <c r="E3025" s="181"/>
      <c r="F3025" s="181"/>
      <c r="G3025" s="187"/>
      <c r="H3025" s="197">
        <f t="shared" si="95"/>
        <v>0</v>
      </c>
      <c r="I3025" s="203"/>
      <c r="J3025" s="365"/>
    </row>
    <row r="3026" spans="1:10" s="177" customFormat="1" ht="12.75" customHeight="1" outlineLevel="1" x14ac:dyDescent="0.2">
      <c r="A3026" s="177" t="s">
        <v>212</v>
      </c>
      <c r="B3026" s="186" t="s">
        <v>4083</v>
      </c>
      <c r="C3026" s="187" t="s">
        <v>4024</v>
      </c>
      <c r="D3026" s="188" t="s">
        <v>9</v>
      </c>
      <c r="E3026" s="189">
        <v>51.84</v>
      </c>
      <c r="F3026" s="189"/>
      <c r="G3026" s="191"/>
      <c r="H3026" s="197">
        <f t="shared" si="95"/>
        <v>0</v>
      </c>
      <c r="I3026" s="203"/>
      <c r="J3026" s="365"/>
    </row>
    <row r="3027" spans="1:10" s="177" customFormat="1" ht="12.75" customHeight="1" outlineLevel="1" x14ac:dyDescent="0.2">
      <c r="A3027" s="177" t="s">
        <v>212</v>
      </c>
      <c r="B3027" s="190" t="s">
        <v>4084</v>
      </c>
      <c r="C3027" s="191" t="s">
        <v>4026</v>
      </c>
      <c r="D3027" s="192" t="s">
        <v>9</v>
      </c>
      <c r="E3027" s="193">
        <v>45.55</v>
      </c>
      <c r="F3027" s="193"/>
      <c r="G3027" s="187"/>
      <c r="H3027" s="197">
        <f t="shared" si="95"/>
        <v>0</v>
      </c>
      <c r="I3027" s="203"/>
      <c r="J3027" s="365"/>
    </row>
    <row r="3028" spans="1:10" s="177" customFormat="1" ht="12.75" customHeight="1" outlineLevel="1" x14ac:dyDescent="0.2">
      <c r="A3028" s="177" t="s">
        <v>212</v>
      </c>
      <c r="B3028" s="186" t="s">
        <v>4085</v>
      </c>
      <c r="C3028" s="187" t="s">
        <v>4028</v>
      </c>
      <c r="D3028" s="188" t="s">
        <v>9</v>
      </c>
      <c r="E3028" s="189">
        <v>30.47</v>
      </c>
      <c r="F3028" s="189"/>
      <c r="G3028" s="191"/>
      <c r="H3028" s="197">
        <f t="shared" si="95"/>
        <v>0</v>
      </c>
      <c r="I3028" s="203"/>
      <c r="J3028" s="365"/>
    </row>
    <row r="3029" spans="1:10" s="177" customFormat="1" ht="25.5" customHeight="1" outlineLevel="1" x14ac:dyDescent="0.2">
      <c r="A3029" s="177" t="s">
        <v>212</v>
      </c>
      <c r="B3029" s="190" t="s">
        <v>4086</v>
      </c>
      <c r="C3029" s="191" t="s">
        <v>4030</v>
      </c>
      <c r="D3029" s="192" t="s">
        <v>9</v>
      </c>
      <c r="E3029" s="193">
        <v>35.76</v>
      </c>
      <c r="F3029" s="193"/>
      <c r="G3029" s="203"/>
      <c r="H3029" s="203"/>
      <c r="I3029" s="203"/>
      <c r="J3029" s="365"/>
    </row>
    <row r="3030" spans="1:10" s="177" customFormat="1" ht="12.75" customHeight="1" outlineLevel="1" x14ac:dyDescent="0.2">
      <c r="A3030" s="177" t="s">
        <v>212</v>
      </c>
      <c r="B3030" s="186" t="s">
        <v>4087</v>
      </c>
      <c r="C3030" s="187" t="s">
        <v>4032</v>
      </c>
      <c r="D3030" s="188" t="s">
        <v>9</v>
      </c>
      <c r="E3030" s="189">
        <v>17.22</v>
      </c>
      <c r="F3030" s="189"/>
      <c r="G3030" s="203"/>
      <c r="H3030" s="203"/>
      <c r="I3030" s="203"/>
      <c r="J3030" s="365"/>
    </row>
    <row r="3031" spans="1:10" s="177" customFormat="1" ht="25.5" customHeight="1" outlineLevel="1" x14ac:dyDescent="0.2">
      <c r="A3031" s="177" t="s">
        <v>212</v>
      </c>
      <c r="B3031" s="190" t="s">
        <v>4088</v>
      </c>
      <c r="C3031" s="191" t="s">
        <v>4034</v>
      </c>
      <c r="D3031" s="192" t="s">
        <v>9</v>
      </c>
      <c r="E3031" s="193">
        <v>38.57</v>
      </c>
      <c r="F3031" s="193"/>
      <c r="G3031" s="203"/>
      <c r="H3031" s="203"/>
      <c r="I3031" s="203"/>
      <c r="J3031" s="365"/>
    </row>
    <row r="3032" spans="1:10" s="177" customFormat="1" ht="12.75" customHeight="1" outlineLevel="1" x14ac:dyDescent="0.2">
      <c r="A3032" s="177" t="s">
        <v>212</v>
      </c>
      <c r="B3032" s="186" t="s">
        <v>4089</v>
      </c>
      <c r="C3032" s="187" t="s">
        <v>4036</v>
      </c>
      <c r="D3032" s="188" t="s">
        <v>9</v>
      </c>
      <c r="E3032" s="189">
        <v>47.73</v>
      </c>
      <c r="F3032" s="189"/>
      <c r="G3032" s="203"/>
      <c r="H3032" s="203"/>
      <c r="I3032" s="203"/>
      <c r="J3032" s="365"/>
    </row>
    <row r="3033" spans="1:10" s="177" customFormat="1" ht="25.5" customHeight="1" outlineLevel="1" x14ac:dyDescent="0.2">
      <c r="A3033" s="177" t="s">
        <v>212</v>
      </c>
      <c r="B3033" s="190" t="s">
        <v>4090</v>
      </c>
      <c r="C3033" s="191" t="s">
        <v>4038</v>
      </c>
      <c r="D3033" s="192" t="s">
        <v>9</v>
      </c>
      <c r="E3033" s="193">
        <v>31.69</v>
      </c>
      <c r="F3033" s="193"/>
      <c r="G3033" s="203"/>
      <c r="H3033" s="203"/>
      <c r="I3033" s="203"/>
      <c r="J3033" s="365"/>
    </row>
    <row r="3034" spans="1:10" s="177" customFormat="1" ht="12.75" customHeight="1" outlineLevel="1" x14ac:dyDescent="0.2">
      <c r="A3034" s="177" t="s">
        <v>212</v>
      </c>
      <c r="B3034" s="178" t="s">
        <v>4091</v>
      </c>
      <c r="C3034" s="179" t="s">
        <v>1490</v>
      </c>
      <c r="D3034" s="180"/>
      <c r="E3034" s="181"/>
      <c r="F3034" s="181"/>
      <c r="G3034" s="203"/>
      <c r="H3034" s="203"/>
      <c r="I3034" s="203"/>
      <c r="J3034" s="365"/>
    </row>
    <row r="3035" spans="1:10" s="177" customFormat="1" ht="12.75" customHeight="1" outlineLevel="1" x14ac:dyDescent="0.2">
      <c r="A3035" s="177" t="s">
        <v>212</v>
      </c>
      <c r="B3035" s="186" t="s">
        <v>4092</v>
      </c>
      <c r="C3035" s="187" t="s">
        <v>4024</v>
      </c>
      <c r="D3035" s="188" t="s">
        <v>9</v>
      </c>
      <c r="E3035" s="189">
        <v>54.62</v>
      </c>
      <c r="F3035" s="189"/>
    </row>
    <row r="3036" spans="1:10" s="177" customFormat="1" ht="12.75" customHeight="1" outlineLevel="1" x14ac:dyDescent="0.2">
      <c r="A3036" s="177" t="s">
        <v>212</v>
      </c>
      <c r="B3036" s="190" t="s">
        <v>4093</v>
      </c>
      <c r="C3036" s="191" t="s">
        <v>4026</v>
      </c>
      <c r="D3036" s="192" t="s">
        <v>9</v>
      </c>
      <c r="E3036" s="193">
        <v>41.55</v>
      </c>
      <c r="F3036" s="193"/>
    </row>
    <row r="3037" spans="1:10" s="177" customFormat="1" ht="12.75" customHeight="1" outlineLevel="1" x14ac:dyDescent="0.2">
      <c r="A3037" s="177" t="s">
        <v>212</v>
      </c>
      <c r="B3037" s="186" t="s">
        <v>4094</v>
      </c>
      <c r="C3037" s="187" t="s">
        <v>4028</v>
      </c>
      <c r="D3037" s="188" t="s">
        <v>9</v>
      </c>
      <c r="E3037" s="189">
        <v>23.41</v>
      </c>
      <c r="F3037" s="189"/>
    </row>
    <row r="3038" spans="1:10" s="177" customFormat="1" ht="25.5" customHeight="1" outlineLevel="1" x14ac:dyDescent="0.2">
      <c r="A3038" s="177" t="s">
        <v>212</v>
      </c>
      <c r="B3038" s="190" t="s">
        <v>4095</v>
      </c>
      <c r="C3038" s="191" t="s">
        <v>4030</v>
      </c>
      <c r="D3038" s="192" t="s">
        <v>9</v>
      </c>
      <c r="E3038" s="193">
        <v>30.94</v>
      </c>
      <c r="F3038" s="193"/>
    </row>
    <row r="3039" spans="1:10" s="177" customFormat="1" ht="12.75" customHeight="1" outlineLevel="1" x14ac:dyDescent="0.2">
      <c r="A3039" s="177" t="s">
        <v>212</v>
      </c>
      <c r="B3039" s="186" t="s">
        <v>4096</v>
      </c>
      <c r="C3039" s="187" t="s">
        <v>4032</v>
      </c>
      <c r="D3039" s="188" t="s">
        <v>9</v>
      </c>
      <c r="E3039" s="189">
        <v>16</v>
      </c>
      <c r="F3039" s="189"/>
    </row>
    <row r="3040" spans="1:10" s="177" customFormat="1" ht="25.5" customHeight="1" outlineLevel="1" x14ac:dyDescent="0.2">
      <c r="A3040" s="177" t="s">
        <v>212</v>
      </c>
      <c r="B3040" s="190" t="s">
        <v>4097</v>
      </c>
      <c r="C3040" s="191" t="s">
        <v>4034</v>
      </c>
      <c r="D3040" s="192" t="s">
        <v>9</v>
      </c>
      <c r="E3040" s="193">
        <v>34.82</v>
      </c>
      <c r="F3040" s="193"/>
    </row>
    <row r="3041" spans="1:6" s="177" customFormat="1" ht="12.75" customHeight="1" outlineLevel="1" x14ac:dyDescent="0.2">
      <c r="A3041" s="177" t="s">
        <v>212</v>
      </c>
      <c r="B3041" s="186" t="s">
        <v>4098</v>
      </c>
      <c r="C3041" s="187" t="s">
        <v>4036</v>
      </c>
      <c r="D3041" s="188" t="s">
        <v>9</v>
      </c>
      <c r="E3041" s="189">
        <v>48.49</v>
      </c>
      <c r="F3041" s="189"/>
    </row>
    <row r="3042" spans="1:6" s="177" customFormat="1" ht="25.5" customHeight="1" outlineLevel="1" x14ac:dyDescent="0.2">
      <c r="A3042" s="177" t="s">
        <v>212</v>
      </c>
      <c r="B3042" s="190" t="s">
        <v>4099</v>
      </c>
      <c r="C3042" s="191" t="s">
        <v>4038</v>
      </c>
      <c r="D3042" s="192" t="s">
        <v>9</v>
      </c>
      <c r="E3042" s="193">
        <v>31.7</v>
      </c>
      <c r="F3042" s="193"/>
    </row>
    <row r="3043" spans="1:6" s="177" customFormat="1" ht="12.75" customHeight="1" outlineLevel="1" x14ac:dyDescent="0.2">
      <c r="A3043" s="177" t="s">
        <v>212</v>
      </c>
      <c r="B3043" s="178" t="s">
        <v>4100</v>
      </c>
      <c r="C3043" s="179" t="s">
        <v>1491</v>
      </c>
      <c r="D3043" s="180"/>
      <c r="E3043" s="181"/>
      <c r="F3043" s="181"/>
    </row>
    <row r="3044" spans="1:6" s="177" customFormat="1" ht="12.75" customHeight="1" outlineLevel="1" x14ac:dyDescent="0.2">
      <c r="A3044" s="177" t="s">
        <v>212</v>
      </c>
      <c r="B3044" s="186" t="s">
        <v>4101</v>
      </c>
      <c r="C3044" s="187" t="s">
        <v>4024</v>
      </c>
      <c r="D3044" s="188" t="s">
        <v>9</v>
      </c>
      <c r="E3044" s="189">
        <v>51.84</v>
      </c>
      <c r="F3044" s="189"/>
    </row>
    <row r="3045" spans="1:6" s="177" customFormat="1" ht="12.75" customHeight="1" outlineLevel="1" x14ac:dyDescent="0.2">
      <c r="A3045" s="177" t="s">
        <v>212</v>
      </c>
      <c r="B3045" s="190" t="s">
        <v>4102</v>
      </c>
      <c r="C3045" s="191" t="s">
        <v>4026</v>
      </c>
      <c r="D3045" s="192" t="s">
        <v>9</v>
      </c>
      <c r="E3045" s="193">
        <v>45.55</v>
      </c>
      <c r="F3045" s="193"/>
    </row>
    <row r="3046" spans="1:6" s="177" customFormat="1" ht="12.75" customHeight="1" outlineLevel="1" x14ac:dyDescent="0.2">
      <c r="A3046" s="177" t="s">
        <v>212</v>
      </c>
      <c r="B3046" s="186" t="s">
        <v>4103</v>
      </c>
      <c r="C3046" s="187" t="s">
        <v>4028</v>
      </c>
      <c r="D3046" s="188" t="s">
        <v>9</v>
      </c>
      <c r="E3046" s="189">
        <v>25</v>
      </c>
      <c r="F3046" s="189"/>
    </row>
    <row r="3047" spans="1:6" s="177" customFormat="1" ht="25.5" customHeight="1" outlineLevel="1" x14ac:dyDescent="0.2">
      <c r="A3047" s="177" t="s">
        <v>212</v>
      </c>
      <c r="B3047" s="190" t="s">
        <v>4104</v>
      </c>
      <c r="C3047" s="191" t="s">
        <v>4030</v>
      </c>
      <c r="D3047" s="192" t="s">
        <v>9</v>
      </c>
      <c r="E3047" s="193">
        <v>35.76</v>
      </c>
      <c r="F3047" s="193"/>
    </row>
    <row r="3048" spans="1:6" s="177" customFormat="1" ht="12.75" customHeight="1" outlineLevel="1" x14ac:dyDescent="0.2">
      <c r="A3048" s="177" t="s">
        <v>212</v>
      </c>
      <c r="B3048" s="186" t="s">
        <v>4105</v>
      </c>
      <c r="C3048" s="187" t="s">
        <v>4032</v>
      </c>
      <c r="D3048" s="188" t="s">
        <v>9</v>
      </c>
      <c r="E3048" s="189">
        <v>17.22</v>
      </c>
      <c r="F3048" s="189"/>
    </row>
    <row r="3049" spans="1:6" s="177" customFormat="1" ht="25.5" customHeight="1" outlineLevel="1" x14ac:dyDescent="0.2">
      <c r="A3049" s="177" t="s">
        <v>212</v>
      </c>
      <c r="B3049" s="190" t="s">
        <v>4106</v>
      </c>
      <c r="C3049" s="191" t="s">
        <v>4034</v>
      </c>
      <c r="D3049" s="192" t="s">
        <v>9</v>
      </c>
      <c r="E3049" s="193">
        <v>38.57</v>
      </c>
      <c r="F3049" s="193"/>
    </row>
    <row r="3050" spans="1:6" s="177" customFormat="1" ht="12.75" customHeight="1" outlineLevel="1" x14ac:dyDescent="0.2">
      <c r="A3050" s="177" t="s">
        <v>212</v>
      </c>
      <c r="B3050" s="186" t="s">
        <v>4107</v>
      </c>
      <c r="C3050" s="187" t="s">
        <v>4036</v>
      </c>
      <c r="D3050" s="188" t="s">
        <v>9</v>
      </c>
      <c r="E3050" s="189">
        <v>47.73</v>
      </c>
      <c r="F3050" s="189"/>
    </row>
    <row r="3051" spans="1:6" s="177" customFormat="1" ht="25.5" customHeight="1" outlineLevel="1" x14ac:dyDescent="0.2">
      <c r="A3051" s="177" t="s">
        <v>212</v>
      </c>
      <c r="B3051" s="190" t="s">
        <v>4108</v>
      </c>
      <c r="C3051" s="191" t="s">
        <v>4038</v>
      </c>
      <c r="D3051" s="192" t="s">
        <v>9</v>
      </c>
      <c r="E3051" s="193">
        <v>31.69</v>
      </c>
      <c r="F3051" s="193"/>
    </row>
    <row r="3052" spans="1:6" s="177" customFormat="1" ht="12.75" customHeight="1" outlineLevel="1" x14ac:dyDescent="0.2">
      <c r="A3052" s="177" t="s">
        <v>212</v>
      </c>
      <c r="B3052" s="178" t="s">
        <v>4109</v>
      </c>
      <c r="C3052" s="179" t="s">
        <v>1492</v>
      </c>
      <c r="D3052" s="180"/>
      <c r="E3052" s="181"/>
      <c r="F3052" s="181"/>
    </row>
    <row r="3053" spans="1:6" s="177" customFormat="1" ht="12.75" customHeight="1" outlineLevel="1" x14ac:dyDescent="0.2">
      <c r="A3053" s="177" t="s">
        <v>212</v>
      </c>
      <c r="B3053" s="186" t="s">
        <v>4110</v>
      </c>
      <c r="C3053" s="187" t="s">
        <v>4024</v>
      </c>
      <c r="D3053" s="188" t="s">
        <v>9</v>
      </c>
      <c r="E3053" s="189">
        <v>54.62</v>
      </c>
      <c r="F3053" s="189"/>
    </row>
    <row r="3054" spans="1:6" s="177" customFormat="1" ht="12.75" customHeight="1" outlineLevel="1" x14ac:dyDescent="0.2">
      <c r="A3054" s="177" t="s">
        <v>212</v>
      </c>
      <c r="B3054" s="190" t="s">
        <v>4111</v>
      </c>
      <c r="C3054" s="191" t="s">
        <v>4026</v>
      </c>
      <c r="D3054" s="192" t="s">
        <v>9</v>
      </c>
      <c r="E3054" s="193">
        <v>41.55</v>
      </c>
      <c r="F3054" s="193"/>
    </row>
    <row r="3055" spans="1:6" s="177" customFormat="1" ht="12.75" customHeight="1" outlineLevel="1" x14ac:dyDescent="0.2">
      <c r="A3055" s="177" t="s">
        <v>212</v>
      </c>
      <c r="B3055" s="186" t="s">
        <v>4112</v>
      </c>
      <c r="C3055" s="187" t="s">
        <v>4028</v>
      </c>
      <c r="D3055" s="188" t="s">
        <v>9</v>
      </c>
      <c r="E3055" s="189">
        <v>23.41</v>
      </c>
      <c r="F3055" s="189"/>
    </row>
    <row r="3056" spans="1:6" s="177" customFormat="1" ht="25.5" customHeight="1" outlineLevel="1" x14ac:dyDescent="0.2">
      <c r="A3056" s="177" t="s">
        <v>212</v>
      </c>
      <c r="B3056" s="190" t="s">
        <v>4113</v>
      </c>
      <c r="C3056" s="191" t="s">
        <v>4030</v>
      </c>
      <c r="D3056" s="192" t="s">
        <v>9</v>
      </c>
      <c r="E3056" s="193">
        <v>30.94</v>
      </c>
      <c r="F3056" s="193"/>
    </row>
    <row r="3057" spans="1:6" s="177" customFormat="1" ht="12.75" customHeight="1" outlineLevel="1" x14ac:dyDescent="0.2">
      <c r="A3057" s="177" t="s">
        <v>212</v>
      </c>
      <c r="B3057" s="186" t="s">
        <v>4114</v>
      </c>
      <c r="C3057" s="187" t="s">
        <v>4032</v>
      </c>
      <c r="D3057" s="188" t="s">
        <v>9</v>
      </c>
      <c r="E3057" s="189">
        <v>16</v>
      </c>
      <c r="F3057" s="189"/>
    </row>
    <row r="3058" spans="1:6" s="177" customFormat="1" ht="25.5" customHeight="1" outlineLevel="1" x14ac:dyDescent="0.2">
      <c r="A3058" s="177" t="s">
        <v>212</v>
      </c>
      <c r="B3058" s="190" t="s">
        <v>4115</v>
      </c>
      <c r="C3058" s="191" t="s">
        <v>4034</v>
      </c>
      <c r="D3058" s="192" t="s">
        <v>9</v>
      </c>
      <c r="E3058" s="193">
        <v>34.82</v>
      </c>
      <c r="F3058" s="193"/>
    </row>
    <row r="3059" spans="1:6" s="177" customFormat="1" ht="12.75" customHeight="1" outlineLevel="1" x14ac:dyDescent="0.2">
      <c r="A3059" s="177" t="s">
        <v>212</v>
      </c>
      <c r="B3059" s="186" t="s">
        <v>4116</v>
      </c>
      <c r="C3059" s="187" t="s">
        <v>4036</v>
      </c>
      <c r="D3059" s="188" t="s">
        <v>9</v>
      </c>
      <c r="E3059" s="189">
        <v>48.49</v>
      </c>
      <c r="F3059" s="189"/>
    </row>
    <row r="3060" spans="1:6" s="177" customFormat="1" ht="25.5" customHeight="1" outlineLevel="1" x14ac:dyDescent="0.2">
      <c r="A3060" s="177" t="s">
        <v>212</v>
      </c>
      <c r="B3060" s="190" t="s">
        <v>4117</v>
      </c>
      <c r="C3060" s="191" t="s">
        <v>4038</v>
      </c>
      <c r="D3060" s="192" t="s">
        <v>9</v>
      </c>
      <c r="E3060" s="193">
        <v>31.7</v>
      </c>
      <c r="F3060" s="193"/>
    </row>
    <row r="3061" spans="1:6" s="177" customFormat="1" ht="12.75" customHeight="1" outlineLevel="1" x14ac:dyDescent="0.2">
      <c r="A3061" s="177" t="s">
        <v>212</v>
      </c>
      <c r="B3061" s="178" t="s">
        <v>4118</v>
      </c>
      <c r="C3061" s="179" t="s">
        <v>1493</v>
      </c>
      <c r="D3061" s="180"/>
      <c r="E3061" s="181"/>
      <c r="F3061" s="181"/>
    </row>
    <row r="3062" spans="1:6" s="177" customFormat="1" ht="12.75" customHeight="1" outlineLevel="1" x14ac:dyDescent="0.2">
      <c r="A3062" s="177" t="s">
        <v>212</v>
      </c>
      <c r="B3062" s="186" t="s">
        <v>4119</v>
      </c>
      <c r="C3062" s="187" t="s">
        <v>4024</v>
      </c>
      <c r="D3062" s="188" t="s">
        <v>9</v>
      </c>
      <c r="E3062" s="189">
        <v>51.84</v>
      </c>
      <c r="F3062" s="189"/>
    </row>
    <row r="3063" spans="1:6" s="177" customFormat="1" ht="12.75" customHeight="1" outlineLevel="1" x14ac:dyDescent="0.2">
      <c r="A3063" s="177" t="s">
        <v>212</v>
      </c>
      <c r="B3063" s="190" t="s">
        <v>4120</v>
      </c>
      <c r="C3063" s="191" t="s">
        <v>4026</v>
      </c>
      <c r="D3063" s="192" t="s">
        <v>9</v>
      </c>
      <c r="E3063" s="193">
        <v>45.55</v>
      </c>
      <c r="F3063" s="193"/>
    </row>
    <row r="3064" spans="1:6" s="177" customFormat="1" ht="12.75" customHeight="1" outlineLevel="1" x14ac:dyDescent="0.2">
      <c r="A3064" s="177" t="s">
        <v>212</v>
      </c>
      <c r="B3064" s="186" t="s">
        <v>4121</v>
      </c>
      <c r="C3064" s="187" t="s">
        <v>4028</v>
      </c>
      <c r="D3064" s="188" t="s">
        <v>9</v>
      </c>
      <c r="E3064" s="189">
        <v>30.47</v>
      </c>
      <c r="F3064" s="189"/>
    </row>
    <row r="3065" spans="1:6" s="177" customFormat="1" ht="25.5" customHeight="1" outlineLevel="1" x14ac:dyDescent="0.2">
      <c r="A3065" s="177" t="s">
        <v>212</v>
      </c>
      <c r="B3065" s="190" t="s">
        <v>4122</v>
      </c>
      <c r="C3065" s="191" t="s">
        <v>4030</v>
      </c>
      <c r="D3065" s="192" t="s">
        <v>9</v>
      </c>
      <c r="E3065" s="193">
        <v>35.76</v>
      </c>
      <c r="F3065" s="193"/>
    </row>
    <row r="3066" spans="1:6" s="177" customFormat="1" ht="12.75" customHeight="1" outlineLevel="1" x14ac:dyDescent="0.2">
      <c r="A3066" s="177" t="s">
        <v>212</v>
      </c>
      <c r="B3066" s="186" t="s">
        <v>4123</v>
      </c>
      <c r="C3066" s="187" t="s">
        <v>4032</v>
      </c>
      <c r="D3066" s="188" t="s">
        <v>9</v>
      </c>
      <c r="E3066" s="189">
        <v>17.22</v>
      </c>
      <c r="F3066" s="189"/>
    </row>
    <row r="3067" spans="1:6" s="177" customFormat="1" ht="25.5" customHeight="1" outlineLevel="1" x14ac:dyDescent="0.2">
      <c r="A3067" s="177" t="s">
        <v>212</v>
      </c>
      <c r="B3067" s="190" t="s">
        <v>4124</v>
      </c>
      <c r="C3067" s="191" t="s">
        <v>4034</v>
      </c>
      <c r="D3067" s="192" t="s">
        <v>9</v>
      </c>
      <c r="E3067" s="193">
        <v>38.57</v>
      </c>
      <c r="F3067" s="193"/>
    </row>
    <row r="3068" spans="1:6" s="177" customFormat="1" ht="12.75" customHeight="1" outlineLevel="1" x14ac:dyDescent="0.2">
      <c r="A3068" s="177" t="s">
        <v>212</v>
      </c>
      <c r="B3068" s="186" t="s">
        <v>4125</v>
      </c>
      <c r="C3068" s="187" t="s">
        <v>4036</v>
      </c>
      <c r="D3068" s="188" t="s">
        <v>9</v>
      </c>
      <c r="E3068" s="189">
        <v>47.73</v>
      </c>
      <c r="F3068" s="189"/>
    </row>
    <row r="3069" spans="1:6" s="177" customFormat="1" ht="25.5" customHeight="1" outlineLevel="1" x14ac:dyDescent="0.2">
      <c r="A3069" s="177" t="s">
        <v>212</v>
      </c>
      <c r="B3069" s="190" t="s">
        <v>4126</v>
      </c>
      <c r="C3069" s="191" t="s">
        <v>4038</v>
      </c>
      <c r="D3069" s="192" t="s">
        <v>9</v>
      </c>
      <c r="E3069" s="193">
        <v>31.69</v>
      </c>
      <c r="F3069" s="193"/>
    </row>
    <row r="3070" spans="1:6" s="177" customFormat="1" ht="12.75" customHeight="1" outlineLevel="1" x14ac:dyDescent="0.2">
      <c r="A3070" s="177" t="s">
        <v>212</v>
      </c>
      <c r="B3070" s="178" t="s">
        <v>4127</v>
      </c>
      <c r="C3070" s="179" t="s">
        <v>1494</v>
      </c>
      <c r="D3070" s="180"/>
      <c r="E3070" s="181"/>
      <c r="F3070" s="181"/>
    </row>
    <row r="3071" spans="1:6" s="177" customFormat="1" ht="12.75" customHeight="1" outlineLevel="1" x14ac:dyDescent="0.2">
      <c r="A3071" s="177" t="s">
        <v>212</v>
      </c>
      <c r="B3071" s="186" t="s">
        <v>4128</v>
      </c>
      <c r="C3071" s="187" t="s">
        <v>4024</v>
      </c>
      <c r="D3071" s="188" t="s">
        <v>9</v>
      </c>
      <c r="E3071" s="189">
        <v>52.1</v>
      </c>
      <c r="F3071" s="189"/>
    </row>
    <row r="3072" spans="1:6" s="177" customFormat="1" ht="12.75" customHeight="1" outlineLevel="1" x14ac:dyDescent="0.2">
      <c r="A3072" s="177" t="s">
        <v>212</v>
      </c>
      <c r="B3072" s="190" t="s">
        <v>4129</v>
      </c>
      <c r="C3072" s="191" t="s">
        <v>4026</v>
      </c>
      <c r="D3072" s="192" t="s">
        <v>9</v>
      </c>
      <c r="E3072" s="193">
        <v>41.55</v>
      </c>
      <c r="F3072" s="193"/>
    </row>
    <row r="3073" spans="1:6" s="177" customFormat="1" ht="12.75" customHeight="1" outlineLevel="1" x14ac:dyDescent="0.2">
      <c r="A3073" s="177" t="s">
        <v>212</v>
      </c>
      <c r="B3073" s="186" t="s">
        <v>4130</v>
      </c>
      <c r="C3073" s="187" t="s">
        <v>4028</v>
      </c>
      <c r="D3073" s="188" t="s">
        <v>9</v>
      </c>
      <c r="E3073" s="189">
        <v>23.42</v>
      </c>
      <c r="F3073" s="189"/>
    </row>
    <row r="3074" spans="1:6" s="177" customFormat="1" ht="25.5" customHeight="1" outlineLevel="1" x14ac:dyDescent="0.2">
      <c r="A3074" s="177" t="s">
        <v>212</v>
      </c>
      <c r="B3074" s="190" t="s">
        <v>4131</v>
      </c>
      <c r="C3074" s="191" t="s">
        <v>4030</v>
      </c>
      <c r="D3074" s="192" t="s">
        <v>9</v>
      </c>
      <c r="E3074" s="193">
        <v>30.93</v>
      </c>
      <c r="F3074" s="193"/>
    </row>
    <row r="3075" spans="1:6" s="177" customFormat="1" ht="12.75" customHeight="1" outlineLevel="1" x14ac:dyDescent="0.2">
      <c r="A3075" s="177" t="s">
        <v>212</v>
      </c>
      <c r="B3075" s="186" t="s">
        <v>4132</v>
      </c>
      <c r="C3075" s="187" t="s">
        <v>4032</v>
      </c>
      <c r="D3075" s="188" t="s">
        <v>9</v>
      </c>
      <c r="E3075" s="189">
        <v>15.99</v>
      </c>
      <c r="F3075" s="189"/>
    </row>
    <row r="3076" spans="1:6" s="177" customFormat="1" ht="25.5" customHeight="1" outlineLevel="1" x14ac:dyDescent="0.2">
      <c r="A3076" s="177" t="s">
        <v>212</v>
      </c>
      <c r="B3076" s="190" t="s">
        <v>4133</v>
      </c>
      <c r="C3076" s="191" t="s">
        <v>4034</v>
      </c>
      <c r="D3076" s="192" t="s">
        <v>9</v>
      </c>
      <c r="E3076" s="193">
        <v>34.82</v>
      </c>
      <c r="F3076" s="193"/>
    </row>
    <row r="3077" spans="1:6" s="177" customFormat="1" ht="12.75" customHeight="1" outlineLevel="1" x14ac:dyDescent="0.2">
      <c r="A3077" s="177" t="s">
        <v>212</v>
      </c>
      <c r="B3077" s="186" t="s">
        <v>4134</v>
      </c>
      <c r="C3077" s="187" t="s">
        <v>4036</v>
      </c>
      <c r="D3077" s="188" t="s">
        <v>9</v>
      </c>
      <c r="E3077" s="189">
        <v>48.49</v>
      </c>
      <c r="F3077" s="189"/>
    </row>
    <row r="3078" spans="1:6" s="177" customFormat="1" ht="25.5" customHeight="1" outlineLevel="1" x14ac:dyDescent="0.2">
      <c r="A3078" s="177" t="s">
        <v>212</v>
      </c>
      <c r="B3078" s="190" t="s">
        <v>4135</v>
      </c>
      <c r="C3078" s="191" t="s">
        <v>4038</v>
      </c>
      <c r="D3078" s="192" t="s">
        <v>9</v>
      </c>
      <c r="E3078" s="193">
        <v>31.7</v>
      </c>
      <c r="F3078" s="193"/>
    </row>
    <row r="3079" spans="1:6" s="177" customFormat="1" ht="12.75" customHeight="1" outlineLevel="1" x14ac:dyDescent="0.2">
      <c r="A3079" s="177" t="s">
        <v>212</v>
      </c>
      <c r="B3079" s="178" t="s">
        <v>4136</v>
      </c>
      <c r="C3079" s="179" t="s">
        <v>1495</v>
      </c>
      <c r="D3079" s="180"/>
      <c r="E3079" s="181"/>
      <c r="F3079" s="181"/>
    </row>
    <row r="3080" spans="1:6" s="177" customFormat="1" ht="12.75" customHeight="1" outlineLevel="1" x14ac:dyDescent="0.2">
      <c r="A3080" s="177" t="s">
        <v>212</v>
      </c>
      <c r="B3080" s="186" t="s">
        <v>4137</v>
      </c>
      <c r="C3080" s="187" t="s">
        <v>4024</v>
      </c>
      <c r="D3080" s="188" t="s">
        <v>9</v>
      </c>
      <c r="E3080" s="189">
        <v>53.89</v>
      </c>
      <c r="F3080" s="189"/>
    </row>
    <row r="3081" spans="1:6" s="177" customFormat="1" ht="12.75" customHeight="1" outlineLevel="1" x14ac:dyDescent="0.2">
      <c r="A3081" s="177" t="s">
        <v>212</v>
      </c>
      <c r="B3081" s="190" t="s">
        <v>4138</v>
      </c>
      <c r="C3081" s="191" t="s">
        <v>4026</v>
      </c>
      <c r="D3081" s="192" t="s">
        <v>9</v>
      </c>
      <c r="E3081" s="193">
        <v>67.040000000000006</v>
      </c>
      <c r="F3081" s="193"/>
    </row>
    <row r="3082" spans="1:6" s="177" customFormat="1" ht="12.75" customHeight="1" outlineLevel="1" x14ac:dyDescent="0.2">
      <c r="A3082" s="177" t="s">
        <v>212</v>
      </c>
      <c r="B3082" s="186" t="s">
        <v>4139</v>
      </c>
      <c r="C3082" s="187" t="s">
        <v>4028</v>
      </c>
      <c r="D3082" s="188" t="s">
        <v>9</v>
      </c>
      <c r="E3082" s="189">
        <v>24.79</v>
      </c>
      <c r="F3082" s="189"/>
    </row>
    <row r="3083" spans="1:6" s="177" customFormat="1" ht="25.5" customHeight="1" outlineLevel="1" x14ac:dyDescent="0.2">
      <c r="A3083" s="177" t="s">
        <v>212</v>
      </c>
      <c r="B3083" s="190" t="s">
        <v>4140</v>
      </c>
      <c r="C3083" s="191" t="s">
        <v>4030</v>
      </c>
      <c r="D3083" s="192" t="s">
        <v>9</v>
      </c>
      <c r="E3083" s="193">
        <v>55.32</v>
      </c>
      <c r="F3083" s="193"/>
    </row>
    <row r="3084" spans="1:6" s="177" customFormat="1" ht="12.75" customHeight="1" outlineLevel="1" x14ac:dyDescent="0.2">
      <c r="A3084" s="177" t="s">
        <v>212</v>
      </c>
      <c r="B3084" s="186" t="s">
        <v>4141</v>
      </c>
      <c r="C3084" s="187" t="s">
        <v>4032</v>
      </c>
      <c r="D3084" s="188" t="s">
        <v>9</v>
      </c>
      <c r="E3084" s="189">
        <v>17.23</v>
      </c>
      <c r="F3084" s="189"/>
    </row>
    <row r="3085" spans="1:6" s="177" customFormat="1" ht="25.5" customHeight="1" outlineLevel="1" x14ac:dyDescent="0.2">
      <c r="A3085" s="177" t="s">
        <v>212</v>
      </c>
      <c r="B3085" s="190" t="s">
        <v>4142</v>
      </c>
      <c r="C3085" s="191" t="s">
        <v>4034</v>
      </c>
      <c r="D3085" s="192" t="s">
        <v>9</v>
      </c>
      <c r="E3085" s="193">
        <v>55.99</v>
      </c>
      <c r="F3085" s="193"/>
    </row>
    <row r="3086" spans="1:6" s="177" customFormat="1" ht="12.75" customHeight="1" outlineLevel="1" x14ac:dyDescent="0.2">
      <c r="A3086" s="177" t="s">
        <v>212</v>
      </c>
      <c r="B3086" s="186" t="s">
        <v>4143</v>
      </c>
      <c r="C3086" s="187" t="s">
        <v>4036</v>
      </c>
      <c r="D3086" s="188" t="s">
        <v>9</v>
      </c>
      <c r="E3086" s="189">
        <v>47.73</v>
      </c>
      <c r="F3086" s="189"/>
    </row>
    <row r="3087" spans="1:6" s="177" customFormat="1" ht="25.5" customHeight="1" outlineLevel="1" x14ac:dyDescent="0.2">
      <c r="A3087" s="177" t="s">
        <v>212</v>
      </c>
      <c r="B3087" s="190" t="s">
        <v>4144</v>
      </c>
      <c r="C3087" s="191" t="s">
        <v>4038</v>
      </c>
      <c r="D3087" s="192" t="s">
        <v>9</v>
      </c>
      <c r="E3087" s="193">
        <v>42.25</v>
      </c>
      <c r="F3087" s="193"/>
    </row>
    <row r="3088" spans="1:6" s="177" customFormat="1" ht="12.75" customHeight="1" outlineLevel="1" x14ac:dyDescent="0.2">
      <c r="A3088" s="177" t="s">
        <v>212</v>
      </c>
      <c r="B3088" s="178" t="s">
        <v>4145</v>
      </c>
      <c r="C3088" s="179" t="s">
        <v>1496</v>
      </c>
      <c r="D3088" s="180"/>
      <c r="E3088" s="181"/>
      <c r="F3088" s="181"/>
    </row>
    <row r="3089" spans="1:6" s="177" customFormat="1" ht="12.75" customHeight="1" outlineLevel="1" x14ac:dyDescent="0.2">
      <c r="A3089" s="177" t="s">
        <v>212</v>
      </c>
      <c r="B3089" s="186" t="s">
        <v>4146</v>
      </c>
      <c r="C3089" s="187" t="s">
        <v>4024</v>
      </c>
      <c r="D3089" s="188" t="s">
        <v>9</v>
      </c>
      <c r="E3089" s="189">
        <v>51.2</v>
      </c>
      <c r="F3089" s="189"/>
    </row>
    <row r="3090" spans="1:6" s="177" customFormat="1" ht="12.75" customHeight="1" outlineLevel="1" x14ac:dyDescent="0.2">
      <c r="A3090" s="177" t="s">
        <v>212</v>
      </c>
      <c r="B3090" s="190" t="s">
        <v>4147</v>
      </c>
      <c r="C3090" s="191" t="s">
        <v>4026</v>
      </c>
      <c r="D3090" s="192" t="s">
        <v>9</v>
      </c>
      <c r="E3090" s="193">
        <v>42.03</v>
      </c>
      <c r="F3090" s="193"/>
    </row>
    <row r="3091" spans="1:6" s="177" customFormat="1" ht="12.75" customHeight="1" outlineLevel="1" x14ac:dyDescent="0.2">
      <c r="A3091" s="177" t="s">
        <v>212</v>
      </c>
      <c r="B3091" s="186" t="s">
        <v>4148</v>
      </c>
      <c r="C3091" s="187" t="s">
        <v>4028</v>
      </c>
      <c r="D3091" s="188" t="s">
        <v>9</v>
      </c>
      <c r="E3091" s="189">
        <v>17.21</v>
      </c>
      <c r="F3091" s="189"/>
    </row>
    <row r="3092" spans="1:6" s="177" customFormat="1" ht="25.5" customHeight="1" outlineLevel="1" x14ac:dyDescent="0.2">
      <c r="A3092" s="177" t="s">
        <v>212</v>
      </c>
      <c r="B3092" s="190" t="s">
        <v>4149</v>
      </c>
      <c r="C3092" s="191" t="s">
        <v>4030</v>
      </c>
      <c r="D3092" s="192" t="s">
        <v>9</v>
      </c>
      <c r="E3092" s="193">
        <v>16.510000000000002</v>
      </c>
      <c r="F3092" s="193"/>
    </row>
    <row r="3093" spans="1:6" s="177" customFormat="1" ht="12.75" customHeight="1" outlineLevel="1" x14ac:dyDescent="0.2">
      <c r="A3093" s="177" t="s">
        <v>212</v>
      </c>
      <c r="B3093" s="186" t="s">
        <v>4150</v>
      </c>
      <c r="C3093" s="187" t="s">
        <v>4032</v>
      </c>
      <c r="D3093" s="188" t="s">
        <v>9</v>
      </c>
      <c r="E3093" s="189">
        <v>51.63</v>
      </c>
      <c r="F3093" s="189"/>
    </row>
    <row r="3094" spans="1:6" s="177" customFormat="1" ht="25.5" customHeight="1" outlineLevel="1" x14ac:dyDescent="0.2">
      <c r="A3094" s="177" t="s">
        <v>212</v>
      </c>
      <c r="B3094" s="190" t="s">
        <v>4151</v>
      </c>
      <c r="C3094" s="191" t="s">
        <v>4034</v>
      </c>
      <c r="D3094" s="192" t="s">
        <v>9</v>
      </c>
      <c r="E3094" s="193">
        <v>14.38</v>
      </c>
      <c r="F3094" s="193"/>
    </row>
    <row r="3095" spans="1:6" s="177" customFormat="1" ht="12.75" customHeight="1" outlineLevel="1" x14ac:dyDescent="0.2">
      <c r="A3095" s="177" t="s">
        <v>212</v>
      </c>
      <c r="B3095" s="186" t="s">
        <v>4152</v>
      </c>
      <c r="C3095" s="187" t="s">
        <v>4036</v>
      </c>
      <c r="D3095" s="188" t="s">
        <v>9</v>
      </c>
      <c r="E3095" s="189">
        <v>108.1</v>
      </c>
      <c r="F3095" s="189"/>
    </row>
    <row r="3096" spans="1:6" s="177" customFormat="1" ht="25.5" customHeight="1" outlineLevel="1" x14ac:dyDescent="0.2">
      <c r="A3096" s="177" t="s">
        <v>212</v>
      </c>
      <c r="B3096" s="190" t="s">
        <v>4153</v>
      </c>
      <c r="C3096" s="191" t="s">
        <v>4038</v>
      </c>
      <c r="D3096" s="192" t="s">
        <v>9</v>
      </c>
      <c r="E3096" s="193">
        <v>46.32</v>
      </c>
      <c r="F3096" s="193"/>
    </row>
    <row r="3097" spans="1:6" s="177" customFormat="1" ht="12.75" customHeight="1" outlineLevel="1" x14ac:dyDescent="0.2">
      <c r="A3097" s="177" t="s">
        <v>212</v>
      </c>
      <c r="B3097" s="178" t="s">
        <v>4154</v>
      </c>
      <c r="C3097" s="179" t="s">
        <v>1497</v>
      </c>
      <c r="D3097" s="180"/>
      <c r="E3097" s="181"/>
      <c r="F3097" s="181"/>
    </row>
    <row r="3098" spans="1:6" s="177" customFormat="1" ht="12.75" customHeight="1" outlineLevel="1" x14ac:dyDescent="0.2">
      <c r="A3098" s="177" t="s">
        <v>212</v>
      </c>
      <c r="B3098" s="186" t="s">
        <v>4155</v>
      </c>
      <c r="C3098" s="187" t="s">
        <v>4024</v>
      </c>
      <c r="D3098" s="188" t="s">
        <v>9</v>
      </c>
      <c r="E3098" s="189">
        <v>59.29</v>
      </c>
      <c r="F3098" s="189"/>
    </row>
    <row r="3099" spans="1:6" s="177" customFormat="1" ht="12.75" customHeight="1" outlineLevel="1" x14ac:dyDescent="0.2">
      <c r="A3099" s="177" t="s">
        <v>212</v>
      </c>
      <c r="B3099" s="190" t="s">
        <v>4156</v>
      </c>
      <c r="C3099" s="191" t="s">
        <v>4026</v>
      </c>
      <c r="D3099" s="192" t="s">
        <v>9</v>
      </c>
      <c r="E3099" s="193">
        <v>39.31</v>
      </c>
      <c r="F3099" s="193"/>
    </row>
    <row r="3100" spans="1:6" s="177" customFormat="1" ht="12.75" customHeight="1" outlineLevel="1" x14ac:dyDescent="0.2">
      <c r="A3100" s="177" t="s">
        <v>212</v>
      </c>
      <c r="B3100" s="186" t="s">
        <v>4157</v>
      </c>
      <c r="C3100" s="187" t="s">
        <v>4028</v>
      </c>
      <c r="D3100" s="188" t="s">
        <v>9</v>
      </c>
      <c r="E3100" s="189">
        <v>6.93</v>
      </c>
      <c r="F3100" s="189"/>
    </row>
    <row r="3101" spans="1:6" s="177" customFormat="1" ht="25.5" customHeight="1" outlineLevel="1" x14ac:dyDescent="0.2">
      <c r="A3101" s="177" t="s">
        <v>212</v>
      </c>
      <c r="B3101" s="190" t="s">
        <v>4158</v>
      </c>
      <c r="C3101" s="191" t="s">
        <v>4030</v>
      </c>
      <c r="D3101" s="192" t="s">
        <v>9</v>
      </c>
      <c r="E3101" s="193">
        <v>8.09</v>
      </c>
      <c r="F3101" s="193"/>
    </row>
    <row r="3102" spans="1:6" s="177" customFormat="1" ht="12.75" customHeight="1" outlineLevel="1" x14ac:dyDescent="0.2">
      <c r="A3102" s="177" t="s">
        <v>212</v>
      </c>
      <c r="B3102" s="186" t="s">
        <v>4159</v>
      </c>
      <c r="C3102" s="187" t="s">
        <v>4032</v>
      </c>
      <c r="D3102" s="188" t="s">
        <v>9</v>
      </c>
      <c r="E3102" s="189">
        <v>15.98</v>
      </c>
      <c r="F3102" s="189"/>
    </row>
    <row r="3103" spans="1:6" s="177" customFormat="1" ht="25.5" customHeight="1" outlineLevel="1" x14ac:dyDescent="0.2">
      <c r="A3103" s="177" t="s">
        <v>212</v>
      </c>
      <c r="B3103" s="190" t="s">
        <v>4160</v>
      </c>
      <c r="C3103" s="191" t="s">
        <v>4034</v>
      </c>
      <c r="D3103" s="192" t="s">
        <v>9</v>
      </c>
      <c r="E3103" s="193">
        <v>7.3</v>
      </c>
      <c r="F3103" s="193"/>
    </row>
    <row r="3104" spans="1:6" s="177" customFormat="1" ht="12.75" customHeight="1" outlineLevel="1" x14ac:dyDescent="0.2">
      <c r="A3104" s="177" t="s">
        <v>212</v>
      </c>
      <c r="B3104" s="186" t="s">
        <v>4161</v>
      </c>
      <c r="C3104" s="187" t="s">
        <v>4036</v>
      </c>
      <c r="D3104" s="188" t="s">
        <v>9</v>
      </c>
      <c r="E3104" s="189">
        <v>94.61</v>
      </c>
      <c r="F3104" s="189"/>
    </row>
    <row r="3105" spans="1:6" s="177" customFormat="1" ht="25.5" customHeight="1" outlineLevel="1" x14ac:dyDescent="0.2">
      <c r="A3105" s="177" t="s">
        <v>212</v>
      </c>
      <c r="B3105" s="190" t="s">
        <v>4162</v>
      </c>
      <c r="C3105" s="191" t="s">
        <v>4038</v>
      </c>
      <c r="D3105" s="192" t="s">
        <v>9</v>
      </c>
      <c r="E3105" s="193">
        <v>46.45</v>
      </c>
      <c r="F3105" s="193"/>
    </row>
    <row r="3106" spans="1:6" s="177" customFormat="1" ht="12.75" customHeight="1" outlineLevel="1" x14ac:dyDescent="0.2">
      <c r="A3106" s="177" t="s">
        <v>212</v>
      </c>
      <c r="B3106" s="178" t="s">
        <v>4163</v>
      </c>
      <c r="C3106" s="179" t="s">
        <v>1498</v>
      </c>
      <c r="D3106" s="180"/>
      <c r="E3106" s="181"/>
      <c r="F3106" s="181"/>
    </row>
    <row r="3107" spans="1:6" s="177" customFormat="1" ht="12.75" customHeight="1" outlineLevel="1" x14ac:dyDescent="0.2">
      <c r="A3107" s="177" t="s">
        <v>212</v>
      </c>
      <c r="B3107" s="186" t="s">
        <v>4164</v>
      </c>
      <c r="C3107" s="187" t="s">
        <v>4024</v>
      </c>
      <c r="D3107" s="188" t="s">
        <v>9</v>
      </c>
      <c r="E3107" s="189">
        <v>50.1</v>
      </c>
      <c r="F3107" s="189"/>
    </row>
    <row r="3108" spans="1:6" s="177" customFormat="1" ht="12.75" customHeight="1" outlineLevel="1" x14ac:dyDescent="0.2">
      <c r="A3108" s="177" t="s">
        <v>212</v>
      </c>
      <c r="B3108" s="190" t="s">
        <v>4165</v>
      </c>
      <c r="C3108" s="191" t="s">
        <v>4026</v>
      </c>
      <c r="D3108" s="192" t="s">
        <v>9</v>
      </c>
      <c r="E3108" s="193">
        <v>43.71</v>
      </c>
      <c r="F3108" s="193"/>
    </row>
    <row r="3109" spans="1:6" s="177" customFormat="1" ht="12.75" customHeight="1" outlineLevel="1" x14ac:dyDescent="0.2">
      <c r="A3109" s="177" t="s">
        <v>212</v>
      </c>
      <c r="B3109" s="186" t="s">
        <v>4166</v>
      </c>
      <c r="C3109" s="187" t="s">
        <v>4028</v>
      </c>
      <c r="D3109" s="188" t="s">
        <v>9</v>
      </c>
      <c r="E3109" s="189">
        <v>4.16</v>
      </c>
      <c r="F3109" s="189"/>
    </row>
    <row r="3110" spans="1:6" s="177" customFormat="1" ht="25.5" customHeight="1" outlineLevel="1" x14ac:dyDescent="0.2">
      <c r="A3110" s="177" t="s">
        <v>212</v>
      </c>
      <c r="B3110" s="190" t="s">
        <v>4167</v>
      </c>
      <c r="C3110" s="191" t="s">
        <v>4030</v>
      </c>
      <c r="D3110" s="192" t="s">
        <v>9</v>
      </c>
      <c r="E3110" s="193">
        <v>16.41</v>
      </c>
      <c r="F3110" s="193"/>
    </row>
    <row r="3111" spans="1:6" s="177" customFormat="1" ht="12.75" customHeight="1" outlineLevel="1" x14ac:dyDescent="0.2">
      <c r="A3111" s="177" t="s">
        <v>212</v>
      </c>
      <c r="B3111" s="186" t="s">
        <v>4168</v>
      </c>
      <c r="C3111" s="187" t="s">
        <v>4032</v>
      </c>
      <c r="D3111" s="188" t="s">
        <v>9</v>
      </c>
      <c r="E3111" s="189">
        <v>8.5299999999999994</v>
      </c>
      <c r="F3111" s="189"/>
    </row>
    <row r="3112" spans="1:6" s="177" customFormat="1" ht="25.5" customHeight="1" outlineLevel="1" x14ac:dyDescent="0.2">
      <c r="A3112" s="177" t="s">
        <v>212</v>
      </c>
      <c r="B3112" s="190" t="s">
        <v>4169</v>
      </c>
      <c r="C3112" s="191" t="s">
        <v>4034</v>
      </c>
      <c r="D3112" s="192" t="s">
        <v>9</v>
      </c>
      <c r="E3112" s="193">
        <v>9.17</v>
      </c>
      <c r="F3112" s="193"/>
    </row>
    <row r="3113" spans="1:6" s="177" customFormat="1" ht="12.75" customHeight="1" outlineLevel="1" x14ac:dyDescent="0.2">
      <c r="A3113" s="177" t="s">
        <v>212</v>
      </c>
      <c r="B3113" s="186" t="s">
        <v>4170</v>
      </c>
      <c r="C3113" s="187" t="s">
        <v>4036</v>
      </c>
      <c r="D3113" s="188" t="s">
        <v>9</v>
      </c>
      <c r="E3113" s="189">
        <v>45.42</v>
      </c>
      <c r="F3113" s="189"/>
    </row>
    <row r="3114" spans="1:6" s="177" customFormat="1" ht="25.5" customHeight="1" outlineLevel="1" x14ac:dyDescent="0.2">
      <c r="A3114" s="177" t="s">
        <v>212</v>
      </c>
      <c r="B3114" s="190" t="s">
        <v>4171</v>
      </c>
      <c r="C3114" s="191" t="s">
        <v>4038</v>
      </c>
      <c r="D3114" s="192" t="s">
        <v>9</v>
      </c>
      <c r="E3114" s="193">
        <v>46.76</v>
      </c>
      <c r="F3114" s="193"/>
    </row>
    <row r="3115" spans="1:6" s="177" customFormat="1" ht="12.75" customHeight="1" outlineLevel="1" x14ac:dyDescent="0.2">
      <c r="A3115" s="177" t="s">
        <v>212</v>
      </c>
      <c r="B3115" s="178" t="s">
        <v>4172</v>
      </c>
      <c r="C3115" s="179" t="s">
        <v>1499</v>
      </c>
      <c r="D3115" s="180"/>
      <c r="E3115" s="181"/>
      <c r="F3115" s="181"/>
    </row>
    <row r="3116" spans="1:6" s="177" customFormat="1" ht="12.75" customHeight="1" outlineLevel="1" x14ac:dyDescent="0.2">
      <c r="A3116" s="177" t="s">
        <v>212</v>
      </c>
      <c r="B3116" s="186" t="s">
        <v>4173</v>
      </c>
      <c r="C3116" s="187" t="s">
        <v>4024</v>
      </c>
      <c r="D3116" s="188" t="s">
        <v>9</v>
      </c>
      <c r="E3116" s="189">
        <v>50.53</v>
      </c>
      <c r="F3116" s="189"/>
    </row>
    <row r="3117" spans="1:6" s="177" customFormat="1" ht="12.75" customHeight="1" outlineLevel="1" x14ac:dyDescent="0.2">
      <c r="A3117" s="177" t="s">
        <v>212</v>
      </c>
      <c r="B3117" s="190" t="s">
        <v>4174</v>
      </c>
      <c r="C3117" s="191" t="s">
        <v>4026</v>
      </c>
      <c r="D3117" s="192" t="s">
        <v>9</v>
      </c>
      <c r="E3117" s="193">
        <v>39.76</v>
      </c>
      <c r="F3117" s="193"/>
    </row>
    <row r="3118" spans="1:6" s="177" customFormat="1" ht="12.75" customHeight="1" outlineLevel="1" x14ac:dyDescent="0.2">
      <c r="A3118" s="177" t="s">
        <v>212</v>
      </c>
      <c r="B3118" s="186" t="s">
        <v>4175</v>
      </c>
      <c r="C3118" s="187" t="s">
        <v>4028</v>
      </c>
      <c r="D3118" s="188" t="s">
        <v>9</v>
      </c>
      <c r="E3118" s="189">
        <v>3.92</v>
      </c>
      <c r="F3118" s="189"/>
    </row>
    <row r="3119" spans="1:6" s="177" customFormat="1" ht="25.5" customHeight="1" outlineLevel="1" x14ac:dyDescent="0.2">
      <c r="A3119" s="177" t="s">
        <v>212</v>
      </c>
      <c r="B3119" s="190" t="s">
        <v>4176</v>
      </c>
      <c r="C3119" s="191" t="s">
        <v>4030</v>
      </c>
      <c r="D3119" s="192" t="s">
        <v>9</v>
      </c>
      <c r="E3119" s="193">
        <v>8.1300000000000008</v>
      </c>
      <c r="F3119" s="193"/>
    </row>
    <row r="3120" spans="1:6" s="177" customFormat="1" ht="12.75" customHeight="1" outlineLevel="1" x14ac:dyDescent="0.2">
      <c r="A3120" s="177" t="s">
        <v>212</v>
      </c>
      <c r="B3120" s="186" t="s">
        <v>4177</v>
      </c>
      <c r="C3120" s="187" t="s">
        <v>4032</v>
      </c>
      <c r="D3120" s="188" t="s">
        <v>9</v>
      </c>
      <c r="E3120" s="189">
        <v>6.42</v>
      </c>
      <c r="F3120" s="189"/>
    </row>
    <row r="3121" spans="1:6" s="177" customFormat="1" ht="25.5" customHeight="1" outlineLevel="1" x14ac:dyDescent="0.2">
      <c r="A3121" s="177" t="s">
        <v>212</v>
      </c>
      <c r="B3121" s="190" t="s">
        <v>4178</v>
      </c>
      <c r="C3121" s="191" t="s">
        <v>4034</v>
      </c>
      <c r="D3121" s="192" t="s">
        <v>9</v>
      </c>
      <c r="E3121" s="193">
        <v>6.88</v>
      </c>
      <c r="F3121" s="193"/>
    </row>
    <row r="3122" spans="1:6" s="177" customFormat="1" ht="12.75" customHeight="1" outlineLevel="1" x14ac:dyDescent="0.2">
      <c r="A3122" s="177" t="s">
        <v>212</v>
      </c>
      <c r="B3122" s="186" t="s">
        <v>4179</v>
      </c>
      <c r="C3122" s="187" t="s">
        <v>4036</v>
      </c>
      <c r="D3122" s="188" t="s">
        <v>9</v>
      </c>
      <c r="E3122" s="189">
        <v>44.51</v>
      </c>
      <c r="F3122" s="189"/>
    </row>
    <row r="3123" spans="1:6" s="177" customFormat="1" ht="25.5" customHeight="1" outlineLevel="1" x14ac:dyDescent="0.2">
      <c r="A3123" s="177" t="s">
        <v>212</v>
      </c>
      <c r="B3123" s="190" t="s">
        <v>4180</v>
      </c>
      <c r="C3123" s="191" t="s">
        <v>4038</v>
      </c>
      <c r="D3123" s="192" t="s">
        <v>9</v>
      </c>
      <c r="E3123" s="193">
        <v>46.5</v>
      </c>
      <c r="F3123" s="193"/>
    </row>
    <row r="3124" spans="1:6" s="177" customFormat="1" ht="12.75" customHeight="1" outlineLevel="1" x14ac:dyDescent="0.2">
      <c r="A3124" s="177" t="s">
        <v>212</v>
      </c>
      <c r="B3124" s="178" t="s">
        <v>4181</v>
      </c>
      <c r="C3124" s="179" t="s">
        <v>1500</v>
      </c>
      <c r="D3124" s="180"/>
      <c r="E3124" s="181"/>
      <c r="F3124" s="181"/>
    </row>
    <row r="3125" spans="1:6" s="177" customFormat="1" ht="12.75" customHeight="1" outlineLevel="1" x14ac:dyDescent="0.2">
      <c r="A3125" s="177" t="s">
        <v>212</v>
      </c>
      <c r="B3125" s="186" t="s">
        <v>4182</v>
      </c>
      <c r="C3125" s="187" t="s">
        <v>4024</v>
      </c>
      <c r="D3125" s="188" t="s">
        <v>9</v>
      </c>
      <c r="E3125" s="189">
        <v>56.44</v>
      </c>
      <c r="F3125" s="189"/>
    </row>
    <row r="3126" spans="1:6" s="177" customFormat="1" ht="12.75" customHeight="1" outlineLevel="1" x14ac:dyDescent="0.2">
      <c r="A3126" s="177" t="s">
        <v>212</v>
      </c>
      <c r="B3126" s="190" t="s">
        <v>4183</v>
      </c>
      <c r="C3126" s="191" t="s">
        <v>4026</v>
      </c>
      <c r="D3126" s="192" t="s">
        <v>9</v>
      </c>
      <c r="E3126" s="193">
        <v>58.87</v>
      </c>
      <c r="F3126" s="193"/>
    </row>
    <row r="3127" spans="1:6" s="177" customFormat="1" ht="12.75" customHeight="1" outlineLevel="1" x14ac:dyDescent="0.2">
      <c r="A3127" s="177" t="s">
        <v>212</v>
      </c>
      <c r="B3127" s="186" t="s">
        <v>4184</v>
      </c>
      <c r="C3127" s="187" t="s">
        <v>4028</v>
      </c>
      <c r="D3127" s="188" t="s">
        <v>9</v>
      </c>
      <c r="E3127" s="189">
        <v>5.27</v>
      </c>
      <c r="F3127" s="189"/>
    </row>
    <row r="3128" spans="1:6" s="177" customFormat="1" ht="25.5" customHeight="1" outlineLevel="1" x14ac:dyDescent="0.2">
      <c r="A3128" s="177" t="s">
        <v>212</v>
      </c>
      <c r="B3128" s="190" t="s">
        <v>4185</v>
      </c>
      <c r="C3128" s="191" t="s">
        <v>4030</v>
      </c>
      <c r="D3128" s="192" t="s">
        <v>9</v>
      </c>
      <c r="E3128" s="193">
        <v>18.02</v>
      </c>
      <c r="F3128" s="193"/>
    </row>
    <row r="3129" spans="1:6" s="177" customFormat="1" ht="12.75" customHeight="1" outlineLevel="1" x14ac:dyDescent="0.2">
      <c r="A3129" s="177" t="s">
        <v>212</v>
      </c>
      <c r="B3129" s="186" t="s">
        <v>4186</v>
      </c>
      <c r="C3129" s="187" t="s">
        <v>4032</v>
      </c>
      <c r="D3129" s="188" t="s">
        <v>9</v>
      </c>
      <c r="E3129" s="189">
        <v>9</v>
      </c>
      <c r="F3129" s="189"/>
    </row>
    <row r="3130" spans="1:6" s="177" customFormat="1" ht="25.5" customHeight="1" outlineLevel="1" x14ac:dyDescent="0.2">
      <c r="A3130" s="177" t="s">
        <v>212</v>
      </c>
      <c r="B3130" s="190" t="s">
        <v>4187</v>
      </c>
      <c r="C3130" s="191" t="s">
        <v>4034</v>
      </c>
      <c r="D3130" s="192" t="s">
        <v>9</v>
      </c>
      <c r="E3130" s="193">
        <v>11.12</v>
      </c>
      <c r="F3130" s="193"/>
    </row>
    <row r="3131" spans="1:6" s="177" customFormat="1" ht="12.75" customHeight="1" outlineLevel="1" x14ac:dyDescent="0.2">
      <c r="A3131" s="177" t="s">
        <v>212</v>
      </c>
      <c r="B3131" s="186" t="s">
        <v>4188</v>
      </c>
      <c r="C3131" s="187" t="s">
        <v>4036</v>
      </c>
      <c r="D3131" s="188" t="s">
        <v>9</v>
      </c>
      <c r="E3131" s="189">
        <v>48.64</v>
      </c>
      <c r="F3131" s="189"/>
    </row>
    <row r="3132" spans="1:6" s="177" customFormat="1" ht="25.5" customHeight="1" outlineLevel="1" x14ac:dyDescent="0.2">
      <c r="A3132" s="177" t="s">
        <v>212</v>
      </c>
      <c r="B3132" s="190" t="s">
        <v>4189</v>
      </c>
      <c r="C3132" s="191" t="s">
        <v>4038</v>
      </c>
      <c r="D3132" s="192" t="s">
        <v>9</v>
      </c>
      <c r="E3132" s="193">
        <v>56.67</v>
      </c>
      <c r="F3132" s="193"/>
    </row>
    <row r="3133" spans="1:6" s="177" customFormat="1" ht="12.75" customHeight="1" outlineLevel="1" x14ac:dyDescent="0.2">
      <c r="A3133" s="177" t="s">
        <v>212</v>
      </c>
      <c r="B3133" s="178" t="s">
        <v>4190</v>
      </c>
      <c r="C3133" s="179" t="s">
        <v>1502</v>
      </c>
      <c r="D3133" s="180"/>
      <c r="E3133" s="181"/>
      <c r="F3133" s="181"/>
    </row>
    <row r="3134" spans="1:6" s="177" customFormat="1" ht="12.75" customHeight="1" outlineLevel="1" x14ac:dyDescent="0.2">
      <c r="A3134" s="177" t="s">
        <v>212</v>
      </c>
      <c r="B3134" s="186" t="s">
        <v>4191</v>
      </c>
      <c r="C3134" s="187" t="s">
        <v>4024</v>
      </c>
      <c r="D3134" s="188" t="s">
        <v>9</v>
      </c>
      <c r="E3134" s="189">
        <v>70.400000000000006</v>
      </c>
      <c r="F3134" s="189"/>
    </row>
    <row r="3135" spans="1:6" s="177" customFormat="1" ht="12.75" customHeight="1" outlineLevel="1" x14ac:dyDescent="0.2">
      <c r="A3135" s="177" t="s">
        <v>212</v>
      </c>
      <c r="B3135" s="190" t="s">
        <v>4192</v>
      </c>
      <c r="C3135" s="191" t="s">
        <v>4026</v>
      </c>
      <c r="D3135" s="192" t="s">
        <v>9</v>
      </c>
      <c r="E3135" s="193">
        <v>50.89</v>
      </c>
      <c r="F3135" s="193"/>
    </row>
    <row r="3136" spans="1:6" s="177" customFormat="1" ht="12.75" customHeight="1" outlineLevel="1" x14ac:dyDescent="0.2">
      <c r="A3136" s="177" t="s">
        <v>212</v>
      </c>
      <c r="B3136" s="186" t="s">
        <v>4193</v>
      </c>
      <c r="C3136" s="187" t="s">
        <v>4028</v>
      </c>
      <c r="D3136" s="188" t="s">
        <v>9</v>
      </c>
      <c r="E3136" s="189">
        <v>79.040000000000006</v>
      </c>
      <c r="F3136" s="189"/>
    </row>
    <row r="3137" spans="1:6" s="177" customFormat="1" ht="25.5" customHeight="1" outlineLevel="1" x14ac:dyDescent="0.2">
      <c r="A3137" s="177" t="s">
        <v>212</v>
      </c>
      <c r="B3137" s="190" t="s">
        <v>4194</v>
      </c>
      <c r="C3137" s="191" t="s">
        <v>4030</v>
      </c>
      <c r="D3137" s="192" t="s">
        <v>9</v>
      </c>
      <c r="E3137" s="193">
        <v>25.75</v>
      </c>
      <c r="F3137" s="193"/>
    </row>
    <row r="3138" spans="1:6" s="177" customFormat="1" ht="12.75" customHeight="1" outlineLevel="1" x14ac:dyDescent="0.2">
      <c r="A3138" s="177" t="s">
        <v>212</v>
      </c>
      <c r="B3138" s="186" t="s">
        <v>4195</v>
      </c>
      <c r="C3138" s="187" t="s">
        <v>4032</v>
      </c>
      <c r="D3138" s="188" t="s">
        <v>9</v>
      </c>
      <c r="E3138" s="189">
        <v>12.41</v>
      </c>
      <c r="F3138" s="189"/>
    </row>
    <row r="3139" spans="1:6" s="177" customFormat="1" ht="25.5" customHeight="1" outlineLevel="1" x14ac:dyDescent="0.2">
      <c r="A3139" s="177" t="s">
        <v>212</v>
      </c>
      <c r="B3139" s="190" t="s">
        <v>4196</v>
      </c>
      <c r="C3139" s="191" t="s">
        <v>4034</v>
      </c>
      <c r="D3139" s="192" t="s">
        <v>9</v>
      </c>
      <c r="E3139" s="193">
        <v>4.55</v>
      </c>
      <c r="F3139" s="193"/>
    </row>
    <row r="3140" spans="1:6" s="177" customFormat="1" ht="12.75" customHeight="1" outlineLevel="1" x14ac:dyDescent="0.2">
      <c r="A3140" s="177" t="s">
        <v>212</v>
      </c>
      <c r="B3140" s="186" t="s">
        <v>4197</v>
      </c>
      <c r="C3140" s="187" t="s">
        <v>4036</v>
      </c>
      <c r="D3140" s="188" t="s">
        <v>9</v>
      </c>
      <c r="E3140" s="189">
        <v>71</v>
      </c>
      <c r="F3140" s="189"/>
    </row>
    <row r="3141" spans="1:6" s="177" customFormat="1" ht="25.5" customHeight="1" outlineLevel="1" x14ac:dyDescent="0.2">
      <c r="A3141" s="177" t="s">
        <v>212</v>
      </c>
      <c r="B3141" s="190" t="s">
        <v>4198</v>
      </c>
      <c r="C3141" s="191" t="s">
        <v>4038</v>
      </c>
      <c r="D3141" s="192" t="s">
        <v>9</v>
      </c>
      <c r="E3141" s="193">
        <v>46.2</v>
      </c>
      <c r="F3141" s="193"/>
    </row>
    <row r="3142" spans="1:6" s="177" customFormat="1" ht="12.75" customHeight="1" outlineLevel="1" x14ac:dyDescent="0.2">
      <c r="A3142" s="177" t="s">
        <v>212</v>
      </c>
      <c r="B3142" s="178" t="s">
        <v>4199</v>
      </c>
      <c r="C3142" s="179" t="s">
        <v>1504</v>
      </c>
      <c r="D3142" s="180"/>
      <c r="E3142" s="181"/>
      <c r="F3142" s="181"/>
    </row>
    <row r="3143" spans="1:6" s="177" customFormat="1" ht="12.75" customHeight="1" outlineLevel="1" x14ac:dyDescent="0.2">
      <c r="A3143" s="177" t="s">
        <v>212</v>
      </c>
      <c r="B3143" s="186" t="s">
        <v>4200</v>
      </c>
      <c r="C3143" s="187" t="s">
        <v>4024</v>
      </c>
      <c r="D3143" s="188" t="s">
        <v>9</v>
      </c>
      <c r="E3143" s="189">
        <v>30.8</v>
      </c>
      <c r="F3143" s="189"/>
    </row>
    <row r="3144" spans="1:6" s="177" customFormat="1" ht="12.75" customHeight="1" outlineLevel="1" x14ac:dyDescent="0.2">
      <c r="A3144" s="177" t="s">
        <v>212</v>
      </c>
      <c r="B3144" s="190" t="s">
        <v>4201</v>
      </c>
      <c r="C3144" s="191" t="s">
        <v>4026</v>
      </c>
      <c r="D3144" s="192" t="s">
        <v>9</v>
      </c>
      <c r="E3144" s="193">
        <v>22.25</v>
      </c>
      <c r="F3144" s="193"/>
    </row>
    <row r="3145" spans="1:6" s="177" customFormat="1" ht="12.75" customHeight="1" outlineLevel="1" x14ac:dyDescent="0.2">
      <c r="A3145" s="177" t="s">
        <v>212</v>
      </c>
      <c r="B3145" s="186" t="s">
        <v>4202</v>
      </c>
      <c r="C3145" s="187" t="s">
        <v>4028</v>
      </c>
      <c r="D3145" s="188" t="s">
        <v>9</v>
      </c>
      <c r="E3145" s="189">
        <v>12.16</v>
      </c>
      <c r="F3145" s="189"/>
    </row>
    <row r="3146" spans="1:6" s="177" customFormat="1" ht="25.5" customHeight="1" outlineLevel="1" x14ac:dyDescent="0.2">
      <c r="A3146" s="177" t="s">
        <v>212</v>
      </c>
      <c r="B3146" s="190" t="s">
        <v>4203</v>
      </c>
      <c r="C3146" s="191" t="s">
        <v>4030</v>
      </c>
      <c r="D3146" s="192" t="s">
        <v>9</v>
      </c>
      <c r="E3146" s="193">
        <v>5.41</v>
      </c>
      <c r="F3146" s="193"/>
    </row>
    <row r="3147" spans="1:6" s="177" customFormat="1" ht="12.75" customHeight="1" outlineLevel="1" x14ac:dyDescent="0.2">
      <c r="A3147" s="177" t="s">
        <v>212</v>
      </c>
      <c r="B3147" s="186" t="s">
        <v>4204</v>
      </c>
      <c r="C3147" s="187" t="s">
        <v>4032</v>
      </c>
      <c r="D3147" s="188" t="s">
        <v>9</v>
      </c>
      <c r="E3147" s="189">
        <v>12.16</v>
      </c>
      <c r="F3147" s="189"/>
    </row>
    <row r="3148" spans="1:6" s="177" customFormat="1" ht="25.5" customHeight="1" outlineLevel="1" x14ac:dyDescent="0.2">
      <c r="A3148" s="177" t="s">
        <v>212</v>
      </c>
      <c r="B3148" s="190" t="s">
        <v>4205</v>
      </c>
      <c r="C3148" s="191" t="s">
        <v>4034</v>
      </c>
      <c r="D3148" s="192" t="s">
        <v>9</v>
      </c>
      <c r="E3148" s="193">
        <v>5.49</v>
      </c>
      <c r="F3148" s="193"/>
    </row>
    <row r="3149" spans="1:6" s="177" customFormat="1" ht="12.75" customHeight="1" outlineLevel="1" x14ac:dyDescent="0.2">
      <c r="A3149" s="177" t="s">
        <v>212</v>
      </c>
      <c r="B3149" s="186" t="s">
        <v>4206</v>
      </c>
      <c r="C3149" s="187" t="s">
        <v>4036</v>
      </c>
      <c r="D3149" s="188" t="s">
        <v>9</v>
      </c>
      <c r="E3149" s="189">
        <v>19.48</v>
      </c>
      <c r="F3149" s="189"/>
    </row>
    <row r="3150" spans="1:6" s="177" customFormat="1" ht="25.5" customHeight="1" outlineLevel="1" x14ac:dyDescent="0.2">
      <c r="A3150" s="177" t="s">
        <v>212</v>
      </c>
      <c r="B3150" s="190" t="s">
        <v>4207</v>
      </c>
      <c r="C3150" s="191" t="s">
        <v>4038</v>
      </c>
      <c r="D3150" s="192" t="s">
        <v>9</v>
      </c>
      <c r="E3150" s="193">
        <v>23.71</v>
      </c>
      <c r="F3150" s="193"/>
    </row>
    <row r="3151" spans="1:6" s="177" customFormat="1" ht="12.75" customHeight="1" outlineLevel="1" x14ac:dyDescent="0.2">
      <c r="A3151" s="177" t="s">
        <v>212</v>
      </c>
      <c r="B3151" s="178" t="s">
        <v>4208</v>
      </c>
      <c r="C3151" s="179" t="s">
        <v>1507</v>
      </c>
      <c r="D3151" s="180"/>
      <c r="E3151" s="181"/>
      <c r="F3151" s="181"/>
    </row>
    <row r="3152" spans="1:6" s="177" customFormat="1" ht="12.75" customHeight="1" outlineLevel="1" x14ac:dyDescent="0.2">
      <c r="A3152" s="177" t="s">
        <v>212</v>
      </c>
      <c r="B3152" s="186" t="s">
        <v>4209</v>
      </c>
      <c r="C3152" s="187" t="s">
        <v>4024</v>
      </c>
      <c r="D3152" s="188" t="s">
        <v>9</v>
      </c>
      <c r="E3152" s="189">
        <v>37.020000000000003</v>
      </c>
      <c r="F3152" s="189"/>
    </row>
    <row r="3153" spans="1:10" s="177" customFormat="1" ht="12.75" customHeight="1" outlineLevel="1" x14ac:dyDescent="0.2">
      <c r="A3153" s="177" t="s">
        <v>212</v>
      </c>
      <c r="B3153" s="190" t="s">
        <v>4210</v>
      </c>
      <c r="C3153" s="191" t="s">
        <v>4026</v>
      </c>
      <c r="D3153" s="192" t="s">
        <v>9</v>
      </c>
      <c r="E3153" s="193">
        <v>17.55</v>
      </c>
      <c r="F3153" s="193"/>
    </row>
    <row r="3154" spans="1:10" s="177" customFormat="1" ht="12.75" customHeight="1" outlineLevel="1" x14ac:dyDescent="0.2">
      <c r="A3154" s="177" t="s">
        <v>212</v>
      </c>
      <c r="B3154" s="186" t="s">
        <v>4211</v>
      </c>
      <c r="C3154" s="187" t="s">
        <v>4028</v>
      </c>
      <c r="D3154" s="188" t="s">
        <v>9</v>
      </c>
      <c r="E3154" s="189">
        <v>13.94</v>
      </c>
      <c r="F3154" s="189"/>
    </row>
    <row r="3155" spans="1:10" s="177" customFormat="1" ht="25.5" customHeight="1" outlineLevel="1" x14ac:dyDescent="0.2">
      <c r="A3155" s="177" t="s">
        <v>212</v>
      </c>
      <c r="B3155" s="190" t="s">
        <v>4212</v>
      </c>
      <c r="C3155" s="191" t="s">
        <v>4030</v>
      </c>
      <c r="D3155" s="192" t="s">
        <v>9</v>
      </c>
      <c r="E3155" s="193">
        <v>3.58</v>
      </c>
      <c r="F3155" s="193"/>
    </row>
    <row r="3156" spans="1:10" s="177" customFormat="1" ht="12.75" customHeight="1" outlineLevel="1" x14ac:dyDescent="0.2">
      <c r="A3156" s="177" t="s">
        <v>212</v>
      </c>
      <c r="B3156" s="186" t="s">
        <v>4213</v>
      </c>
      <c r="C3156" s="187" t="s">
        <v>4032</v>
      </c>
      <c r="D3156" s="188" t="s">
        <v>9</v>
      </c>
      <c r="E3156" s="189">
        <v>13.38</v>
      </c>
      <c r="F3156" s="189"/>
    </row>
    <row r="3157" spans="1:10" s="177" customFormat="1" ht="25.5" customHeight="1" outlineLevel="1" x14ac:dyDescent="0.2">
      <c r="A3157" s="177" t="s">
        <v>212</v>
      </c>
      <c r="B3157" s="190" t="s">
        <v>4214</v>
      </c>
      <c r="C3157" s="191" t="s">
        <v>4034</v>
      </c>
      <c r="D3157" s="192" t="s">
        <v>9</v>
      </c>
      <c r="E3157" s="193">
        <v>4.22</v>
      </c>
      <c r="F3157" s="193"/>
    </row>
    <row r="3158" spans="1:10" s="177" customFormat="1" ht="12.75" customHeight="1" outlineLevel="1" x14ac:dyDescent="0.2">
      <c r="A3158" s="177" t="s">
        <v>212</v>
      </c>
      <c r="B3158" s="186" t="s">
        <v>4215</v>
      </c>
      <c r="C3158" s="187" t="s">
        <v>4036</v>
      </c>
      <c r="D3158" s="188" t="s">
        <v>9</v>
      </c>
      <c r="E3158" s="189">
        <v>32.36</v>
      </c>
      <c r="F3158" s="189"/>
    </row>
    <row r="3159" spans="1:10" s="177" customFormat="1" ht="31.5" customHeight="1" outlineLevel="1" x14ac:dyDescent="0.2">
      <c r="A3159" s="177" t="s">
        <v>212</v>
      </c>
      <c r="B3159" s="190" t="s">
        <v>4216</v>
      </c>
      <c r="C3159" s="191" t="s">
        <v>4038</v>
      </c>
      <c r="D3159" s="192" t="s">
        <v>9</v>
      </c>
      <c r="E3159" s="193">
        <v>10.85</v>
      </c>
      <c r="F3159" s="193"/>
    </row>
    <row r="3160" spans="1:10" s="177" customFormat="1" x14ac:dyDescent="0.2">
      <c r="B3160" s="419" t="s">
        <v>647</v>
      </c>
      <c r="C3160" s="420" t="s">
        <v>4226</v>
      </c>
      <c r="D3160" s="424"/>
      <c r="E3160" s="426">
        <f>SUM(E3162:E3349)</f>
        <v>6697.26</v>
      </c>
      <c r="F3160" s="426"/>
      <c r="G3160" s="420"/>
      <c r="H3160" s="196">
        <f>SUM(H3161:H3177)</f>
        <v>6697.2599999999993</v>
      </c>
      <c r="I3160" s="204" t="str">
        <f>IF(H3160=E3160,"OKAY","REVER")</f>
        <v>OKAY</v>
      </c>
      <c r="J3160" s="367"/>
    </row>
    <row r="3161" spans="1:10" s="177" customFormat="1" ht="12.75" customHeight="1" outlineLevel="1" x14ac:dyDescent="0.2">
      <c r="A3161" s="177" t="s">
        <v>211</v>
      </c>
      <c r="B3161" s="178" t="s">
        <v>1122</v>
      </c>
      <c r="C3161" s="179" t="s">
        <v>1482</v>
      </c>
      <c r="D3161" s="180"/>
      <c r="E3161" s="181"/>
      <c r="F3161" s="181"/>
      <c r="G3161" s="187" t="s">
        <v>4218</v>
      </c>
      <c r="H3161" s="197">
        <f t="shared" ref="H3161:H3177" si="96">SUMIF($C:$C,G3161,$E:$E)</f>
        <v>1016.0399999999998</v>
      </c>
      <c r="I3161" s="203"/>
    </row>
    <row r="3162" spans="1:10" s="177" customFormat="1" ht="25.5" customHeight="1" outlineLevel="1" x14ac:dyDescent="0.2">
      <c r="A3162" s="177" t="s">
        <v>211</v>
      </c>
      <c r="B3162" s="186" t="s">
        <v>4227</v>
      </c>
      <c r="C3162" s="187" t="s">
        <v>4218</v>
      </c>
      <c r="D3162" s="188" t="s">
        <v>9</v>
      </c>
      <c r="E3162" s="189">
        <v>86.47</v>
      </c>
      <c r="F3162" s="189"/>
      <c r="G3162" s="191" t="s">
        <v>4219</v>
      </c>
      <c r="H3162" s="197">
        <f t="shared" si="96"/>
        <v>1036.42</v>
      </c>
      <c r="I3162" s="203"/>
    </row>
    <row r="3163" spans="1:10" s="177" customFormat="1" ht="12.75" customHeight="1" outlineLevel="1" x14ac:dyDescent="0.2">
      <c r="A3163" s="177" t="s">
        <v>211</v>
      </c>
      <c r="B3163" s="190" t="s">
        <v>4228</v>
      </c>
      <c r="C3163" s="191" t="s">
        <v>4219</v>
      </c>
      <c r="D3163" s="192" t="s">
        <v>9</v>
      </c>
      <c r="E3163" s="193">
        <v>22.13</v>
      </c>
      <c r="F3163" s="193"/>
      <c r="G3163" s="187" t="s">
        <v>4220</v>
      </c>
      <c r="H3163" s="197">
        <f t="shared" si="96"/>
        <v>474.15000000000003</v>
      </c>
      <c r="I3163" s="203"/>
    </row>
    <row r="3164" spans="1:10" s="177" customFormat="1" ht="25.5" customHeight="1" outlineLevel="1" x14ac:dyDescent="0.2">
      <c r="A3164" s="177" t="s">
        <v>211</v>
      </c>
      <c r="B3164" s="186" t="s">
        <v>4229</v>
      </c>
      <c r="C3164" s="187" t="s">
        <v>4220</v>
      </c>
      <c r="D3164" s="188" t="s">
        <v>9</v>
      </c>
      <c r="E3164" s="189">
        <v>58.94</v>
      </c>
      <c r="F3164" s="189"/>
      <c r="G3164" s="191" t="s">
        <v>4221</v>
      </c>
      <c r="H3164" s="197">
        <f t="shared" si="96"/>
        <v>689.8</v>
      </c>
      <c r="I3164" s="203"/>
    </row>
    <row r="3165" spans="1:10" s="177" customFormat="1" ht="25.5" customHeight="1" outlineLevel="1" x14ac:dyDescent="0.2">
      <c r="A3165" s="177" t="s">
        <v>211</v>
      </c>
      <c r="B3165" s="190" t="s">
        <v>4230</v>
      </c>
      <c r="C3165" s="191" t="s">
        <v>4221</v>
      </c>
      <c r="D3165" s="192" t="s">
        <v>9</v>
      </c>
      <c r="E3165" s="193">
        <v>21.17</v>
      </c>
      <c r="F3165" s="193"/>
      <c r="G3165" s="187" t="s">
        <v>4222</v>
      </c>
      <c r="H3165" s="197">
        <f t="shared" si="96"/>
        <v>435.91</v>
      </c>
      <c r="I3165" s="203"/>
    </row>
    <row r="3166" spans="1:10" s="177" customFormat="1" ht="25.5" customHeight="1" outlineLevel="1" x14ac:dyDescent="0.2">
      <c r="A3166" s="177" t="s">
        <v>211</v>
      </c>
      <c r="B3166" s="186" t="s">
        <v>4231</v>
      </c>
      <c r="C3166" s="187" t="s">
        <v>4222</v>
      </c>
      <c r="D3166" s="188" t="s">
        <v>9</v>
      </c>
      <c r="E3166" s="189">
        <v>99.08</v>
      </c>
      <c r="F3166" s="189"/>
      <c r="G3166" s="191" t="s">
        <v>4223</v>
      </c>
      <c r="H3166" s="197">
        <f t="shared" si="96"/>
        <v>624.05999999999983</v>
      </c>
      <c r="I3166" s="203"/>
    </row>
    <row r="3167" spans="1:10" s="177" customFormat="1" ht="25.5" customHeight="1" outlineLevel="1" x14ac:dyDescent="0.2">
      <c r="A3167" s="177" t="s">
        <v>211</v>
      </c>
      <c r="B3167" s="190" t="s">
        <v>4232</v>
      </c>
      <c r="C3167" s="191" t="s">
        <v>4223</v>
      </c>
      <c r="D3167" s="192" t="s">
        <v>9</v>
      </c>
      <c r="E3167" s="193">
        <v>6.66</v>
      </c>
      <c r="F3167" s="193"/>
      <c r="G3167" s="187" t="s">
        <v>4224</v>
      </c>
      <c r="H3167" s="197">
        <f t="shared" si="96"/>
        <v>1574.7300000000002</v>
      </c>
      <c r="I3167" s="160"/>
    </row>
    <row r="3168" spans="1:10" s="177" customFormat="1" ht="25.5" customHeight="1" outlineLevel="1" x14ac:dyDescent="0.2">
      <c r="A3168" s="177" t="s">
        <v>211</v>
      </c>
      <c r="B3168" s="186" t="s">
        <v>4233</v>
      </c>
      <c r="C3168" s="187" t="s">
        <v>4224</v>
      </c>
      <c r="D3168" s="188" t="s">
        <v>9</v>
      </c>
      <c r="E3168" s="189">
        <v>318.86</v>
      </c>
      <c r="F3168" s="189"/>
      <c r="G3168" s="191" t="s">
        <v>4225</v>
      </c>
      <c r="H3168" s="197">
        <f t="shared" si="96"/>
        <v>846.15</v>
      </c>
      <c r="I3168" s="203"/>
    </row>
    <row r="3169" spans="1:9" s="177" customFormat="1" ht="25.5" customHeight="1" outlineLevel="1" x14ac:dyDescent="0.2">
      <c r="A3169" s="177" t="s">
        <v>211</v>
      </c>
      <c r="B3169" s="190" t="s">
        <v>4234</v>
      </c>
      <c r="C3169" s="191" t="s">
        <v>4225</v>
      </c>
      <c r="D3169" s="192" t="s">
        <v>9</v>
      </c>
      <c r="E3169" s="193">
        <v>95.44</v>
      </c>
      <c r="F3169" s="193"/>
      <c r="G3169" s="191"/>
      <c r="H3169" s="197">
        <f t="shared" si="96"/>
        <v>0</v>
      </c>
      <c r="I3169" s="203"/>
    </row>
    <row r="3170" spans="1:9" s="177" customFormat="1" ht="12.75" customHeight="1" outlineLevel="1" x14ac:dyDescent="0.2">
      <c r="A3170" s="177" t="s">
        <v>212</v>
      </c>
      <c r="B3170" s="178" t="s">
        <v>1123</v>
      </c>
      <c r="C3170" s="179" t="s">
        <v>1484</v>
      </c>
      <c r="D3170" s="180"/>
      <c r="E3170" s="181"/>
      <c r="F3170" s="181"/>
      <c r="G3170" s="187"/>
      <c r="H3170" s="197">
        <f t="shared" si="96"/>
        <v>0</v>
      </c>
      <c r="I3170" s="203"/>
    </row>
    <row r="3171" spans="1:9" s="177" customFormat="1" ht="12.75" customHeight="1" outlineLevel="1" x14ac:dyDescent="0.2">
      <c r="A3171" s="177" t="s">
        <v>212</v>
      </c>
      <c r="B3171" s="186" t="s">
        <v>4235</v>
      </c>
      <c r="C3171" s="187" t="s">
        <v>4218</v>
      </c>
      <c r="D3171" s="188" t="s">
        <v>9</v>
      </c>
      <c r="E3171" s="189">
        <v>38.270000000000003</v>
      </c>
      <c r="F3171" s="189"/>
      <c r="G3171" s="191"/>
      <c r="H3171" s="197">
        <f t="shared" si="96"/>
        <v>0</v>
      </c>
      <c r="I3171" s="203"/>
    </row>
    <row r="3172" spans="1:9" s="177" customFormat="1" ht="12.75" customHeight="1" outlineLevel="1" x14ac:dyDescent="0.2">
      <c r="A3172" s="177" t="s">
        <v>212</v>
      </c>
      <c r="B3172" s="190" t="s">
        <v>4236</v>
      </c>
      <c r="C3172" s="191" t="s">
        <v>4219</v>
      </c>
      <c r="D3172" s="192" t="s">
        <v>9</v>
      </c>
      <c r="E3172" s="193">
        <v>78.180000000000007</v>
      </c>
      <c r="F3172" s="193"/>
      <c r="G3172" s="187"/>
      <c r="H3172" s="197">
        <f t="shared" si="96"/>
        <v>0</v>
      </c>
      <c r="I3172" s="203"/>
    </row>
    <row r="3173" spans="1:9" s="177" customFormat="1" ht="12.75" customHeight="1" outlineLevel="1" x14ac:dyDescent="0.2">
      <c r="A3173" s="177" t="s">
        <v>212</v>
      </c>
      <c r="B3173" s="186" t="s">
        <v>4237</v>
      </c>
      <c r="C3173" s="187" t="s">
        <v>4220</v>
      </c>
      <c r="D3173" s="188" t="s">
        <v>9</v>
      </c>
      <c r="E3173" s="189">
        <v>57.48</v>
      </c>
      <c r="F3173" s="189"/>
      <c r="G3173" s="191"/>
      <c r="H3173" s="197">
        <f t="shared" si="96"/>
        <v>0</v>
      </c>
      <c r="I3173" s="203"/>
    </row>
    <row r="3174" spans="1:9" s="177" customFormat="1" ht="25.5" customHeight="1" outlineLevel="1" x14ac:dyDescent="0.2">
      <c r="A3174" s="177" t="s">
        <v>212</v>
      </c>
      <c r="B3174" s="190" t="s">
        <v>4238</v>
      </c>
      <c r="C3174" s="191" t="s">
        <v>4221</v>
      </c>
      <c r="D3174" s="192" t="s">
        <v>9</v>
      </c>
      <c r="E3174" s="193">
        <v>68.92</v>
      </c>
      <c r="F3174" s="193"/>
      <c r="G3174" s="187"/>
      <c r="H3174" s="197">
        <f t="shared" si="96"/>
        <v>0</v>
      </c>
      <c r="I3174" s="203"/>
    </row>
    <row r="3175" spans="1:9" s="177" customFormat="1" ht="12.75" customHeight="1" outlineLevel="1" x14ac:dyDescent="0.2">
      <c r="A3175" s="177" t="s">
        <v>212</v>
      </c>
      <c r="B3175" s="186" t="s">
        <v>4239</v>
      </c>
      <c r="C3175" s="187" t="s">
        <v>4222</v>
      </c>
      <c r="D3175" s="188" t="s">
        <v>9</v>
      </c>
      <c r="E3175" s="189">
        <v>62.62</v>
      </c>
      <c r="F3175" s="189"/>
      <c r="G3175" s="191"/>
      <c r="H3175" s="197">
        <f t="shared" si="96"/>
        <v>0</v>
      </c>
      <c r="I3175" s="203"/>
    </row>
    <row r="3176" spans="1:9" s="177" customFormat="1" ht="25.5" customHeight="1" outlineLevel="1" x14ac:dyDescent="0.2">
      <c r="A3176" s="177" t="s">
        <v>212</v>
      </c>
      <c r="B3176" s="190" t="s">
        <v>4240</v>
      </c>
      <c r="C3176" s="191" t="s">
        <v>4223</v>
      </c>
      <c r="D3176" s="192" t="s">
        <v>9</v>
      </c>
      <c r="E3176" s="193">
        <v>45.44</v>
      </c>
      <c r="F3176" s="193"/>
      <c r="G3176" s="187"/>
      <c r="H3176" s="197">
        <f t="shared" si="96"/>
        <v>0</v>
      </c>
      <c r="I3176" s="203"/>
    </row>
    <row r="3177" spans="1:9" s="177" customFormat="1" ht="12.75" customHeight="1" outlineLevel="1" x14ac:dyDescent="0.2">
      <c r="A3177" s="177" t="s">
        <v>212</v>
      </c>
      <c r="B3177" s="186" t="s">
        <v>4241</v>
      </c>
      <c r="C3177" s="187" t="s">
        <v>4224</v>
      </c>
      <c r="D3177" s="188" t="s">
        <v>9</v>
      </c>
      <c r="E3177" s="189">
        <v>123.03</v>
      </c>
      <c r="F3177" s="189"/>
      <c r="G3177" s="191"/>
      <c r="H3177" s="197">
        <f t="shared" si="96"/>
        <v>0</v>
      </c>
      <c r="I3177" s="203"/>
    </row>
    <row r="3178" spans="1:9" s="177" customFormat="1" ht="25.5" customHeight="1" outlineLevel="1" x14ac:dyDescent="0.2">
      <c r="A3178" s="177" t="s">
        <v>212</v>
      </c>
      <c r="B3178" s="190" t="s">
        <v>4242</v>
      </c>
      <c r="C3178" s="191" t="s">
        <v>4225</v>
      </c>
      <c r="D3178" s="192" t="s">
        <v>9</v>
      </c>
      <c r="E3178" s="193">
        <v>52.18</v>
      </c>
      <c r="F3178" s="193"/>
      <c r="G3178" s="160"/>
      <c r="H3178" s="160"/>
      <c r="I3178" s="203"/>
    </row>
    <row r="3179" spans="1:9" s="177" customFormat="1" ht="12.75" customHeight="1" outlineLevel="1" x14ac:dyDescent="0.2">
      <c r="A3179" s="177" t="s">
        <v>212</v>
      </c>
      <c r="B3179" s="178" t="s">
        <v>1124</v>
      </c>
      <c r="C3179" s="179" t="s">
        <v>1485</v>
      </c>
      <c r="D3179" s="180"/>
      <c r="E3179" s="181"/>
      <c r="F3179" s="181"/>
      <c r="G3179" s="423" t="s">
        <v>665</v>
      </c>
      <c r="H3179" s="196">
        <f>H3181+H3201</f>
        <v>6697.2599999999993</v>
      </c>
      <c r="I3179" s="204" t="str">
        <f>IF(H3179=H3160,"OKAY","REVER")</f>
        <v>OKAY</v>
      </c>
    </row>
    <row r="3180" spans="1:9" s="177" customFormat="1" ht="12.75" customHeight="1" outlineLevel="1" x14ac:dyDescent="0.2">
      <c r="A3180" s="177" t="s">
        <v>212</v>
      </c>
      <c r="B3180" s="186" t="s">
        <v>4243</v>
      </c>
      <c r="C3180" s="187" t="s">
        <v>4218</v>
      </c>
      <c r="D3180" s="188" t="s">
        <v>9</v>
      </c>
      <c r="E3180" s="189">
        <v>58.47</v>
      </c>
      <c r="F3180" s="189"/>
      <c r="G3180" s="194"/>
      <c r="H3180" s="194"/>
      <c r="I3180" s="204"/>
    </row>
    <row r="3181" spans="1:9" s="177" customFormat="1" ht="12.75" customHeight="1" outlineLevel="1" x14ac:dyDescent="0.2">
      <c r="A3181" s="177" t="s">
        <v>212</v>
      </c>
      <c r="B3181" s="190" t="s">
        <v>4244</v>
      </c>
      <c r="C3181" s="191" t="s">
        <v>4219</v>
      </c>
      <c r="D3181" s="192" t="s">
        <v>9</v>
      </c>
      <c r="E3181" s="193">
        <v>65.98</v>
      </c>
      <c r="F3181" s="193"/>
      <c r="G3181" s="423" t="str">
        <f>$A$1</f>
        <v>EMBASSAMENTO</v>
      </c>
      <c r="H3181" s="196">
        <f>SUM(H3182:H3198)</f>
        <v>708.75</v>
      </c>
      <c r="I3181" s="204"/>
    </row>
    <row r="3182" spans="1:9" s="177" customFormat="1" ht="12.75" customHeight="1" outlineLevel="1" x14ac:dyDescent="0.2">
      <c r="A3182" s="177" t="s">
        <v>212</v>
      </c>
      <c r="B3182" s="186" t="s">
        <v>4245</v>
      </c>
      <c r="C3182" s="187" t="s">
        <v>4220</v>
      </c>
      <c r="D3182" s="188" t="s">
        <v>9</v>
      </c>
      <c r="E3182" s="189">
        <v>24.9</v>
      </c>
      <c r="F3182" s="189"/>
      <c r="G3182" s="187" t="s">
        <v>4218</v>
      </c>
      <c r="H3182" s="197">
        <f t="shared" ref="H3182:H3198" si="97">SUMIFS($E:$E,$C:$C,G3182,$A:$A,$G$22)</f>
        <v>86.47</v>
      </c>
      <c r="I3182" s="204"/>
    </row>
    <row r="3183" spans="1:9" s="177" customFormat="1" ht="25.5" customHeight="1" outlineLevel="1" x14ac:dyDescent="0.2">
      <c r="A3183" s="177" t="s">
        <v>212</v>
      </c>
      <c r="B3183" s="190" t="s">
        <v>4246</v>
      </c>
      <c r="C3183" s="191" t="s">
        <v>4221</v>
      </c>
      <c r="D3183" s="192" t="s">
        <v>9</v>
      </c>
      <c r="E3183" s="193">
        <v>72.069999999999993</v>
      </c>
      <c r="F3183" s="193"/>
      <c r="G3183" s="191" t="s">
        <v>4219</v>
      </c>
      <c r="H3183" s="197">
        <f t="shared" si="97"/>
        <v>22.13</v>
      </c>
      <c r="I3183" s="203"/>
    </row>
    <row r="3184" spans="1:9" s="177" customFormat="1" ht="12.75" customHeight="1" outlineLevel="1" x14ac:dyDescent="0.2">
      <c r="A3184" s="177" t="s">
        <v>212</v>
      </c>
      <c r="B3184" s="186" t="s">
        <v>4247</v>
      </c>
      <c r="C3184" s="187" t="s">
        <v>4222</v>
      </c>
      <c r="D3184" s="188" t="s">
        <v>9</v>
      </c>
      <c r="E3184" s="189">
        <v>42.24</v>
      </c>
      <c r="F3184" s="189"/>
      <c r="G3184" s="187" t="s">
        <v>4220</v>
      </c>
      <c r="H3184" s="197">
        <f t="shared" si="97"/>
        <v>58.94</v>
      </c>
      <c r="I3184" s="203"/>
    </row>
    <row r="3185" spans="1:10" s="177" customFormat="1" ht="25.5" customHeight="1" outlineLevel="1" x14ac:dyDescent="0.2">
      <c r="A3185" s="177" t="s">
        <v>212</v>
      </c>
      <c r="B3185" s="190" t="s">
        <v>4248</v>
      </c>
      <c r="C3185" s="191" t="s">
        <v>4223</v>
      </c>
      <c r="D3185" s="192" t="s">
        <v>9</v>
      </c>
      <c r="E3185" s="193">
        <v>59.71</v>
      </c>
      <c r="F3185" s="193"/>
      <c r="G3185" s="191" t="s">
        <v>4221</v>
      </c>
      <c r="H3185" s="197">
        <f t="shared" si="97"/>
        <v>21.17</v>
      </c>
      <c r="I3185" s="203"/>
      <c r="J3185" s="365"/>
    </row>
    <row r="3186" spans="1:10" s="177" customFormat="1" ht="12.75" customHeight="1" outlineLevel="1" x14ac:dyDescent="0.2">
      <c r="A3186" s="177" t="s">
        <v>212</v>
      </c>
      <c r="B3186" s="186" t="s">
        <v>4249</v>
      </c>
      <c r="C3186" s="187" t="s">
        <v>4224</v>
      </c>
      <c r="D3186" s="188" t="s">
        <v>9</v>
      </c>
      <c r="E3186" s="189">
        <v>115.28</v>
      </c>
      <c r="F3186" s="189"/>
      <c r="G3186" s="187" t="s">
        <v>4222</v>
      </c>
      <c r="H3186" s="197">
        <f t="shared" si="97"/>
        <v>99.08</v>
      </c>
      <c r="I3186" s="203"/>
      <c r="J3186" s="365"/>
    </row>
    <row r="3187" spans="1:10" s="177" customFormat="1" ht="25.5" customHeight="1" outlineLevel="1" x14ac:dyDescent="0.2">
      <c r="A3187" s="177" t="s">
        <v>212</v>
      </c>
      <c r="B3187" s="190" t="s">
        <v>4250</v>
      </c>
      <c r="C3187" s="191" t="s">
        <v>4225</v>
      </c>
      <c r="D3187" s="192" t="s">
        <v>9</v>
      </c>
      <c r="E3187" s="193">
        <v>37.89</v>
      </c>
      <c r="F3187" s="193"/>
      <c r="G3187" s="191" t="s">
        <v>4223</v>
      </c>
      <c r="H3187" s="197">
        <f t="shared" si="97"/>
        <v>6.66</v>
      </c>
      <c r="I3187" s="203"/>
      <c r="J3187" s="365"/>
    </row>
    <row r="3188" spans="1:10" s="177" customFormat="1" ht="12.75" customHeight="1" outlineLevel="1" x14ac:dyDescent="0.2">
      <c r="A3188" s="177" t="s">
        <v>212</v>
      </c>
      <c r="B3188" s="178" t="s">
        <v>1374</v>
      </c>
      <c r="C3188" s="179" t="s">
        <v>1486</v>
      </c>
      <c r="D3188" s="180"/>
      <c r="E3188" s="181"/>
      <c r="F3188" s="181"/>
      <c r="G3188" s="187" t="s">
        <v>4224</v>
      </c>
      <c r="H3188" s="197">
        <f t="shared" si="97"/>
        <v>318.86</v>
      </c>
      <c r="I3188" s="203"/>
      <c r="J3188" s="365"/>
    </row>
    <row r="3189" spans="1:10" s="177" customFormat="1" ht="25.5" customHeight="1" outlineLevel="1" x14ac:dyDescent="0.2">
      <c r="A3189" s="177" t="s">
        <v>212</v>
      </c>
      <c r="B3189" s="186" t="s">
        <v>4251</v>
      </c>
      <c r="C3189" s="187" t="s">
        <v>4218</v>
      </c>
      <c r="D3189" s="188" t="s">
        <v>9</v>
      </c>
      <c r="E3189" s="189">
        <v>46.23</v>
      </c>
      <c r="F3189" s="189"/>
      <c r="G3189" s="191" t="s">
        <v>4225</v>
      </c>
      <c r="H3189" s="197">
        <f t="shared" si="97"/>
        <v>95.44</v>
      </c>
      <c r="I3189" s="203"/>
      <c r="J3189" s="365"/>
    </row>
    <row r="3190" spans="1:10" s="177" customFormat="1" ht="12.75" customHeight="1" outlineLevel="1" x14ac:dyDescent="0.2">
      <c r="A3190" s="177" t="s">
        <v>212</v>
      </c>
      <c r="B3190" s="190" t="s">
        <v>4252</v>
      </c>
      <c r="C3190" s="191" t="s">
        <v>4219</v>
      </c>
      <c r="D3190" s="192" t="s">
        <v>9</v>
      </c>
      <c r="E3190" s="193">
        <v>46.75</v>
      </c>
      <c r="F3190" s="193"/>
      <c r="G3190" s="191"/>
      <c r="H3190" s="197">
        <f t="shared" si="97"/>
        <v>0</v>
      </c>
      <c r="I3190" s="203"/>
      <c r="J3190" s="365"/>
    </row>
    <row r="3191" spans="1:10" s="177" customFormat="1" ht="12.75" customHeight="1" outlineLevel="1" x14ac:dyDescent="0.2">
      <c r="A3191" s="177" t="s">
        <v>212</v>
      </c>
      <c r="B3191" s="186" t="s">
        <v>4253</v>
      </c>
      <c r="C3191" s="187" t="s">
        <v>4220</v>
      </c>
      <c r="D3191" s="188" t="s">
        <v>9</v>
      </c>
      <c r="E3191" s="189">
        <v>28.47</v>
      </c>
      <c r="F3191" s="189"/>
      <c r="G3191" s="187"/>
      <c r="H3191" s="197">
        <f t="shared" si="97"/>
        <v>0</v>
      </c>
      <c r="I3191" s="203"/>
      <c r="J3191" s="365"/>
    </row>
    <row r="3192" spans="1:10" s="177" customFormat="1" ht="25.5" customHeight="1" outlineLevel="1" x14ac:dyDescent="0.2">
      <c r="A3192" s="177" t="s">
        <v>212</v>
      </c>
      <c r="B3192" s="190" t="s">
        <v>4254</v>
      </c>
      <c r="C3192" s="191" t="s">
        <v>4221</v>
      </c>
      <c r="D3192" s="192" t="s">
        <v>9</v>
      </c>
      <c r="E3192" s="193">
        <v>36.21</v>
      </c>
      <c r="F3192" s="193"/>
      <c r="G3192" s="191"/>
      <c r="H3192" s="197">
        <f t="shared" si="97"/>
        <v>0</v>
      </c>
      <c r="I3192" s="203"/>
      <c r="J3192" s="365"/>
    </row>
    <row r="3193" spans="1:10" s="177" customFormat="1" ht="12.75" customHeight="1" outlineLevel="1" x14ac:dyDescent="0.2">
      <c r="A3193" s="177" t="s">
        <v>212</v>
      </c>
      <c r="B3193" s="186" t="s">
        <v>4255</v>
      </c>
      <c r="C3193" s="187" t="s">
        <v>4222</v>
      </c>
      <c r="D3193" s="188" t="s">
        <v>9</v>
      </c>
      <c r="E3193" s="189">
        <v>10.53</v>
      </c>
      <c r="F3193" s="189"/>
      <c r="G3193" s="187"/>
      <c r="H3193" s="197">
        <f t="shared" si="97"/>
        <v>0</v>
      </c>
      <c r="I3193" s="203"/>
      <c r="J3193" s="365"/>
    </row>
    <row r="3194" spans="1:10" s="177" customFormat="1" ht="25.5" customHeight="1" outlineLevel="1" x14ac:dyDescent="0.2">
      <c r="A3194" s="177" t="s">
        <v>212</v>
      </c>
      <c r="B3194" s="190" t="s">
        <v>4256</v>
      </c>
      <c r="C3194" s="191" t="s">
        <v>4223</v>
      </c>
      <c r="D3194" s="192" t="s">
        <v>9</v>
      </c>
      <c r="E3194" s="193">
        <v>41.45</v>
      </c>
      <c r="F3194" s="193"/>
      <c r="G3194" s="191"/>
      <c r="H3194" s="197">
        <f t="shared" si="97"/>
        <v>0</v>
      </c>
      <c r="I3194" s="203"/>
      <c r="J3194" s="365"/>
    </row>
    <row r="3195" spans="1:10" s="177" customFormat="1" ht="12.75" customHeight="1" outlineLevel="1" x14ac:dyDescent="0.2">
      <c r="A3195" s="177" t="s">
        <v>212</v>
      </c>
      <c r="B3195" s="186" t="s">
        <v>4257</v>
      </c>
      <c r="C3195" s="187" t="s">
        <v>4224</v>
      </c>
      <c r="D3195" s="188" t="s">
        <v>9</v>
      </c>
      <c r="E3195" s="189">
        <v>130.59</v>
      </c>
      <c r="F3195" s="189"/>
      <c r="G3195" s="187"/>
      <c r="H3195" s="197">
        <f t="shared" si="97"/>
        <v>0</v>
      </c>
      <c r="I3195" s="203"/>
      <c r="J3195" s="365"/>
    </row>
    <row r="3196" spans="1:10" s="177" customFormat="1" ht="25.5" customHeight="1" outlineLevel="1" x14ac:dyDescent="0.2">
      <c r="A3196" s="177" t="s">
        <v>212</v>
      </c>
      <c r="B3196" s="190" t="s">
        <v>4258</v>
      </c>
      <c r="C3196" s="191" t="s">
        <v>4225</v>
      </c>
      <c r="D3196" s="192" t="s">
        <v>9</v>
      </c>
      <c r="E3196" s="193">
        <v>31.62</v>
      </c>
      <c r="F3196" s="193"/>
      <c r="G3196" s="191"/>
      <c r="H3196" s="197">
        <f t="shared" si="97"/>
        <v>0</v>
      </c>
      <c r="I3196" s="203"/>
      <c r="J3196" s="365"/>
    </row>
    <row r="3197" spans="1:10" s="177" customFormat="1" ht="12.75" customHeight="1" outlineLevel="1" x14ac:dyDescent="0.2">
      <c r="A3197" s="177" t="s">
        <v>212</v>
      </c>
      <c r="B3197" s="178" t="s">
        <v>1375</v>
      </c>
      <c r="C3197" s="179" t="s">
        <v>1487</v>
      </c>
      <c r="D3197" s="180"/>
      <c r="E3197" s="181"/>
      <c r="F3197" s="181"/>
      <c r="G3197" s="187"/>
      <c r="H3197" s="197">
        <f t="shared" si="97"/>
        <v>0</v>
      </c>
      <c r="I3197" s="203"/>
      <c r="J3197" s="365"/>
    </row>
    <row r="3198" spans="1:10" s="177" customFormat="1" ht="12.75" customHeight="1" outlineLevel="1" x14ac:dyDescent="0.2">
      <c r="A3198" s="177" t="s">
        <v>212</v>
      </c>
      <c r="B3198" s="186" t="s">
        <v>4259</v>
      </c>
      <c r="C3198" s="187" t="s">
        <v>4218</v>
      </c>
      <c r="D3198" s="188" t="s">
        <v>9</v>
      </c>
      <c r="E3198" s="189">
        <v>44.75</v>
      </c>
      <c r="F3198" s="189"/>
      <c r="G3198" s="191"/>
      <c r="H3198" s="197">
        <f t="shared" si="97"/>
        <v>0</v>
      </c>
      <c r="I3198" s="203"/>
      <c r="J3198" s="365"/>
    </row>
    <row r="3199" spans="1:10" s="177" customFormat="1" ht="12.75" customHeight="1" outlineLevel="1" x14ac:dyDescent="0.2">
      <c r="A3199" s="177" t="s">
        <v>212</v>
      </c>
      <c r="B3199" s="190" t="s">
        <v>4260</v>
      </c>
      <c r="C3199" s="191" t="s">
        <v>4219</v>
      </c>
      <c r="D3199" s="192" t="s">
        <v>9</v>
      </c>
      <c r="E3199" s="193">
        <v>52.49</v>
      </c>
      <c r="F3199" s="193"/>
      <c r="G3199" s="160"/>
      <c r="H3199" s="160"/>
      <c r="I3199" s="203"/>
      <c r="J3199" s="365"/>
    </row>
    <row r="3200" spans="1:10" s="177" customFormat="1" ht="12.75" customHeight="1" outlineLevel="1" x14ac:dyDescent="0.2">
      <c r="A3200" s="177" t="s">
        <v>212</v>
      </c>
      <c r="B3200" s="186" t="s">
        <v>4261</v>
      </c>
      <c r="C3200" s="187" t="s">
        <v>4220</v>
      </c>
      <c r="D3200" s="188" t="s">
        <v>9</v>
      </c>
      <c r="E3200" s="189">
        <v>18.14</v>
      </c>
      <c r="F3200" s="189"/>
      <c r="G3200" s="160"/>
      <c r="H3200" s="160"/>
      <c r="I3200" s="203"/>
      <c r="J3200" s="365"/>
    </row>
    <row r="3201" spans="1:10" s="177" customFormat="1" ht="25.5" customHeight="1" outlineLevel="1" x14ac:dyDescent="0.2">
      <c r="A3201" s="177" t="s">
        <v>212</v>
      </c>
      <c r="B3201" s="190" t="s">
        <v>4262</v>
      </c>
      <c r="C3201" s="191" t="s">
        <v>4221</v>
      </c>
      <c r="D3201" s="192" t="s">
        <v>9</v>
      </c>
      <c r="E3201" s="193">
        <v>42.41</v>
      </c>
      <c r="F3201" s="193"/>
      <c r="G3201" s="423" t="str">
        <f>$A$2</f>
        <v>TORRE</v>
      </c>
      <c r="H3201" s="196">
        <f>SUM(H3202:H3218)</f>
        <v>5988.5099999999993</v>
      </c>
      <c r="I3201" s="203"/>
      <c r="J3201" s="365"/>
    </row>
    <row r="3202" spans="1:10" s="177" customFormat="1" ht="12.75" customHeight="1" outlineLevel="1" x14ac:dyDescent="0.2">
      <c r="A3202" s="177" t="s">
        <v>212</v>
      </c>
      <c r="B3202" s="186" t="s">
        <v>4263</v>
      </c>
      <c r="C3202" s="187" t="s">
        <v>4222</v>
      </c>
      <c r="D3202" s="188" t="s">
        <v>9</v>
      </c>
      <c r="E3202" s="189">
        <v>10.14</v>
      </c>
      <c r="F3202" s="189"/>
      <c r="G3202" s="187" t="s">
        <v>4218</v>
      </c>
      <c r="H3202" s="197">
        <f t="shared" ref="H3202:H3218" si="98">SUMIFS($E:$E,$C:$C,G3202,$A:$A,$G$30)</f>
        <v>929.56999999999982</v>
      </c>
      <c r="I3202" s="203"/>
      <c r="J3202" s="365"/>
    </row>
    <row r="3203" spans="1:10" s="177" customFormat="1" ht="25.5" customHeight="1" outlineLevel="1" x14ac:dyDescent="0.2">
      <c r="A3203" s="177" t="s">
        <v>212</v>
      </c>
      <c r="B3203" s="190" t="s">
        <v>4264</v>
      </c>
      <c r="C3203" s="191" t="s">
        <v>4223</v>
      </c>
      <c r="D3203" s="192" t="s">
        <v>9</v>
      </c>
      <c r="E3203" s="193">
        <v>45.65</v>
      </c>
      <c r="F3203" s="193"/>
      <c r="G3203" s="191" t="s">
        <v>4219</v>
      </c>
      <c r="H3203" s="197">
        <f t="shared" si="98"/>
        <v>1014.29</v>
      </c>
      <c r="I3203" s="203"/>
      <c r="J3203" s="365"/>
    </row>
    <row r="3204" spans="1:10" s="177" customFormat="1" ht="12.75" customHeight="1" outlineLevel="1" x14ac:dyDescent="0.2">
      <c r="A3204" s="177" t="s">
        <v>212</v>
      </c>
      <c r="B3204" s="186" t="s">
        <v>4265</v>
      </c>
      <c r="C3204" s="187" t="s">
        <v>4224</v>
      </c>
      <c r="D3204" s="188" t="s">
        <v>9</v>
      </c>
      <c r="E3204" s="189">
        <v>47.73</v>
      </c>
      <c r="F3204" s="189"/>
      <c r="G3204" s="187" t="s">
        <v>4220</v>
      </c>
      <c r="H3204" s="197">
        <f t="shared" si="98"/>
        <v>415.21000000000004</v>
      </c>
      <c r="I3204" s="203"/>
      <c r="J3204" s="365"/>
    </row>
    <row r="3205" spans="1:10" s="177" customFormat="1" ht="25.5" customHeight="1" outlineLevel="1" x14ac:dyDescent="0.2">
      <c r="A3205" s="177" t="s">
        <v>212</v>
      </c>
      <c r="B3205" s="190" t="s">
        <v>4266</v>
      </c>
      <c r="C3205" s="191" t="s">
        <v>4225</v>
      </c>
      <c r="D3205" s="192" t="s">
        <v>9</v>
      </c>
      <c r="E3205" s="193">
        <v>31.69</v>
      </c>
      <c r="F3205" s="193"/>
      <c r="G3205" s="191" t="s">
        <v>4221</v>
      </c>
      <c r="H3205" s="197">
        <f t="shared" si="98"/>
        <v>668.63</v>
      </c>
      <c r="I3205" s="203"/>
      <c r="J3205" s="365"/>
    </row>
    <row r="3206" spans="1:10" s="177" customFormat="1" ht="12.75" customHeight="1" outlineLevel="1" x14ac:dyDescent="0.2">
      <c r="A3206" s="177" t="s">
        <v>212</v>
      </c>
      <c r="B3206" s="178" t="s">
        <v>1376</v>
      </c>
      <c r="C3206" s="179" t="s">
        <v>1488</v>
      </c>
      <c r="D3206" s="180"/>
      <c r="E3206" s="181"/>
      <c r="F3206" s="181"/>
      <c r="G3206" s="187" t="s">
        <v>4222</v>
      </c>
      <c r="H3206" s="197">
        <f t="shared" si="98"/>
        <v>336.83000000000004</v>
      </c>
      <c r="I3206" s="203"/>
      <c r="J3206" s="365"/>
    </row>
    <row r="3207" spans="1:10" s="177" customFormat="1" ht="25.5" customHeight="1" outlineLevel="1" x14ac:dyDescent="0.2">
      <c r="A3207" s="177" t="s">
        <v>212</v>
      </c>
      <c r="B3207" s="186" t="s">
        <v>4267</v>
      </c>
      <c r="C3207" s="187" t="s">
        <v>4218</v>
      </c>
      <c r="D3207" s="188" t="s">
        <v>9</v>
      </c>
      <c r="E3207" s="189">
        <v>46.6</v>
      </c>
      <c r="F3207" s="189"/>
      <c r="G3207" s="191" t="s">
        <v>4223</v>
      </c>
      <c r="H3207" s="197">
        <f t="shared" si="98"/>
        <v>617.39999999999986</v>
      </c>
      <c r="I3207" s="203"/>
      <c r="J3207" s="365"/>
    </row>
    <row r="3208" spans="1:10" s="177" customFormat="1" ht="12.75" customHeight="1" outlineLevel="1" x14ac:dyDescent="0.2">
      <c r="A3208" s="177" t="s">
        <v>212</v>
      </c>
      <c r="B3208" s="190" t="s">
        <v>4268</v>
      </c>
      <c r="C3208" s="191" t="s">
        <v>4219</v>
      </c>
      <c r="D3208" s="192" t="s">
        <v>9</v>
      </c>
      <c r="E3208" s="193">
        <v>46.87</v>
      </c>
      <c r="F3208" s="193"/>
      <c r="G3208" s="187" t="s">
        <v>4224</v>
      </c>
      <c r="H3208" s="197">
        <f t="shared" si="98"/>
        <v>1255.8700000000001</v>
      </c>
      <c r="I3208" s="203"/>
      <c r="J3208" s="365"/>
    </row>
    <row r="3209" spans="1:10" s="177" customFormat="1" ht="25.5" customHeight="1" outlineLevel="1" x14ac:dyDescent="0.2">
      <c r="A3209" s="177" t="s">
        <v>212</v>
      </c>
      <c r="B3209" s="186" t="s">
        <v>4269</v>
      </c>
      <c r="C3209" s="187" t="s">
        <v>4220</v>
      </c>
      <c r="D3209" s="188" t="s">
        <v>9</v>
      </c>
      <c r="E3209" s="189">
        <v>17.75</v>
      </c>
      <c r="F3209" s="189"/>
      <c r="G3209" s="191" t="s">
        <v>4225</v>
      </c>
      <c r="H3209" s="197">
        <f t="shared" si="98"/>
        <v>750.71</v>
      </c>
      <c r="I3209" s="203"/>
      <c r="J3209" s="365"/>
    </row>
    <row r="3210" spans="1:10" s="177" customFormat="1" ht="25.5" customHeight="1" outlineLevel="1" x14ac:dyDescent="0.2">
      <c r="A3210" s="177" t="s">
        <v>212</v>
      </c>
      <c r="B3210" s="190" t="s">
        <v>4270</v>
      </c>
      <c r="C3210" s="191" t="s">
        <v>4221</v>
      </c>
      <c r="D3210" s="192" t="s">
        <v>9</v>
      </c>
      <c r="E3210" s="193">
        <v>36.58</v>
      </c>
      <c r="F3210" s="193"/>
      <c r="G3210" s="191"/>
      <c r="H3210" s="197">
        <f t="shared" si="98"/>
        <v>0</v>
      </c>
      <c r="I3210" s="203"/>
      <c r="J3210" s="365"/>
    </row>
    <row r="3211" spans="1:10" s="177" customFormat="1" ht="12.75" customHeight="1" outlineLevel="1" x14ac:dyDescent="0.2">
      <c r="A3211" s="177" t="s">
        <v>212</v>
      </c>
      <c r="B3211" s="186" t="s">
        <v>4271</v>
      </c>
      <c r="C3211" s="187" t="s">
        <v>4222</v>
      </c>
      <c r="D3211" s="188" t="s">
        <v>9</v>
      </c>
      <c r="E3211" s="189">
        <v>10.3</v>
      </c>
      <c r="F3211" s="189"/>
      <c r="G3211" s="187"/>
      <c r="H3211" s="197">
        <f t="shared" si="98"/>
        <v>0</v>
      </c>
      <c r="I3211" s="203"/>
      <c r="J3211" s="365"/>
    </row>
    <row r="3212" spans="1:10" s="177" customFormat="1" ht="25.5" customHeight="1" outlineLevel="1" x14ac:dyDescent="0.2">
      <c r="A3212" s="177" t="s">
        <v>212</v>
      </c>
      <c r="B3212" s="190" t="s">
        <v>4272</v>
      </c>
      <c r="C3212" s="191" t="s">
        <v>4223</v>
      </c>
      <c r="D3212" s="192" t="s">
        <v>9</v>
      </c>
      <c r="E3212" s="193">
        <v>40.49</v>
      </c>
      <c r="F3212" s="193"/>
      <c r="G3212" s="191"/>
      <c r="H3212" s="197">
        <f t="shared" si="98"/>
        <v>0</v>
      </c>
      <c r="I3212" s="203"/>
      <c r="J3212" s="365"/>
    </row>
    <row r="3213" spans="1:10" s="177" customFormat="1" ht="12.75" customHeight="1" outlineLevel="1" x14ac:dyDescent="0.2">
      <c r="A3213" s="177" t="s">
        <v>212</v>
      </c>
      <c r="B3213" s="186" t="s">
        <v>4273</v>
      </c>
      <c r="C3213" s="187" t="s">
        <v>4224</v>
      </c>
      <c r="D3213" s="188" t="s">
        <v>9</v>
      </c>
      <c r="E3213" s="189">
        <v>48.49</v>
      </c>
      <c r="F3213" s="189"/>
      <c r="G3213" s="187"/>
      <c r="H3213" s="197">
        <f t="shared" si="98"/>
        <v>0</v>
      </c>
      <c r="I3213" s="203"/>
      <c r="J3213" s="365"/>
    </row>
    <row r="3214" spans="1:10" s="177" customFormat="1" ht="25.5" customHeight="1" outlineLevel="1" x14ac:dyDescent="0.2">
      <c r="A3214" s="177" t="s">
        <v>212</v>
      </c>
      <c r="B3214" s="190" t="s">
        <v>4274</v>
      </c>
      <c r="C3214" s="191" t="s">
        <v>4225</v>
      </c>
      <c r="D3214" s="192" t="s">
        <v>9</v>
      </c>
      <c r="E3214" s="193">
        <v>31.7</v>
      </c>
      <c r="F3214" s="193"/>
      <c r="G3214" s="191"/>
      <c r="H3214" s="197">
        <f t="shared" si="98"/>
        <v>0</v>
      </c>
      <c r="I3214" s="203"/>
      <c r="J3214" s="365"/>
    </row>
    <row r="3215" spans="1:10" s="177" customFormat="1" ht="12.75" customHeight="1" outlineLevel="1" x14ac:dyDescent="0.2">
      <c r="A3215" s="177" t="s">
        <v>212</v>
      </c>
      <c r="B3215" s="178" t="s">
        <v>4275</v>
      </c>
      <c r="C3215" s="179" t="s">
        <v>1489</v>
      </c>
      <c r="D3215" s="180"/>
      <c r="E3215" s="181"/>
      <c r="F3215" s="181"/>
      <c r="G3215" s="187"/>
      <c r="H3215" s="197">
        <f t="shared" si="98"/>
        <v>0</v>
      </c>
      <c r="I3215" s="203"/>
      <c r="J3215" s="365"/>
    </row>
    <row r="3216" spans="1:10" s="177" customFormat="1" ht="12.75" customHeight="1" outlineLevel="1" x14ac:dyDescent="0.2">
      <c r="A3216" s="177" t="s">
        <v>212</v>
      </c>
      <c r="B3216" s="186" t="s">
        <v>4276</v>
      </c>
      <c r="C3216" s="187" t="s">
        <v>4218</v>
      </c>
      <c r="D3216" s="188" t="s">
        <v>9</v>
      </c>
      <c r="E3216" s="189">
        <v>44.83</v>
      </c>
      <c r="F3216" s="189"/>
      <c r="G3216" s="191"/>
      <c r="H3216" s="197">
        <f t="shared" si="98"/>
        <v>0</v>
      </c>
      <c r="I3216" s="203"/>
      <c r="J3216" s="365"/>
    </row>
    <row r="3217" spans="1:10" s="177" customFormat="1" ht="12.75" customHeight="1" outlineLevel="1" x14ac:dyDescent="0.2">
      <c r="A3217" s="177" t="s">
        <v>212</v>
      </c>
      <c r="B3217" s="190" t="s">
        <v>4277</v>
      </c>
      <c r="C3217" s="191" t="s">
        <v>4219</v>
      </c>
      <c r="D3217" s="192" t="s">
        <v>9</v>
      </c>
      <c r="E3217" s="193">
        <v>52.56</v>
      </c>
      <c r="F3217" s="193"/>
      <c r="G3217" s="187"/>
      <c r="H3217" s="197">
        <f t="shared" si="98"/>
        <v>0</v>
      </c>
      <c r="I3217" s="203"/>
      <c r="J3217" s="365"/>
    </row>
    <row r="3218" spans="1:10" s="177" customFormat="1" ht="12.75" customHeight="1" outlineLevel="1" x14ac:dyDescent="0.2">
      <c r="A3218" s="177" t="s">
        <v>212</v>
      </c>
      <c r="B3218" s="186" t="s">
        <v>4278</v>
      </c>
      <c r="C3218" s="187" t="s">
        <v>4220</v>
      </c>
      <c r="D3218" s="188" t="s">
        <v>9</v>
      </c>
      <c r="E3218" s="189">
        <v>23.68</v>
      </c>
      <c r="F3218" s="189"/>
      <c r="G3218" s="191"/>
      <c r="H3218" s="197">
        <f t="shared" si="98"/>
        <v>0</v>
      </c>
      <c r="I3218" s="203"/>
      <c r="J3218" s="365"/>
    </row>
    <row r="3219" spans="1:10" s="177" customFormat="1" ht="25.5" customHeight="1" outlineLevel="1" x14ac:dyDescent="0.2">
      <c r="A3219" s="177" t="s">
        <v>212</v>
      </c>
      <c r="B3219" s="190" t="s">
        <v>4279</v>
      </c>
      <c r="C3219" s="191" t="s">
        <v>4221</v>
      </c>
      <c r="D3219" s="192" t="s">
        <v>9</v>
      </c>
      <c r="E3219" s="193">
        <v>42.55</v>
      </c>
      <c r="F3219" s="193"/>
      <c r="G3219" s="203"/>
      <c r="H3219" s="203"/>
      <c r="I3219" s="203"/>
      <c r="J3219" s="365"/>
    </row>
    <row r="3220" spans="1:10" s="177" customFormat="1" ht="12.75" customHeight="1" outlineLevel="1" x14ac:dyDescent="0.2">
      <c r="A3220" s="177" t="s">
        <v>212</v>
      </c>
      <c r="B3220" s="186" t="s">
        <v>4280</v>
      </c>
      <c r="C3220" s="187" t="s">
        <v>4222</v>
      </c>
      <c r="D3220" s="188" t="s">
        <v>9</v>
      </c>
      <c r="E3220" s="189">
        <v>10.14</v>
      </c>
      <c r="F3220" s="189"/>
      <c r="G3220" s="203"/>
      <c r="H3220" s="203"/>
      <c r="I3220" s="203"/>
      <c r="J3220" s="365"/>
    </row>
    <row r="3221" spans="1:10" s="177" customFormat="1" ht="25.5" customHeight="1" outlineLevel="1" x14ac:dyDescent="0.2">
      <c r="A3221" s="177" t="s">
        <v>212</v>
      </c>
      <c r="B3221" s="190" t="s">
        <v>4281</v>
      </c>
      <c r="C3221" s="191" t="s">
        <v>4223</v>
      </c>
      <c r="D3221" s="192" t="s">
        <v>9</v>
      </c>
      <c r="E3221" s="193">
        <v>45.65</v>
      </c>
      <c r="F3221" s="193"/>
      <c r="G3221" s="203"/>
      <c r="H3221" s="203"/>
      <c r="I3221" s="203"/>
      <c r="J3221" s="365"/>
    </row>
    <row r="3222" spans="1:10" s="177" customFormat="1" ht="12.75" customHeight="1" outlineLevel="1" x14ac:dyDescent="0.2">
      <c r="A3222" s="177" t="s">
        <v>212</v>
      </c>
      <c r="B3222" s="186" t="s">
        <v>4282</v>
      </c>
      <c r="C3222" s="187" t="s">
        <v>4224</v>
      </c>
      <c r="D3222" s="188" t="s">
        <v>9</v>
      </c>
      <c r="E3222" s="189">
        <v>47.73</v>
      </c>
      <c r="F3222" s="189"/>
      <c r="G3222" s="203"/>
      <c r="H3222" s="203"/>
      <c r="I3222" s="203"/>
      <c r="J3222" s="365"/>
    </row>
    <row r="3223" spans="1:10" s="177" customFormat="1" ht="25.5" customHeight="1" outlineLevel="1" x14ac:dyDescent="0.2">
      <c r="A3223" s="177" t="s">
        <v>212</v>
      </c>
      <c r="B3223" s="190" t="s">
        <v>4283</v>
      </c>
      <c r="C3223" s="191" t="s">
        <v>4225</v>
      </c>
      <c r="D3223" s="192" t="s">
        <v>9</v>
      </c>
      <c r="E3223" s="193">
        <v>31.69</v>
      </c>
      <c r="F3223" s="193"/>
      <c r="G3223" s="203"/>
      <c r="H3223" s="203"/>
      <c r="I3223" s="203"/>
      <c r="J3223" s="365"/>
    </row>
    <row r="3224" spans="1:10" s="177" customFormat="1" ht="12.75" customHeight="1" outlineLevel="1" x14ac:dyDescent="0.2">
      <c r="A3224" s="177" t="s">
        <v>212</v>
      </c>
      <c r="B3224" s="178" t="s">
        <v>4284</v>
      </c>
      <c r="C3224" s="179" t="s">
        <v>1490</v>
      </c>
      <c r="D3224" s="180"/>
      <c r="E3224" s="181"/>
      <c r="F3224" s="181"/>
      <c r="G3224" s="203"/>
      <c r="H3224" s="203"/>
      <c r="I3224" s="203"/>
      <c r="J3224" s="365"/>
    </row>
    <row r="3225" spans="1:10" s="177" customFormat="1" ht="12.75" customHeight="1" outlineLevel="1" x14ac:dyDescent="0.2">
      <c r="A3225" s="177" t="s">
        <v>212</v>
      </c>
      <c r="B3225" s="186" t="s">
        <v>4285</v>
      </c>
      <c r="C3225" s="187" t="s">
        <v>4218</v>
      </c>
      <c r="D3225" s="188" t="s">
        <v>9</v>
      </c>
      <c r="E3225" s="189">
        <v>46.76</v>
      </c>
      <c r="F3225" s="189"/>
    </row>
    <row r="3226" spans="1:10" s="177" customFormat="1" ht="12.75" customHeight="1" outlineLevel="1" x14ac:dyDescent="0.2">
      <c r="A3226" s="177" t="s">
        <v>212</v>
      </c>
      <c r="B3226" s="190" t="s">
        <v>4286</v>
      </c>
      <c r="C3226" s="191" t="s">
        <v>4219</v>
      </c>
      <c r="D3226" s="192" t="s">
        <v>9</v>
      </c>
      <c r="E3226" s="193">
        <v>49.42</v>
      </c>
      <c r="F3226" s="193"/>
    </row>
    <row r="3227" spans="1:10" s="177" customFormat="1" ht="12.75" customHeight="1" outlineLevel="1" x14ac:dyDescent="0.2">
      <c r="A3227" s="177" t="s">
        <v>212</v>
      </c>
      <c r="B3227" s="186" t="s">
        <v>4287</v>
      </c>
      <c r="C3227" s="187" t="s">
        <v>4220</v>
      </c>
      <c r="D3227" s="188" t="s">
        <v>9</v>
      </c>
      <c r="E3227" s="189">
        <v>17.760000000000002</v>
      </c>
      <c r="F3227" s="189"/>
    </row>
    <row r="3228" spans="1:10" s="177" customFormat="1" ht="25.5" customHeight="1" outlineLevel="1" x14ac:dyDescent="0.2">
      <c r="A3228" s="177" t="s">
        <v>212</v>
      </c>
      <c r="B3228" s="190" t="s">
        <v>4288</v>
      </c>
      <c r="C3228" s="191" t="s">
        <v>4221</v>
      </c>
      <c r="D3228" s="192" t="s">
        <v>9</v>
      </c>
      <c r="E3228" s="193">
        <v>36.590000000000003</v>
      </c>
      <c r="F3228" s="193"/>
    </row>
    <row r="3229" spans="1:10" s="177" customFormat="1" ht="12.75" customHeight="1" outlineLevel="1" x14ac:dyDescent="0.2">
      <c r="A3229" s="177" t="s">
        <v>212</v>
      </c>
      <c r="B3229" s="186" t="s">
        <v>4289</v>
      </c>
      <c r="C3229" s="187" t="s">
        <v>4222</v>
      </c>
      <c r="D3229" s="188" t="s">
        <v>9</v>
      </c>
      <c r="E3229" s="189">
        <v>10.31</v>
      </c>
      <c r="F3229" s="189"/>
    </row>
    <row r="3230" spans="1:10" s="177" customFormat="1" ht="25.5" customHeight="1" outlineLevel="1" x14ac:dyDescent="0.2">
      <c r="A3230" s="177" t="s">
        <v>212</v>
      </c>
      <c r="B3230" s="190" t="s">
        <v>4290</v>
      </c>
      <c r="C3230" s="191" t="s">
        <v>4223</v>
      </c>
      <c r="D3230" s="192" t="s">
        <v>9</v>
      </c>
      <c r="E3230" s="193">
        <v>40.51</v>
      </c>
      <c r="F3230" s="193"/>
    </row>
    <row r="3231" spans="1:10" s="177" customFormat="1" ht="12.75" customHeight="1" outlineLevel="1" x14ac:dyDescent="0.2">
      <c r="A3231" s="177" t="s">
        <v>212</v>
      </c>
      <c r="B3231" s="186" t="s">
        <v>4291</v>
      </c>
      <c r="C3231" s="187" t="s">
        <v>4224</v>
      </c>
      <c r="D3231" s="188" t="s">
        <v>9</v>
      </c>
      <c r="E3231" s="189">
        <v>48.49</v>
      </c>
      <c r="F3231" s="189"/>
    </row>
    <row r="3232" spans="1:10" s="177" customFormat="1" ht="25.5" customHeight="1" outlineLevel="1" x14ac:dyDescent="0.2">
      <c r="A3232" s="177" t="s">
        <v>212</v>
      </c>
      <c r="B3232" s="190" t="s">
        <v>4292</v>
      </c>
      <c r="C3232" s="191" t="s">
        <v>4225</v>
      </c>
      <c r="D3232" s="192" t="s">
        <v>9</v>
      </c>
      <c r="E3232" s="193">
        <v>31.7</v>
      </c>
      <c r="F3232" s="193"/>
    </row>
    <row r="3233" spans="1:6" s="177" customFormat="1" ht="12.75" customHeight="1" outlineLevel="1" x14ac:dyDescent="0.2">
      <c r="A3233" s="177" t="s">
        <v>212</v>
      </c>
      <c r="B3233" s="178" t="s">
        <v>4293</v>
      </c>
      <c r="C3233" s="179" t="s">
        <v>1491</v>
      </c>
      <c r="D3233" s="180"/>
      <c r="E3233" s="181"/>
      <c r="F3233" s="181"/>
    </row>
    <row r="3234" spans="1:6" s="177" customFormat="1" ht="12.75" customHeight="1" outlineLevel="1" x14ac:dyDescent="0.2">
      <c r="A3234" s="177" t="s">
        <v>212</v>
      </c>
      <c r="B3234" s="186" t="s">
        <v>4294</v>
      </c>
      <c r="C3234" s="187" t="s">
        <v>4218</v>
      </c>
      <c r="D3234" s="188" t="s">
        <v>9</v>
      </c>
      <c r="E3234" s="189">
        <v>44.83</v>
      </c>
      <c r="F3234" s="189"/>
    </row>
    <row r="3235" spans="1:6" s="177" customFormat="1" ht="12.75" customHeight="1" outlineLevel="1" x14ac:dyDescent="0.2">
      <c r="A3235" s="177" t="s">
        <v>212</v>
      </c>
      <c r="B3235" s="190" t="s">
        <v>4295</v>
      </c>
      <c r="C3235" s="191" t="s">
        <v>4219</v>
      </c>
      <c r="D3235" s="192" t="s">
        <v>9</v>
      </c>
      <c r="E3235" s="193">
        <v>52.56</v>
      </c>
      <c r="F3235" s="193"/>
    </row>
    <row r="3236" spans="1:6" s="177" customFormat="1" ht="12.75" customHeight="1" outlineLevel="1" x14ac:dyDescent="0.2">
      <c r="A3236" s="177" t="s">
        <v>212</v>
      </c>
      <c r="B3236" s="186" t="s">
        <v>4296</v>
      </c>
      <c r="C3236" s="187" t="s">
        <v>4220</v>
      </c>
      <c r="D3236" s="188" t="s">
        <v>9</v>
      </c>
      <c r="E3236" s="189">
        <v>18.22</v>
      </c>
      <c r="F3236" s="189"/>
    </row>
    <row r="3237" spans="1:6" s="177" customFormat="1" ht="25.5" customHeight="1" outlineLevel="1" x14ac:dyDescent="0.2">
      <c r="A3237" s="177" t="s">
        <v>212</v>
      </c>
      <c r="B3237" s="190" t="s">
        <v>4297</v>
      </c>
      <c r="C3237" s="191" t="s">
        <v>4221</v>
      </c>
      <c r="D3237" s="192" t="s">
        <v>9</v>
      </c>
      <c r="E3237" s="193">
        <v>42.55</v>
      </c>
      <c r="F3237" s="193"/>
    </row>
    <row r="3238" spans="1:6" s="177" customFormat="1" ht="12.75" customHeight="1" outlineLevel="1" x14ac:dyDescent="0.2">
      <c r="A3238" s="177" t="s">
        <v>212</v>
      </c>
      <c r="B3238" s="186" t="s">
        <v>4298</v>
      </c>
      <c r="C3238" s="187" t="s">
        <v>4222</v>
      </c>
      <c r="D3238" s="188" t="s">
        <v>9</v>
      </c>
      <c r="E3238" s="189">
        <v>10.14</v>
      </c>
      <c r="F3238" s="189"/>
    </row>
    <row r="3239" spans="1:6" s="177" customFormat="1" ht="25.5" customHeight="1" outlineLevel="1" x14ac:dyDescent="0.2">
      <c r="A3239" s="177" t="s">
        <v>212</v>
      </c>
      <c r="B3239" s="190" t="s">
        <v>4299</v>
      </c>
      <c r="C3239" s="191" t="s">
        <v>4223</v>
      </c>
      <c r="D3239" s="192" t="s">
        <v>9</v>
      </c>
      <c r="E3239" s="193">
        <v>45.65</v>
      </c>
      <c r="F3239" s="193"/>
    </row>
    <row r="3240" spans="1:6" s="177" customFormat="1" ht="12.75" customHeight="1" outlineLevel="1" x14ac:dyDescent="0.2">
      <c r="A3240" s="177" t="s">
        <v>212</v>
      </c>
      <c r="B3240" s="186" t="s">
        <v>4300</v>
      </c>
      <c r="C3240" s="187" t="s">
        <v>4224</v>
      </c>
      <c r="D3240" s="188" t="s">
        <v>9</v>
      </c>
      <c r="E3240" s="189">
        <v>47.73</v>
      </c>
      <c r="F3240" s="189"/>
    </row>
    <row r="3241" spans="1:6" s="177" customFormat="1" ht="25.5" customHeight="1" outlineLevel="1" x14ac:dyDescent="0.2">
      <c r="A3241" s="177" t="s">
        <v>212</v>
      </c>
      <c r="B3241" s="190" t="s">
        <v>4301</v>
      </c>
      <c r="C3241" s="191" t="s">
        <v>4225</v>
      </c>
      <c r="D3241" s="192" t="s">
        <v>9</v>
      </c>
      <c r="E3241" s="193">
        <v>31.69</v>
      </c>
      <c r="F3241" s="193"/>
    </row>
    <row r="3242" spans="1:6" s="177" customFormat="1" ht="12.75" customHeight="1" outlineLevel="1" x14ac:dyDescent="0.2">
      <c r="A3242" s="177" t="s">
        <v>212</v>
      </c>
      <c r="B3242" s="178" t="s">
        <v>4302</v>
      </c>
      <c r="C3242" s="179" t="s">
        <v>1492</v>
      </c>
      <c r="D3242" s="180"/>
      <c r="E3242" s="181"/>
      <c r="F3242" s="181"/>
    </row>
    <row r="3243" spans="1:6" s="177" customFormat="1" ht="12.75" customHeight="1" outlineLevel="1" x14ac:dyDescent="0.2">
      <c r="A3243" s="177" t="s">
        <v>212</v>
      </c>
      <c r="B3243" s="186" t="s">
        <v>4303</v>
      </c>
      <c r="C3243" s="187" t="s">
        <v>4218</v>
      </c>
      <c r="D3243" s="188" t="s">
        <v>9</v>
      </c>
      <c r="E3243" s="189">
        <v>46.76</v>
      </c>
      <c r="F3243" s="189"/>
    </row>
    <row r="3244" spans="1:6" s="177" customFormat="1" ht="12.75" customHeight="1" outlineLevel="1" x14ac:dyDescent="0.2">
      <c r="A3244" s="177" t="s">
        <v>212</v>
      </c>
      <c r="B3244" s="190" t="s">
        <v>4304</v>
      </c>
      <c r="C3244" s="191" t="s">
        <v>4219</v>
      </c>
      <c r="D3244" s="192" t="s">
        <v>9</v>
      </c>
      <c r="E3244" s="193">
        <v>49.42</v>
      </c>
      <c r="F3244" s="193"/>
    </row>
    <row r="3245" spans="1:6" s="177" customFormat="1" ht="12.75" customHeight="1" outlineLevel="1" x14ac:dyDescent="0.2">
      <c r="A3245" s="177" t="s">
        <v>212</v>
      </c>
      <c r="B3245" s="186" t="s">
        <v>4305</v>
      </c>
      <c r="C3245" s="187" t="s">
        <v>4220</v>
      </c>
      <c r="D3245" s="188" t="s">
        <v>9</v>
      </c>
      <c r="E3245" s="189">
        <v>17.760000000000002</v>
      </c>
      <c r="F3245" s="189"/>
    </row>
    <row r="3246" spans="1:6" s="177" customFormat="1" ht="25.5" customHeight="1" outlineLevel="1" x14ac:dyDescent="0.2">
      <c r="A3246" s="177" t="s">
        <v>212</v>
      </c>
      <c r="B3246" s="190" t="s">
        <v>4306</v>
      </c>
      <c r="C3246" s="191" t="s">
        <v>4221</v>
      </c>
      <c r="D3246" s="192" t="s">
        <v>9</v>
      </c>
      <c r="E3246" s="193">
        <v>36.590000000000003</v>
      </c>
      <c r="F3246" s="193"/>
    </row>
    <row r="3247" spans="1:6" s="177" customFormat="1" ht="12.75" customHeight="1" outlineLevel="1" x14ac:dyDescent="0.2">
      <c r="A3247" s="177" t="s">
        <v>212</v>
      </c>
      <c r="B3247" s="186" t="s">
        <v>4307</v>
      </c>
      <c r="C3247" s="187" t="s">
        <v>4222</v>
      </c>
      <c r="D3247" s="188" t="s">
        <v>9</v>
      </c>
      <c r="E3247" s="189">
        <v>10.31</v>
      </c>
      <c r="F3247" s="189"/>
    </row>
    <row r="3248" spans="1:6" s="177" customFormat="1" ht="25.5" customHeight="1" outlineLevel="1" x14ac:dyDescent="0.2">
      <c r="A3248" s="177" t="s">
        <v>212</v>
      </c>
      <c r="B3248" s="190" t="s">
        <v>4308</v>
      </c>
      <c r="C3248" s="191" t="s">
        <v>4223</v>
      </c>
      <c r="D3248" s="192" t="s">
        <v>9</v>
      </c>
      <c r="E3248" s="193">
        <v>40.51</v>
      </c>
      <c r="F3248" s="193"/>
    </row>
    <row r="3249" spans="1:6" s="177" customFormat="1" ht="12.75" customHeight="1" outlineLevel="1" x14ac:dyDescent="0.2">
      <c r="A3249" s="177" t="s">
        <v>212</v>
      </c>
      <c r="B3249" s="186" t="s">
        <v>4309</v>
      </c>
      <c r="C3249" s="187" t="s">
        <v>4224</v>
      </c>
      <c r="D3249" s="188" t="s">
        <v>9</v>
      </c>
      <c r="E3249" s="189">
        <v>48.49</v>
      </c>
      <c r="F3249" s="189"/>
    </row>
    <row r="3250" spans="1:6" s="177" customFormat="1" ht="25.5" customHeight="1" outlineLevel="1" x14ac:dyDescent="0.2">
      <c r="A3250" s="177" t="s">
        <v>212</v>
      </c>
      <c r="B3250" s="190" t="s">
        <v>4310</v>
      </c>
      <c r="C3250" s="191" t="s">
        <v>4225</v>
      </c>
      <c r="D3250" s="192" t="s">
        <v>9</v>
      </c>
      <c r="E3250" s="193">
        <v>31.7</v>
      </c>
      <c r="F3250" s="193"/>
    </row>
    <row r="3251" spans="1:6" s="177" customFormat="1" ht="12.75" customHeight="1" outlineLevel="1" x14ac:dyDescent="0.2">
      <c r="A3251" s="177" t="s">
        <v>212</v>
      </c>
      <c r="B3251" s="178" t="s">
        <v>4311</v>
      </c>
      <c r="C3251" s="179" t="s">
        <v>1493</v>
      </c>
      <c r="D3251" s="180"/>
      <c r="E3251" s="181"/>
      <c r="F3251" s="181"/>
    </row>
    <row r="3252" spans="1:6" s="177" customFormat="1" ht="12.75" customHeight="1" outlineLevel="1" x14ac:dyDescent="0.2">
      <c r="A3252" s="177" t="s">
        <v>212</v>
      </c>
      <c r="B3252" s="186" t="s">
        <v>4312</v>
      </c>
      <c r="C3252" s="187" t="s">
        <v>4218</v>
      </c>
      <c r="D3252" s="188" t="s">
        <v>9</v>
      </c>
      <c r="E3252" s="189">
        <v>44.83</v>
      </c>
      <c r="F3252" s="189"/>
    </row>
    <row r="3253" spans="1:6" s="177" customFormat="1" ht="12.75" customHeight="1" outlineLevel="1" x14ac:dyDescent="0.2">
      <c r="A3253" s="177" t="s">
        <v>212</v>
      </c>
      <c r="B3253" s="190" t="s">
        <v>4313</v>
      </c>
      <c r="C3253" s="191" t="s">
        <v>4219</v>
      </c>
      <c r="D3253" s="192" t="s">
        <v>9</v>
      </c>
      <c r="E3253" s="193">
        <v>52.56</v>
      </c>
      <c r="F3253" s="193"/>
    </row>
    <row r="3254" spans="1:6" s="177" customFormat="1" ht="12.75" customHeight="1" outlineLevel="1" x14ac:dyDescent="0.2">
      <c r="A3254" s="177" t="s">
        <v>212</v>
      </c>
      <c r="B3254" s="186" t="s">
        <v>4314</v>
      </c>
      <c r="C3254" s="187" t="s">
        <v>4220</v>
      </c>
      <c r="D3254" s="188" t="s">
        <v>9</v>
      </c>
      <c r="E3254" s="189">
        <v>23.68</v>
      </c>
      <c r="F3254" s="189"/>
    </row>
    <row r="3255" spans="1:6" s="177" customFormat="1" ht="25.5" customHeight="1" outlineLevel="1" x14ac:dyDescent="0.2">
      <c r="A3255" s="177" t="s">
        <v>212</v>
      </c>
      <c r="B3255" s="190" t="s">
        <v>4315</v>
      </c>
      <c r="C3255" s="191" t="s">
        <v>4221</v>
      </c>
      <c r="D3255" s="192" t="s">
        <v>9</v>
      </c>
      <c r="E3255" s="193">
        <v>42.55</v>
      </c>
      <c r="F3255" s="193"/>
    </row>
    <row r="3256" spans="1:6" s="177" customFormat="1" ht="12.75" customHeight="1" outlineLevel="1" x14ac:dyDescent="0.2">
      <c r="A3256" s="177" t="s">
        <v>212</v>
      </c>
      <c r="B3256" s="186" t="s">
        <v>4316</v>
      </c>
      <c r="C3256" s="187" t="s">
        <v>4222</v>
      </c>
      <c r="D3256" s="188" t="s">
        <v>9</v>
      </c>
      <c r="E3256" s="189">
        <v>10.14</v>
      </c>
      <c r="F3256" s="189"/>
    </row>
    <row r="3257" spans="1:6" s="177" customFormat="1" ht="25.5" customHeight="1" outlineLevel="1" x14ac:dyDescent="0.2">
      <c r="A3257" s="177" t="s">
        <v>212</v>
      </c>
      <c r="B3257" s="190" t="s">
        <v>4317</v>
      </c>
      <c r="C3257" s="191" t="s">
        <v>4223</v>
      </c>
      <c r="D3257" s="192" t="s">
        <v>9</v>
      </c>
      <c r="E3257" s="193">
        <v>45.65</v>
      </c>
      <c r="F3257" s="193"/>
    </row>
    <row r="3258" spans="1:6" s="177" customFormat="1" ht="12.75" customHeight="1" outlineLevel="1" x14ac:dyDescent="0.2">
      <c r="A3258" s="177" t="s">
        <v>212</v>
      </c>
      <c r="B3258" s="186" t="s">
        <v>4318</v>
      </c>
      <c r="C3258" s="187" t="s">
        <v>4224</v>
      </c>
      <c r="D3258" s="188" t="s">
        <v>9</v>
      </c>
      <c r="E3258" s="189">
        <v>47.73</v>
      </c>
      <c r="F3258" s="189"/>
    </row>
    <row r="3259" spans="1:6" s="177" customFormat="1" ht="25.5" customHeight="1" outlineLevel="1" x14ac:dyDescent="0.2">
      <c r="A3259" s="177" t="s">
        <v>212</v>
      </c>
      <c r="B3259" s="190" t="s">
        <v>4319</v>
      </c>
      <c r="C3259" s="191" t="s">
        <v>4225</v>
      </c>
      <c r="D3259" s="192" t="s">
        <v>9</v>
      </c>
      <c r="E3259" s="193">
        <v>31.69</v>
      </c>
      <c r="F3259" s="193"/>
    </row>
    <row r="3260" spans="1:6" s="177" customFormat="1" ht="12.75" customHeight="1" outlineLevel="1" x14ac:dyDescent="0.2">
      <c r="A3260" s="177" t="s">
        <v>212</v>
      </c>
      <c r="B3260" s="178" t="s">
        <v>4320</v>
      </c>
      <c r="C3260" s="179" t="s">
        <v>1494</v>
      </c>
      <c r="D3260" s="180"/>
      <c r="E3260" s="181"/>
      <c r="F3260" s="181"/>
    </row>
    <row r="3261" spans="1:6" s="177" customFormat="1" ht="12.75" customHeight="1" outlineLevel="1" x14ac:dyDescent="0.2">
      <c r="A3261" s="177" t="s">
        <v>212</v>
      </c>
      <c r="B3261" s="186" t="s">
        <v>4321</v>
      </c>
      <c r="C3261" s="187" t="s">
        <v>4218</v>
      </c>
      <c r="D3261" s="188" t="s">
        <v>9</v>
      </c>
      <c r="E3261" s="189">
        <v>46.76</v>
      </c>
      <c r="F3261" s="189"/>
    </row>
    <row r="3262" spans="1:6" s="177" customFormat="1" ht="12.75" customHeight="1" outlineLevel="1" x14ac:dyDescent="0.2">
      <c r="A3262" s="177" t="s">
        <v>212</v>
      </c>
      <c r="B3262" s="190" t="s">
        <v>4322</v>
      </c>
      <c r="C3262" s="191" t="s">
        <v>4219</v>
      </c>
      <c r="D3262" s="192" t="s">
        <v>9</v>
      </c>
      <c r="E3262" s="193">
        <v>46.89</v>
      </c>
      <c r="F3262" s="193"/>
    </row>
    <row r="3263" spans="1:6" s="177" customFormat="1" ht="12.75" customHeight="1" outlineLevel="1" x14ac:dyDescent="0.2">
      <c r="A3263" s="177" t="s">
        <v>212</v>
      </c>
      <c r="B3263" s="186" t="s">
        <v>4323</v>
      </c>
      <c r="C3263" s="187" t="s">
        <v>4220</v>
      </c>
      <c r="D3263" s="188" t="s">
        <v>9</v>
      </c>
      <c r="E3263" s="189">
        <v>17.760000000000002</v>
      </c>
      <c r="F3263" s="189"/>
    </row>
    <row r="3264" spans="1:6" s="177" customFormat="1" ht="25.5" customHeight="1" outlineLevel="1" x14ac:dyDescent="0.2">
      <c r="A3264" s="177" t="s">
        <v>212</v>
      </c>
      <c r="B3264" s="190" t="s">
        <v>4324</v>
      </c>
      <c r="C3264" s="191" t="s">
        <v>4221</v>
      </c>
      <c r="D3264" s="192" t="s">
        <v>9</v>
      </c>
      <c r="E3264" s="193">
        <v>36.590000000000003</v>
      </c>
      <c r="F3264" s="193"/>
    </row>
    <row r="3265" spans="1:6" s="177" customFormat="1" ht="12.75" customHeight="1" outlineLevel="1" x14ac:dyDescent="0.2">
      <c r="A3265" s="177" t="s">
        <v>212</v>
      </c>
      <c r="B3265" s="186" t="s">
        <v>4325</v>
      </c>
      <c r="C3265" s="187" t="s">
        <v>4222</v>
      </c>
      <c r="D3265" s="188" t="s">
        <v>9</v>
      </c>
      <c r="E3265" s="189">
        <v>10.31</v>
      </c>
      <c r="F3265" s="189"/>
    </row>
    <row r="3266" spans="1:6" s="177" customFormat="1" ht="25.5" customHeight="1" outlineLevel="1" x14ac:dyDescent="0.2">
      <c r="A3266" s="177" t="s">
        <v>212</v>
      </c>
      <c r="B3266" s="190" t="s">
        <v>4326</v>
      </c>
      <c r="C3266" s="191" t="s">
        <v>4223</v>
      </c>
      <c r="D3266" s="192" t="s">
        <v>9</v>
      </c>
      <c r="E3266" s="193">
        <v>40.49</v>
      </c>
      <c r="F3266" s="193"/>
    </row>
    <row r="3267" spans="1:6" s="177" customFormat="1" ht="12.75" customHeight="1" outlineLevel="1" x14ac:dyDescent="0.2">
      <c r="A3267" s="177" t="s">
        <v>212</v>
      </c>
      <c r="B3267" s="186" t="s">
        <v>4327</v>
      </c>
      <c r="C3267" s="187" t="s">
        <v>4224</v>
      </c>
      <c r="D3267" s="188" t="s">
        <v>9</v>
      </c>
      <c r="E3267" s="189">
        <v>48.49</v>
      </c>
      <c r="F3267" s="189"/>
    </row>
    <row r="3268" spans="1:6" s="177" customFormat="1" ht="25.5" customHeight="1" outlineLevel="1" x14ac:dyDescent="0.2">
      <c r="A3268" s="177" t="s">
        <v>212</v>
      </c>
      <c r="B3268" s="190" t="s">
        <v>4328</v>
      </c>
      <c r="C3268" s="191" t="s">
        <v>4225</v>
      </c>
      <c r="D3268" s="192" t="s">
        <v>9</v>
      </c>
      <c r="E3268" s="193">
        <v>31.7</v>
      </c>
      <c r="F3268" s="193"/>
    </row>
    <row r="3269" spans="1:6" s="177" customFormat="1" ht="12.75" customHeight="1" outlineLevel="1" x14ac:dyDescent="0.2">
      <c r="A3269" s="177" t="s">
        <v>212</v>
      </c>
      <c r="B3269" s="178" t="s">
        <v>4329</v>
      </c>
      <c r="C3269" s="179" t="s">
        <v>1495</v>
      </c>
      <c r="D3269" s="180"/>
      <c r="E3269" s="181"/>
      <c r="F3269" s="181"/>
    </row>
    <row r="3270" spans="1:6" s="177" customFormat="1" ht="12.75" customHeight="1" outlineLevel="1" x14ac:dyDescent="0.2">
      <c r="A3270" s="177" t="s">
        <v>212</v>
      </c>
      <c r="B3270" s="186" t="s">
        <v>4330</v>
      </c>
      <c r="C3270" s="187" t="s">
        <v>4218</v>
      </c>
      <c r="D3270" s="188" t="s">
        <v>9</v>
      </c>
      <c r="E3270" s="189">
        <v>46.86</v>
      </c>
      <c r="F3270" s="189"/>
    </row>
    <row r="3271" spans="1:6" s="177" customFormat="1" ht="12.75" customHeight="1" outlineLevel="1" x14ac:dyDescent="0.2">
      <c r="A3271" s="177" t="s">
        <v>212</v>
      </c>
      <c r="B3271" s="190" t="s">
        <v>4331</v>
      </c>
      <c r="C3271" s="191" t="s">
        <v>4219</v>
      </c>
      <c r="D3271" s="192" t="s">
        <v>9</v>
      </c>
      <c r="E3271" s="193">
        <v>74.069999999999993</v>
      </c>
      <c r="F3271" s="193"/>
    </row>
    <row r="3272" spans="1:6" s="177" customFormat="1" ht="12.75" customHeight="1" outlineLevel="1" x14ac:dyDescent="0.2">
      <c r="A3272" s="177" t="s">
        <v>212</v>
      </c>
      <c r="B3272" s="186" t="s">
        <v>4332</v>
      </c>
      <c r="C3272" s="187" t="s">
        <v>4220</v>
      </c>
      <c r="D3272" s="188" t="s">
        <v>9</v>
      </c>
      <c r="E3272" s="189">
        <v>18.010000000000002</v>
      </c>
      <c r="F3272" s="189"/>
    </row>
    <row r="3273" spans="1:6" s="177" customFormat="1" ht="25.5" customHeight="1" outlineLevel="1" x14ac:dyDescent="0.2">
      <c r="A3273" s="177" t="s">
        <v>212</v>
      </c>
      <c r="B3273" s="190" t="s">
        <v>4333</v>
      </c>
      <c r="C3273" s="191" t="s">
        <v>4221</v>
      </c>
      <c r="D3273" s="192" t="s">
        <v>9</v>
      </c>
      <c r="E3273" s="193">
        <v>62.1</v>
      </c>
      <c r="F3273" s="193"/>
    </row>
    <row r="3274" spans="1:6" s="177" customFormat="1" ht="12.75" customHeight="1" outlineLevel="1" x14ac:dyDescent="0.2">
      <c r="A3274" s="177" t="s">
        <v>212</v>
      </c>
      <c r="B3274" s="186" t="s">
        <v>4334</v>
      </c>
      <c r="C3274" s="187" t="s">
        <v>4222</v>
      </c>
      <c r="D3274" s="188" t="s">
        <v>9</v>
      </c>
      <c r="E3274" s="189">
        <v>10.14</v>
      </c>
      <c r="F3274" s="189"/>
    </row>
    <row r="3275" spans="1:6" s="177" customFormat="1" ht="25.5" customHeight="1" outlineLevel="1" x14ac:dyDescent="0.2">
      <c r="A3275" s="177" t="s">
        <v>212</v>
      </c>
      <c r="B3275" s="190" t="s">
        <v>4335</v>
      </c>
      <c r="C3275" s="191" t="s">
        <v>4223</v>
      </c>
      <c r="D3275" s="192" t="s">
        <v>9</v>
      </c>
      <c r="E3275" s="193">
        <v>63.09</v>
      </c>
      <c r="F3275" s="193"/>
    </row>
    <row r="3276" spans="1:6" s="177" customFormat="1" ht="12.75" customHeight="1" outlineLevel="1" x14ac:dyDescent="0.2">
      <c r="A3276" s="177" t="s">
        <v>212</v>
      </c>
      <c r="B3276" s="186" t="s">
        <v>4336</v>
      </c>
      <c r="C3276" s="187" t="s">
        <v>4224</v>
      </c>
      <c r="D3276" s="188" t="s">
        <v>9</v>
      </c>
      <c r="E3276" s="189">
        <v>47.73</v>
      </c>
      <c r="F3276" s="189"/>
    </row>
    <row r="3277" spans="1:6" s="177" customFormat="1" ht="25.5" customHeight="1" outlineLevel="1" x14ac:dyDescent="0.2">
      <c r="A3277" s="177" t="s">
        <v>212</v>
      </c>
      <c r="B3277" s="190" t="s">
        <v>4337</v>
      </c>
      <c r="C3277" s="191" t="s">
        <v>4225</v>
      </c>
      <c r="D3277" s="192" t="s">
        <v>9</v>
      </c>
      <c r="E3277" s="193">
        <v>42.25</v>
      </c>
      <c r="F3277" s="193"/>
    </row>
    <row r="3278" spans="1:6" s="177" customFormat="1" ht="12.75" customHeight="1" outlineLevel="1" x14ac:dyDescent="0.2">
      <c r="A3278" s="177" t="s">
        <v>212</v>
      </c>
      <c r="B3278" s="178" t="s">
        <v>4338</v>
      </c>
      <c r="C3278" s="179" t="s">
        <v>1496</v>
      </c>
      <c r="D3278" s="180"/>
      <c r="E3278" s="181"/>
      <c r="F3278" s="181"/>
    </row>
    <row r="3279" spans="1:6" s="177" customFormat="1" ht="12.75" customHeight="1" outlineLevel="1" x14ac:dyDescent="0.2">
      <c r="A3279" s="177" t="s">
        <v>212</v>
      </c>
      <c r="B3279" s="186" t="s">
        <v>4339</v>
      </c>
      <c r="C3279" s="187" t="s">
        <v>4218</v>
      </c>
      <c r="D3279" s="188" t="s">
        <v>9</v>
      </c>
      <c r="E3279" s="189">
        <v>44.12</v>
      </c>
      <c r="F3279" s="189"/>
    </row>
    <row r="3280" spans="1:6" s="177" customFormat="1" ht="12.75" customHeight="1" outlineLevel="1" x14ac:dyDescent="0.2">
      <c r="A3280" s="177" t="s">
        <v>212</v>
      </c>
      <c r="B3280" s="190" t="s">
        <v>4340</v>
      </c>
      <c r="C3280" s="191" t="s">
        <v>4219</v>
      </c>
      <c r="D3280" s="192" t="s">
        <v>9</v>
      </c>
      <c r="E3280" s="193">
        <v>49.11</v>
      </c>
      <c r="F3280" s="193"/>
    </row>
    <row r="3281" spans="1:6" s="177" customFormat="1" ht="12.75" customHeight="1" outlineLevel="1" x14ac:dyDescent="0.2">
      <c r="A3281" s="177" t="s">
        <v>212</v>
      </c>
      <c r="B3281" s="186" t="s">
        <v>4341</v>
      </c>
      <c r="C3281" s="187" t="s">
        <v>4220</v>
      </c>
      <c r="D3281" s="188" t="s">
        <v>9</v>
      </c>
      <c r="E3281" s="189">
        <v>14.82</v>
      </c>
      <c r="F3281" s="189"/>
    </row>
    <row r="3282" spans="1:6" s="177" customFormat="1" ht="25.5" customHeight="1" outlineLevel="1" x14ac:dyDescent="0.2">
      <c r="A3282" s="177" t="s">
        <v>212</v>
      </c>
      <c r="B3282" s="190" t="s">
        <v>4342</v>
      </c>
      <c r="C3282" s="191" t="s">
        <v>4221</v>
      </c>
      <c r="D3282" s="192" t="s">
        <v>9</v>
      </c>
      <c r="E3282" s="193">
        <v>18.91</v>
      </c>
      <c r="F3282" s="193"/>
    </row>
    <row r="3283" spans="1:6" s="177" customFormat="1" ht="12.75" customHeight="1" outlineLevel="1" x14ac:dyDescent="0.2">
      <c r="A3283" s="177" t="s">
        <v>212</v>
      </c>
      <c r="B3283" s="186" t="s">
        <v>4343</v>
      </c>
      <c r="C3283" s="187" t="s">
        <v>4222</v>
      </c>
      <c r="D3283" s="188" t="s">
        <v>9</v>
      </c>
      <c r="E3283" s="189">
        <v>51.63</v>
      </c>
      <c r="F3283" s="189"/>
    </row>
    <row r="3284" spans="1:6" s="177" customFormat="1" ht="25.5" customHeight="1" outlineLevel="1" x14ac:dyDescent="0.2">
      <c r="A3284" s="177" t="s">
        <v>212</v>
      </c>
      <c r="B3284" s="190" t="s">
        <v>4344</v>
      </c>
      <c r="C3284" s="191" t="s">
        <v>4223</v>
      </c>
      <c r="D3284" s="192" t="s">
        <v>9</v>
      </c>
      <c r="E3284" s="193">
        <v>14.38</v>
      </c>
      <c r="F3284" s="193"/>
    </row>
    <row r="3285" spans="1:6" s="177" customFormat="1" ht="12.75" customHeight="1" outlineLevel="1" x14ac:dyDescent="0.2">
      <c r="A3285" s="177" t="s">
        <v>212</v>
      </c>
      <c r="B3285" s="186" t="s">
        <v>4345</v>
      </c>
      <c r="C3285" s="187" t="s">
        <v>4224</v>
      </c>
      <c r="D3285" s="188" t="s">
        <v>9</v>
      </c>
      <c r="E3285" s="189">
        <v>106.29</v>
      </c>
      <c r="F3285" s="189"/>
    </row>
    <row r="3286" spans="1:6" s="177" customFormat="1" ht="25.5" customHeight="1" outlineLevel="1" x14ac:dyDescent="0.2">
      <c r="A3286" s="177" t="s">
        <v>212</v>
      </c>
      <c r="B3286" s="190" t="s">
        <v>4346</v>
      </c>
      <c r="C3286" s="191" t="s">
        <v>4225</v>
      </c>
      <c r="D3286" s="192" t="s">
        <v>9</v>
      </c>
      <c r="E3286" s="193">
        <v>48.13</v>
      </c>
      <c r="F3286" s="193"/>
    </row>
    <row r="3287" spans="1:6" s="177" customFormat="1" ht="12.75" customHeight="1" outlineLevel="1" x14ac:dyDescent="0.2">
      <c r="A3287" s="177" t="s">
        <v>212</v>
      </c>
      <c r="B3287" s="178" t="s">
        <v>4347</v>
      </c>
      <c r="C3287" s="179" t="s">
        <v>1497</v>
      </c>
      <c r="D3287" s="180"/>
      <c r="E3287" s="181"/>
      <c r="F3287" s="181"/>
    </row>
    <row r="3288" spans="1:6" s="177" customFormat="1" ht="12.75" customHeight="1" outlineLevel="1" x14ac:dyDescent="0.2">
      <c r="A3288" s="177" t="s">
        <v>212</v>
      </c>
      <c r="B3288" s="186" t="s">
        <v>4348</v>
      </c>
      <c r="C3288" s="187" t="s">
        <v>4218</v>
      </c>
      <c r="D3288" s="188" t="s">
        <v>9</v>
      </c>
      <c r="E3288" s="189">
        <v>53.88</v>
      </c>
      <c r="F3288" s="189"/>
    </row>
    <row r="3289" spans="1:6" s="177" customFormat="1" ht="12.75" customHeight="1" outlineLevel="1" x14ac:dyDescent="0.2">
      <c r="A3289" s="177" t="s">
        <v>212</v>
      </c>
      <c r="B3289" s="190" t="s">
        <v>4349</v>
      </c>
      <c r="C3289" s="191" t="s">
        <v>4219</v>
      </c>
      <c r="D3289" s="192" t="s">
        <v>9</v>
      </c>
      <c r="E3289" s="193">
        <v>44.72</v>
      </c>
      <c r="F3289" s="193"/>
    </row>
    <row r="3290" spans="1:6" s="177" customFormat="1" ht="12.75" customHeight="1" outlineLevel="1" x14ac:dyDescent="0.2">
      <c r="A3290" s="177" t="s">
        <v>212</v>
      </c>
      <c r="B3290" s="186" t="s">
        <v>4350</v>
      </c>
      <c r="C3290" s="187" t="s">
        <v>4220</v>
      </c>
      <c r="D3290" s="188" t="s">
        <v>9</v>
      </c>
      <c r="E3290" s="189">
        <v>5.68</v>
      </c>
      <c r="F3290" s="189"/>
    </row>
    <row r="3291" spans="1:6" s="177" customFormat="1" ht="25.5" customHeight="1" outlineLevel="1" x14ac:dyDescent="0.2">
      <c r="A3291" s="177" t="s">
        <v>212</v>
      </c>
      <c r="B3291" s="190" t="s">
        <v>4351</v>
      </c>
      <c r="C3291" s="191" t="s">
        <v>4221</v>
      </c>
      <c r="D3291" s="192" t="s">
        <v>9</v>
      </c>
      <c r="E3291" s="193">
        <v>9.33</v>
      </c>
      <c r="F3291" s="193"/>
    </row>
    <row r="3292" spans="1:6" s="177" customFormat="1" ht="12.75" customHeight="1" outlineLevel="1" x14ac:dyDescent="0.2">
      <c r="A3292" s="177" t="s">
        <v>212</v>
      </c>
      <c r="B3292" s="186" t="s">
        <v>4352</v>
      </c>
      <c r="C3292" s="187" t="s">
        <v>4222</v>
      </c>
      <c r="D3292" s="188" t="s">
        <v>9</v>
      </c>
      <c r="E3292" s="189">
        <v>15.98</v>
      </c>
      <c r="F3292" s="189"/>
    </row>
    <row r="3293" spans="1:6" s="177" customFormat="1" ht="25.5" customHeight="1" outlineLevel="1" x14ac:dyDescent="0.2">
      <c r="A3293" s="177" t="s">
        <v>212</v>
      </c>
      <c r="B3293" s="190" t="s">
        <v>4353</v>
      </c>
      <c r="C3293" s="191" t="s">
        <v>4223</v>
      </c>
      <c r="D3293" s="192" t="s">
        <v>9</v>
      </c>
      <c r="E3293" s="193">
        <v>7.3</v>
      </c>
      <c r="F3293" s="193"/>
    </row>
    <row r="3294" spans="1:6" s="177" customFormat="1" ht="12.75" customHeight="1" outlineLevel="1" x14ac:dyDescent="0.2">
      <c r="A3294" s="177" t="s">
        <v>212</v>
      </c>
      <c r="B3294" s="186" t="s">
        <v>4354</v>
      </c>
      <c r="C3294" s="187" t="s">
        <v>4224</v>
      </c>
      <c r="D3294" s="188" t="s">
        <v>9</v>
      </c>
      <c r="E3294" s="189">
        <v>92.62</v>
      </c>
      <c r="F3294" s="189"/>
    </row>
    <row r="3295" spans="1:6" s="177" customFormat="1" ht="25.5" customHeight="1" outlineLevel="1" x14ac:dyDescent="0.2">
      <c r="A3295" s="177" t="s">
        <v>212</v>
      </c>
      <c r="B3295" s="190" t="s">
        <v>4355</v>
      </c>
      <c r="C3295" s="191" t="s">
        <v>4225</v>
      </c>
      <c r="D3295" s="192" t="s">
        <v>9</v>
      </c>
      <c r="E3295" s="193">
        <v>48.43</v>
      </c>
      <c r="F3295" s="193"/>
    </row>
    <row r="3296" spans="1:6" s="177" customFormat="1" ht="12.75" customHeight="1" outlineLevel="1" x14ac:dyDescent="0.2">
      <c r="A3296" s="177" t="s">
        <v>212</v>
      </c>
      <c r="B3296" s="178" t="s">
        <v>4356</v>
      </c>
      <c r="C3296" s="179" t="s">
        <v>1498</v>
      </c>
      <c r="D3296" s="180"/>
      <c r="E3296" s="181"/>
      <c r="F3296" s="181"/>
    </row>
    <row r="3297" spans="1:6" s="177" customFormat="1" ht="12.75" customHeight="1" outlineLevel="1" x14ac:dyDescent="0.2">
      <c r="A3297" s="177" t="s">
        <v>212</v>
      </c>
      <c r="B3297" s="186" t="s">
        <v>4357</v>
      </c>
      <c r="C3297" s="187" t="s">
        <v>4218</v>
      </c>
      <c r="D3297" s="188" t="s">
        <v>9</v>
      </c>
      <c r="E3297" s="189">
        <v>43.01</v>
      </c>
      <c r="F3297" s="189"/>
    </row>
    <row r="3298" spans="1:6" s="177" customFormat="1" ht="12.75" customHeight="1" outlineLevel="1" x14ac:dyDescent="0.2">
      <c r="A3298" s="177" t="s">
        <v>212</v>
      </c>
      <c r="B3298" s="190" t="s">
        <v>4358</v>
      </c>
      <c r="C3298" s="191" t="s">
        <v>4219</v>
      </c>
      <c r="D3298" s="192" t="s">
        <v>9</v>
      </c>
      <c r="E3298" s="193">
        <v>50.8</v>
      </c>
      <c r="F3298" s="193"/>
    </row>
    <row r="3299" spans="1:6" s="177" customFormat="1" ht="12.75" customHeight="1" outlineLevel="1" x14ac:dyDescent="0.2">
      <c r="A3299" s="177" t="s">
        <v>212</v>
      </c>
      <c r="B3299" s="186" t="s">
        <v>4359</v>
      </c>
      <c r="C3299" s="187" t="s">
        <v>4220</v>
      </c>
      <c r="D3299" s="188" t="s">
        <v>9</v>
      </c>
      <c r="E3299" s="189">
        <v>1.76</v>
      </c>
      <c r="F3299" s="189"/>
    </row>
    <row r="3300" spans="1:6" s="177" customFormat="1" ht="25.5" customHeight="1" outlineLevel="1" x14ac:dyDescent="0.2">
      <c r="A3300" s="177" t="s">
        <v>212</v>
      </c>
      <c r="B3300" s="190" t="s">
        <v>4360</v>
      </c>
      <c r="C3300" s="191" t="s">
        <v>4221</v>
      </c>
      <c r="D3300" s="192" t="s">
        <v>9</v>
      </c>
      <c r="E3300" s="193">
        <v>18.809999999999999</v>
      </c>
      <c r="F3300" s="193"/>
    </row>
    <row r="3301" spans="1:6" s="177" customFormat="1" ht="12.75" customHeight="1" outlineLevel="1" x14ac:dyDescent="0.2">
      <c r="A3301" s="177" t="s">
        <v>212</v>
      </c>
      <c r="B3301" s="186" t="s">
        <v>4361</v>
      </c>
      <c r="C3301" s="187" t="s">
        <v>4222</v>
      </c>
      <c r="D3301" s="188" t="s">
        <v>9</v>
      </c>
      <c r="E3301" s="189">
        <v>8.5299999999999994</v>
      </c>
      <c r="F3301" s="189"/>
    </row>
    <row r="3302" spans="1:6" s="177" customFormat="1" ht="25.5" customHeight="1" outlineLevel="1" x14ac:dyDescent="0.2">
      <c r="A3302" s="177" t="s">
        <v>212</v>
      </c>
      <c r="B3302" s="190" t="s">
        <v>4362</v>
      </c>
      <c r="C3302" s="191" t="s">
        <v>4223</v>
      </c>
      <c r="D3302" s="192" t="s">
        <v>9</v>
      </c>
      <c r="E3302" s="193">
        <v>9.17</v>
      </c>
      <c r="F3302" s="193"/>
    </row>
    <row r="3303" spans="1:6" s="177" customFormat="1" ht="12.75" customHeight="1" outlineLevel="1" x14ac:dyDescent="0.2">
      <c r="A3303" s="177" t="s">
        <v>212</v>
      </c>
      <c r="B3303" s="186" t="s">
        <v>4363</v>
      </c>
      <c r="C3303" s="187" t="s">
        <v>4224</v>
      </c>
      <c r="D3303" s="188" t="s">
        <v>9</v>
      </c>
      <c r="E3303" s="189">
        <v>43.43</v>
      </c>
      <c r="F3303" s="189"/>
    </row>
    <row r="3304" spans="1:6" s="177" customFormat="1" ht="25.5" customHeight="1" outlineLevel="1" x14ac:dyDescent="0.2">
      <c r="A3304" s="177" t="s">
        <v>212</v>
      </c>
      <c r="B3304" s="190" t="s">
        <v>4364</v>
      </c>
      <c r="C3304" s="191" t="s">
        <v>4225</v>
      </c>
      <c r="D3304" s="192" t="s">
        <v>9</v>
      </c>
      <c r="E3304" s="193">
        <v>48.75</v>
      </c>
      <c r="F3304" s="193"/>
    </row>
    <row r="3305" spans="1:6" s="177" customFormat="1" ht="12.75" customHeight="1" outlineLevel="1" x14ac:dyDescent="0.2">
      <c r="A3305" s="177" t="s">
        <v>212</v>
      </c>
      <c r="B3305" s="178" t="s">
        <v>4365</v>
      </c>
      <c r="C3305" s="179" t="s">
        <v>1499</v>
      </c>
      <c r="D3305" s="180"/>
      <c r="E3305" s="181"/>
      <c r="F3305" s="181"/>
    </row>
    <row r="3306" spans="1:6" s="177" customFormat="1" ht="12.75" customHeight="1" outlineLevel="1" x14ac:dyDescent="0.2">
      <c r="A3306" s="177" t="s">
        <v>212</v>
      </c>
      <c r="B3306" s="186" t="s">
        <v>4366</v>
      </c>
      <c r="C3306" s="187" t="s">
        <v>4218</v>
      </c>
      <c r="D3306" s="188" t="s">
        <v>9</v>
      </c>
      <c r="E3306" s="189">
        <v>45.18</v>
      </c>
      <c r="F3306" s="189"/>
    </row>
    <row r="3307" spans="1:6" s="177" customFormat="1" ht="12.75" customHeight="1" outlineLevel="1" x14ac:dyDescent="0.2">
      <c r="A3307" s="177" t="s">
        <v>212</v>
      </c>
      <c r="B3307" s="190" t="s">
        <v>4367</v>
      </c>
      <c r="C3307" s="191" t="s">
        <v>4219</v>
      </c>
      <c r="D3307" s="192" t="s">
        <v>9</v>
      </c>
      <c r="E3307" s="193">
        <v>45.12</v>
      </c>
      <c r="F3307" s="193"/>
    </row>
    <row r="3308" spans="1:6" s="177" customFormat="1" ht="12.75" customHeight="1" outlineLevel="1" x14ac:dyDescent="0.2">
      <c r="A3308" s="177" t="s">
        <v>212</v>
      </c>
      <c r="B3308" s="186" t="s">
        <v>4368</v>
      </c>
      <c r="C3308" s="187" t="s">
        <v>4220</v>
      </c>
      <c r="D3308" s="188" t="s">
        <v>9</v>
      </c>
      <c r="E3308" s="189">
        <v>2.67</v>
      </c>
      <c r="F3308" s="189"/>
    </row>
    <row r="3309" spans="1:6" s="177" customFormat="1" ht="25.5" customHeight="1" outlineLevel="1" x14ac:dyDescent="0.2">
      <c r="A3309" s="177" t="s">
        <v>212</v>
      </c>
      <c r="B3309" s="190" t="s">
        <v>4369</v>
      </c>
      <c r="C3309" s="191" t="s">
        <v>4221</v>
      </c>
      <c r="D3309" s="192" t="s">
        <v>9</v>
      </c>
      <c r="E3309" s="193">
        <v>9.3800000000000008</v>
      </c>
      <c r="F3309" s="193"/>
    </row>
    <row r="3310" spans="1:6" s="177" customFormat="1" ht="12.75" customHeight="1" outlineLevel="1" x14ac:dyDescent="0.2">
      <c r="A3310" s="177" t="s">
        <v>212</v>
      </c>
      <c r="B3310" s="186" t="s">
        <v>4370</v>
      </c>
      <c r="C3310" s="187" t="s">
        <v>4222</v>
      </c>
      <c r="D3310" s="188" t="s">
        <v>9</v>
      </c>
      <c r="E3310" s="189">
        <v>6.42</v>
      </c>
      <c r="F3310" s="189"/>
    </row>
    <row r="3311" spans="1:6" s="177" customFormat="1" ht="25.5" customHeight="1" outlineLevel="1" x14ac:dyDescent="0.2">
      <c r="A3311" s="177" t="s">
        <v>212</v>
      </c>
      <c r="B3311" s="190" t="s">
        <v>4371</v>
      </c>
      <c r="C3311" s="191" t="s">
        <v>4223</v>
      </c>
      <c r="D3311" s="192" t="s">
        <v>9</v>
      </c>
      <c r="E3311" s="193">
        <v>6.88</v>
      </c>
      <c r="F3311" s="193"/>
    </row>
    <row r="3312" spans="1:6" s="177" customFormat="1" ht="12.75" customHeight="1" outlineLevel="1" x14ac:dyDescent="0.2">
      <c r="A3312" s="177" t="s">
        <v>212</v>
      </c>
      <c r="B3312" s="186" t="s">
        <v>4372</v>
      </c>
      <c r="C3312" s="187" t="s">
        <v>4224</v>
      </c>
      <c r="D3312" s="188" t="s">
        <v>9</v>
      </c>
      <c r="E3312" s="189">
        <v>42.53</v>
      </c>
      <c r="F3312" s="189"/>
    </row>
    <row r="3313" spans="1:6" s="177" customFormat="1" ht="25.5" customHeight="1" outlineLevel="1" x14ac:dyDescent="0.2">
      <c r="A3313" s="177" t="s">
        <v>212</v>
      </c>
      <c r="B3313" s="190" t="s">
        <v>4373</v>
      </c>
      <c r="C3313" s="191" t="s">
        <v>4225</v>
      </c>
      <c r="D3313" s="192" t="s">
        <v>9</v>
      </c>
      <c r="E3313" s="193">
        <v>48.48</v>
      </c>
      <c r="F3313" s="193"/>
    </row>
    <row r="3314" spans="1:6" s="177" customFormat="1" ht="12.75" customHeight="1" outlineLevel="1" x14ac:dyDescent="0.2">
      <c r="A3314" s="177" t="s">
        <v>212</v>
      </c>
      <c r="B3314" s="178" t="s">
        <v>4374</v>
      </c>
      <c r="C3314" s="179" t="s">
        <v>1500</v>
      </c>
      <c r="D3314" s="180"/>
      <c r="E3314" s="181"/>
      <c r="F3314" s="181"/>
    </row>
    <row r="3315" spans="1:6" s="177" customFormat="1" ht="12.75" customHeight="1" outlineLevel="1" x14ac:dyDescent="0.2">
      <c r="A3315" s="177" t="s">
        <v>212</v>
      </c>
      <c r="B3315" s="186" t="s">
        <v>4375</v>
      </c>
      <c r="C3315" s="187" t="s">
        <v>4218</v>
      </c>
      <c r="D3315" s="188" t="s">
        <v>9</v>
      </c>
      <c r="E3315" s="189">
        <v>49.21</v>
      </c>
      <c r="F3315" s="189"/>
    </row>
    <row r="3316" spans="1:6" s="177" customFormat="1" ht="12.75" customHeight="1" outlineLevel="1" x14ac:dyDescent="0.2">
      <c r="A3316" s="177" t="s">
        <v>212</v>
      </c>
      <c r="B3316" s="190" t="s">
        <v>4376</v>
      </c>
      <c r="C3316" s="191" t="s">
        <v>4219</v>
      </c>
      <c r="D3316" s="192" t="s">
        <v>9</v>
      </c>
      <c r="E3316" s="193">
        <v>66.099999999999994</v>
      </c>
      <c r="F3316" s="193"/>
    </row>
    <row r="3317" spans="1:6" s="177" customFormat="1" ht="12.75" customHeight="1" outlineLevel="1" x14ac:dyDescent="0.2">
      <c r="A3317" s="177" t="s">
        <v>212</v>
      </c>
      <c r="B3317" s="186" t="s">
        <v>4377</v>
      </c>
      <c r="C3317" s="187" t="s">
        <v>4220</v>
      </c>
      <c r="D3317" s="188" t="s">
        <v>9</v>
      </c>
      <c r="E3317" s="189">
        <v>2.87</v>
      </c>
      <c r="F3317" s="189"/>
    </row>
    <row r="3318" spans="1:6" s="177" customFormat="1" ht="25.5" customHeight="1" outlineLevel="1" x14ac:dyDescent="0.2">
      <c r="A3318" s="177" t="s">
        <v>212</v>
      </c>
      <c r="B3318" s="190" t="s">
        <v>4378</v>
      </c>
      <c r="C3318" s="191" t="s">
        <v>4221</v>
      </c>
      <c r="D3318" s="192" t="s">
        <v>9</v>
      </c>
      <c r="E3318" s="193">
        <v>20.41</v>
      </c>
      <c r="F3318" s="193"/>
    </row>
    <row r="3319" spans="1:6" s="177" customFormat="1" ht="12.75" customHeight="1" outlineLevel="1" x14ac:dyDescent="0.2">
      <c r="A3319" s="177" t="s">
        <v>212</v>
      </c>
      <c r="B3319" s="186" t="s">
        <v>4379</v>
      </c>
      <c r="C3319" s="187" t="s">
        <v>4222</v>
      </c>
      <c r="D3319" s="188" t="s">
        <v>9</v>
      </c>
      <c r="E3319" s="189">
        <v>9</v>
      </c>
      <c r="F3319" s="189"/>
    </row>
    <row r="3320" spans="1:6" s="177" customFormat="1" ht="25.5" customHeight="1" outlineLevel="1" x14ac:dyDescent="0.2">
      <c r="A3320" s="177" t="s">
        <v>212</v>
      </c>
      <c r="B3320" s="190" t="s">
        <v>4380</v>
      </c>
      <c r="C3320" s="191" t="s">
        <v>4223</v>
      </c>
      <c r="D3320" s="192" t="s">
        <v>9</v>
      </c>
      <c r="E3320" s="193">
        <v>11.12</v>
      </c>
      <c r="F3320" s="193"/>
    </row>
    <row r="3321" spans="1:6" s="177" customFormat="1" ht="12.75" customHeight="1" outlineLevel="1" x14ac:dyDescent="0.2">
      <c r="A3321" s="177" t="s">
        <v>212</v>
      </c>
      <c r="B3321" s="186" t="s">
        <v>4381</v>
      </c>
      <c r="C3321" s="187" t="s">
        <v>4224</v>
      </c>
      <c r="D3321" s="188" t="s">
        <v>9</v>
      </c>
      <c r="E3321" s="189">
        <v>46.65</v>
      </c>
      <c r="F3321" s="189"/>
    </row>
    <row r="3322" spans="1:6" s="177" customFormat="1" ht="25.5" customHeight="1" outlineLevel="1" x14ac:dyDescent="0.2">
      <c r="A3322" s="177" t="s">
        <v>212</v>
      </c>
      <c r="B3322" s="190" t="s">
        <v>4382</v>
      </c>
      <c r="C3322" s="191" t="s">
        <v>4225</v>
      </c>
      <c r="D3322" s="192" t="s">
        <v>9</v>
      </c>
      <c r="E3322" s="193">
        <v>58.66</v>
      </c>
      <c r="F3322" s="193"/>
    </row>
    <row r="3323" spans="1:6" s="177" customFormat="1" ht="12.75" customHeight="1" outlineLevel="1" x14ac:dyDescent="0.2">
      <c r="A3323" s="177" t="s">
        <v>212</v>
      </c>
      <c r="B3323" s="178" t="s">
        <v>4383</v>
      </c>
      <c r="C3323" s="179" t="s">
        <v>1502</v>
      </c>
      <c r="D3323" s="180"/>
      <c r="E3323" s="181"/>
      <c r="F3323" s="181"/>
    </row>
    <row r="3324" spans="1:6" s="177" customFormat="1" ht="12.75" customHeight="1" outlineLevel="1" x14ac:dyDescent="0.2">
      <c r="A3324" s="177" t="s">
        <v>212</v>
      </c>
      <c r="B3324" s="186" t="s">
        <v>4384</v>
      </c>
      <c r="C3324" s="187" t="s">
        <v>4218</v>
      </c>
      <c r="D3324" s="188" t="s">
        <v>9</v>
      </c>
      <c r="E3324" s="189">
        <v>70.400000000000006</v>
      </c>
      <c r="F3324" s="189"/>
    </row>
    <row r="3325" spans="1:6" s="177" customFormat="1" ht="12.75" customHeight="1" outlineLevel="1" x14ac:dyDescent="0.2">
      <c r="A3325" s="177" t="s">
        <v>212</v>
      </c>
      <c r="B3325" s="190" t="s">
        <v>4385</v>
      </c>
      <c r="C3325" s="191" t="s">
        <v>4219</v>
      </c>
      <c r="D3325" s="192" t="s">
        <v>9</v>
      </c>
      <c r="E3325" s="193">
        <v>50.89</v>
      </c>
      <c r="F3325" s="193"/>
    </row>
    <row r="3326" spans="1:6" s="177" customFormat="1" ht="12.75" customHeight="1" outlineLevel="1" x14ac:dyDescent="0.2">
      <c r="A3326" s="177" t="s">
        <v>212</v>
      </c>
      <c r="B3326" s="186" t="s">
        <v>4386</v>
      </c>
      <c r="C3326" s="187" t="s">
        <v>4220</v>
      </c>
      <c r="D3326" s="188" t="s">
        <v>9</v>
      </c>
      <c r="E3326" s="189">
        <v>77.7</v>
      </c>
      <c r="F3326" s="189"/>
    </row>
    <row r="3327" spans="1:6" s="177" customFormat="1" ht="25.5" customHeight="1" outlineLevel="1" x14ac:dyDescent="0.2">
      <c r="A3327" s="177" t="s">
        <v>212</v>
      </c>
      <c r="B3327" s="190" t="s">
        <v>4387</v>
      </c>
      <c r="C3327" s="191" t="s">
        <v>4221</v>
      </c>
      <c r="D3327" s="192" t="s">
        <v>9</v>
      </c>
      <c r="E3327" s="193">
        <v>27.09</v>
      </c>
      <c r="F3327" s="193"/>
    </row>
    <row r="3328" spans="1:6" s="177" customFormat="1" ht="12.75" customHeight="1" outlineLevel="1" x14ac:dyDescent="0.2">
      <c r="A3328" s="177" t="s">
        <v>212</v>
      </c>
      <c r="B3328" s="186" t="s">
        <v>4388</v>
      </c>
      <c r="C3328" s="187" t="s">
        <v>4222</v>
      </c>
      <c r="D3328" s="188" t="s">
        <v>9</v>
      </c>
      <c r="E3328" s="189">
        <v>12.41</v>
      </c>
      <c r="F3328" s="189"/>
    </row>
    <row r="3329" spans="1:6" s="177" customFormat="1" ht="25.5" customHeight="1" outlineLevel="1" x14ac:dyDescent="0.2">
      <c r="A3329" s="177" t="s">
        <v>212</v>
      </c>
      <c r="B3329" s="190" t="s">
        <v>4389</v>
      </c>
      <c r="C3329" s="191" t="s">
        <v>4223</v>
      </c>
      <c r="D3329" s="192" t="s">
        <v>9</v>
      </c>
      <c r="E3329" s="193">
        <v>4.55</v>
      </c>
      <c r="F3329" s="193"/>
    </row>
    <row r="3330" spans="1:6" s="177" customFormat="1" ht="12.75" customHeight="1" outlineLevel="1" x14ac:dyDescent="0.2">
      <c r="A3330" s="177" t="s">
        <v>212</v>
      </c>
      <c r="B3330" s="186" t="s">
        <v>4390</v>
      </c>
      <c r="C3330" s="187" t="s">
        <v>4224</v>
      </c>
      <c r="D3330" s="188" t="s">
        <v>9</v>
      </c>
      <c r="E3330" s="189">
        <v>71</v>
      </c>
      <c r="F3330" s="189"/>
    </row>
    <row r="3331" spans="1:6" s="177" customFormat="1" ht="25.5" customHeight="1" outlineLevel="1" x14ac:dyDescent="0.2">
      <c r="A3331" s="177" t="s">
        <v>212</v>
      </c>
      <c r="B3331" s="190" t="s">
        <v>4391</v>
      </c>
      <c r="C3331" s="191" t="s">
        <v>4225</v>
      </c>
      <c r="D3331" s="192" t="s">
        <v>9</v>
      </c>
      <c r="E3331" s="193">
        <v>46.2</v>
      </c>
      <c r="F3331" s="193"/>
    </row>
    <row r="3332" spans="1:6" s="177" customFormat="1" ht="12.75" customHeight="1" outlineLevel="1" x14ac:dyDescent="0.2">
      <c r="A3332" s="177" t="s">
        <v>212</v>
      </c>
      <c r="B3332" s="178" t="s">
        <v>4392</v>
      </c>
      <c r="C3332" s="179" t="s">
        <v>1504</v>
      </c>
      <c r="D3332" s="180"/>
      <c r="E3332" s="181"/>
      <c r="F3332" s="181"/>
    </row>
    <row r="3333" spans="1:6" s="177" customFormat="1" ht="12.75" customHeight="1" outlineLevel="1" x14ac:dyDescent="0.2">
      <c r="A3333" s="177" t="s">
        <v>212</v>
      </c>
      <c r="B3333" s="186" t="s">
        <v>4393</v>
      </c>
      <c r="C3333" s="187" t="s">
        <v>4218</v>
      </c>
      <c r="D3333" s="188" t="s">
        <v>9</v>
      </c>
      <c r="E3333" s="189">
        <v>30.8</v>
      </c>
      <c r="F3333" s="189"/>
    </row>
    <row r="3334" spans="1:6" s="177" customFormat="1" ht="12.75" customHeight="1" outlineLevel="1" x14ac:dyDescent="0.2">
      <c r="A3334" s="177" t="s">
        <v>212</v>
      </c>
      <c r="B3334" s="190" t="s">
        <v>4394</v>
      </c>
      <c r="C3334" s="191" t="s">
        <v>4219</v>
      </c>
      <c r="D3334" s="192" t="s">
        <v>9</v>
      </c>
      <c r="E3334" s="193">
        <v>22.25</v>
      </c>
      <c r="F3334" s="193"/>
    </row>
    <row r="3335" spans="1:6" s="177" customFormat="1" ht="12.75" customHeight="1" outlineLevel="1" x14ac:dyDescent="0.2">
      <c r="A3335" s="177" t="s">
        <v>212</v>
      </c>
      <c r="B3335" s="186" t="s">
        <v>4395</v>
      </c>
      <c r="C3335" s="187" t="s">
        <v>4220</v>
      </c>
      <c r="D3335" s="188" t="s">
        <v>9</v>
      </c>
      <c r="E3335" s="189">
        <v>12.16</v>
      </c>
      <c r="F3335" s="189"/>
    </row>
    <row r="3336" spans="1:6" s="177" customFormat="1" ht="25.5" customHeight="1" outlineLevel="1" x14ac:dyDescent="0.2">
      <c r="A3336" s="177" t="s">
        <v>212</v>
      </c>
      <c r="B3336" s="190" t="s">
        <v>4396</v>
      </c>
      <c r="C3336" s="191" t="s">
        <v>4221</v>
      </c>
      <c r="D3336" s="192" t="s">
        <v>9</v>
      </c>
      <c r="E3336" s="193">
        <v>5.41</v>
      </c>
      <c r="F3336" s="193"/>
    </row>
    <row r="3337" spans="1:6" s="177" customFormat="1" ht="12.75" customHeight="1" outlineLevel="1" x14ac:dyDescent="0.2">
      <c r="A3337" s="177" t="s">
        <v>212</v>
      </c>
      <c r="B3337" s="186" t="s">
        <v>4397</v>
      </c>
      <c r="C3337" s="187" t="s">
        <v>4222</v>
      </c>
      <c r="D3337" s="188" t="s">
        <v>9</v>
      </c>
      <c r="E3337" s="189">
        <v>12.16</v>
      </c>
      <c r="F3337" s="189"/>
    </row>
    <row r="3338" spans="1:6" s="177" customFormat="1" ht="25.5" customHeight="1" outlineLevel="1" x14ac:dyDescent="0.2">
      <c r="A3338" s="177" t="s">
        <v>212</v>
      </c>
      <c r="B3338" s="190" t="s">
        <v>4398</v>
      </c>
      <c r="C3338" s="191" t="s">
        <v>4223</v>
      </c>
      <c r="D3338" s="192" t="s">
        <v>9</v>
      </c>
      <c r="E3338" s="193">
        <v>5.49</v>
      </c>
      <c r="F3338" s="193"/>
    </row>
    <row r="3339" spans="1:6" s="177" customFormat="1" ht="12.75" customHeight="1" outlineLevel="1" x14ac:dyDescent="0.2">
      <c r="A3339" s="177" t="s">
        <v>212</v>
      </c>
      <c r="B3339" s="186" t="s">
        <v>4399</v>
      </c>
      <c r="C3339" s="187" t="s">
        <v>4224</v>
      </c>
      <c r="D3339" s="188" t="s">
        <v>9</v>
      </c>
      <c r="E3339" s="189">
        <v>19.48</v>
      </c>
      <c r="F3339" s="189"/>
    </row>
    <row r="3340" spans="1:6" s="177" customFormat="1" ht="25.5" customHeight="1" outlineLevel="1" x14ac:dyDescent="0.2">
      <c r="A3340" s="177" t="s">
        <v>212</v>
      </c>
      <c r="B3340" s="190" t="s">
        <v>4400</v>
      </c>
      <c r="C3340" s="191" t="s">
        <v>4225</v>
      </c>
      <c r="D3340" s="192" t="s">
        <v>9</v>
      </c>
      <c r="E3340" s="193">
        <v>23.71</v>
      </c>
      <c r="F3340" s="193"/>
    </row>
    <row r="3341" spans="1:6" s="177" customFormat="1" ht="12.75" customHeight="1" outlineLevel="1" x14ac:dyDescent="0.2">
      <c r="A3341" s="177" t="s">
        <v>212</v>
      </c>
      <c r="B3341" s="178" t="s">
        <v>4401</v>
      </c>
      <c r="C3341" s="179" t="s">
        <v>1507</v>
      </c>
      <c r="D3341" s="180"/>
      <c r="E3341" s="181"/>
      <c r="F3341" s="181"/>
    </row>
    <row r="3342" spans="1:6" s="177" customFormat="1" ht="12.75" customHeight="1" outlineLevel="1" x14ac:dyDescent="0.2">
      <c r="A3342" s="177" t="s">
        <v>212</v>
      </c>
      <c r="B3342" s="186" t="s">
        <v>4402</v>
      </c>
      <c r="C3342" s="187" t="s">
        <v>4218</v>
      </c>
      <c r="D3342" s="188" t="s">
        <v>9</v>
      </c>
      <c r="E3342" s="189">
        <v>37.020000000000003</v>
      </c>
      <c r="F3342" s="189"/>
    </row>
    <row r="3343" spans="1:6" s="177" customFormat="1" ht="12.75" customHeight="1" outlineLevel="1" x14ac:dyDescent="0.2">
      <c r="A3343" s="177" t="s">
        <v>212</v>
      </c>
      <c r="B3343" s="190" t="s">
        <v>4403</v>
      </c>
      <c r="C3343" s="191" t="s">
        <v>4219</v>
      </c>
      <c r="D3343" s="192" t="s">
        <v>9</v>
      </c>
      <c r="E3343" s="193">
        <v>17.55</v>
      </c>
      <c r="F3343" s="193"/>
    </row>
    <row r="3344" spans="1:6" s="177" customFormat="1" ht="12.75" customHeight="1" outlineLevel="1" x14ac:dyDescent="0.2">
      <c r="A3344" s="177" t="s">
        <v>212</v>
      </c>
      <c r="B3344" s="186" t="s">
        <v>4404</v>
      </c>
      <c r="C3344" s="187" t="s">
        <v>4220</v>
      </c>
      <c r="D3344" s="188" t="s">
        <v>9</v>
      </c>
      <c r="E3344" s="189">
        <v>13.94</v>
      </c>
      <c r="F3344" s="189"/>
    </row>
    <row r="3345" spans="1:10" s="177" customFormat="1" ht="25.5" customHeight="1" outlineLevel="1" x14ac:dyDescent="0.2">
      <c r="A3345" s="177" t="s">
        <v>212</v>
      </c>
      <c r="B3345" s="190" t="s">
        <v>4405</v>
      </c>
      <c r="C3345" s="191" t="s">
        <v>4221</v>
      </c>
      <c r="D3345" s="192" t="s">
        <v>9</v>
      </c>
      <c r="E3345" s="193">
        <v>3.58</v>
      </c>
      <c r="F3345" s="193"/>
    </row>
    <row r="3346" spans="1:10" s="177" customFormat="1" ht="12.75" customHeight="1" outlineLevel="1" x14ac:dyDescent="0.2">
      <c r="A3346" s="177" t="s">
        <v>212</v>
      </c>
      <c r="B3346" s="186" t="s">
        <v>4406</v>
      </c>
      <c r="C3346" s="187" t="s">
        <v>4222</v>
      </c>
      <c r="D3346" s="188" t="s">
        <v>9</v>
      </c>
      <c r="E3346" s="189">
        <v>13.38</v>
      </c>
      <c r="F3346" s="189"/>
    </row>
    <row r="3347" spans="1:10" s="177" customFormat="1" ht="25.5" customHeight="1" outlineLevel="1" x14ac:dyDescent="0.2">
      <c r="A3347" s="177" t="s">
        <v>212</v>
      </c>
      <c r="B3347" s="190" t="s">
        <v>4407</v>
      </c>
      <c r="C3347" s="191" t="s">
        <v>4223</v>
      </c>
      <c r="D3347" s="192" t="s">
        <v>9</v>
      </c>
      <c r="E3347" s="193">
        <v>4.22</v>
      </c>
      <c r="F3347" s="193"/>
    </row>
    <row r="3348" spans="1:10" s="177" customFormat="1" ht="12.75" customHeight="1" outlineLevel="1" x14ac:dyDescent="0.2">
      <c r="A3348" s="177" t="s">
        <v>212</v>
      </c>
      <c r="B3348" s="186" t="s">
        <v>4408</v>
      </c>
      <c r="C3348" s="187" t="s">
        <v>4224</v>
      </c>
      <c r="D3348" s="188" t="s">
        <v>9</v>
      </c>
      <c r="E3348" s="189">
        <v>32.36</v>
      </c>
      <c r="F3348" s="189"/>
    </row>
    <row r="3349" spans="1:10" s="177" customFormat="1" ht="25.5" customHeight="1" outlineLevel="1" x14ac:dyDescent="0.2">
      <c r="A3349" s="177" t="s">
        <v>212</v>
      </c>
      <c r="B3349" s="190" t="s">
        <v>4409</v>
      </c>
      <c r="C3349" s="191" t="s">
        <v>4225</v>
      </c>
      <c r="D3349" s="192" t="s">
        <v>9</v>
      </c>
      <c r="E3349" s="193">
        <v>10.85</v>
      </c>
      <c r="F3349" s="193"/>
    </row>
    <row r="3350" spans="1:10" s="177" customFormat="1" x14ac:dyDescent="0.2">
      <c r="B3350" s="419" t="s">
        <v>4410</v>
      </c>
      <c r="C3350" s="420" t="s">
        <v>4411</v>
      </c>
      <c r="D3350" s="424"/>
      <c r="E3350" s="426">
        <f>SUM(E3352:E3455)</f>
        <v>6697.3200000000006</v>
      </c>
      <c r="F3350" s="426"/>
      <c r="G3350" s="420"/>
      <c r="H3350" s="196">
        <f>SUM(H3351:H3367)</f>
        <v>6697.3200000000006</v>
      </c>
      <c r="I3350" s="204" t="str">
        <f>IF(H3350=E3350,"OKAY","REVER")</f>
        <v>OKAY</v>
      </c>
      <c r="J3350" s="367"/>
    </row>
    <row r="3351" spans="1:10" s="177" customFormat="1" ht="12.75" customHeight="1" outlineLevel="1" x14ac:dyDescent="0.2">
      <c r="A3351" s="177" t="s">
        <v>211</v>
      </c>
      <c r="B3351" s="178" t="s">
        <v>1377</v>
      </c>
      <c r="C3351" s="179" t="s">
        <v>1482</v>
      </c>
      <c r="D3351" s="180"/>
      <c r="E3351" s="181"/>
      <c r="F3351" s="181"/>
      <c r="G3351" s="187" t="s">
        <v>4412</v>
      </c>
      <c r="H3351" s="197">
        <f t="shared" ref="H3351:H3367" si="99">SUMIF($C:$C,G3351,$E:$E)</f>
        <v>2052.4899999999998</v>
      </c>
      <c r="I3351" s="203"/>
    </row>
    <row r="3352" spans="1:10" s="177" customFormat="1" ht="12.75" customHeight="1" outlineLevel="1" x14ac:dyDescent="0.2">
      <c r="A3352" s="177" t="s">
        <v>211</v>
      </c>
      <c r="B3352" s="186" t="s">
        <v>1378</v>
      </c>
      <c r="C3352" s="187" t="s">
        <v>4412</v>
      </c>
      <c r="D3352" s="188" t="s">
        <v>9</v>
      </c>
      <c r="E3352" s="189">
        <v>108.6</v>
      </c>
      <c r="F3352" s="189"/>
      <c r="G3352" s="191" t="s">
        <v>4413</v>
      </c>
      <c r="H3352" s="197">
        <f t="shared" si="99"/>
        <v>1163.95</v>
      </c>
      <c r="I3352" s="203"/>
    </row>
    <row r="3353" spans="1:10" s="177" customFormat="1" ht="12.75" customHeight="1" outlineLevel="1" x14ac:dyDescent="0.2">
      <c r="A3353" s="177" t="s">
        <v>211</v>
      </c>
      <c r="B3353" s="190" t="s">
        <v>1379</v>
      </c>
      <c r="C3353" s="191" t="s">
        <v>4413</v>
      </c>
      <c r="D3353" s="192" t="s">
        <v>9</v>
      </c>
      <c r="E3353" s="193">
        <v>80.12</v>
      </c>
      <c r="F3353" s="193"/>
      <c r="G3353" s="187" t="s">
        <v>4415</v>
      </c>
      <c r="H3353" s="197">
        <f t="shared" si="99"/>
        <v>1059.98</v>
      </c>
      <c r="I3353" s="203"/>
    </row>
    <row r="3354" spans="1:10" s="177" customFormat="1" ht="12.75" customHeight="1" outlineLevel="1" x14ac:dyDescent="0.2">
      <c r="A3354" s="177" t="s">
        <v>211</v>
      </c>
      <c r="B3354" s="186" t="s">
        <v>4414</v>
      </c>
      <c r="C3354" s="187" t="s">
        <v>4415</v>
      </c>
      <c r="D3354" s="188" t="s">
        <v>9</v>
      </c>
      <c r="E3354" s="189">
        <v>105.74</v>
      </c>
      <c r="F3354" s="189"/>
      <c r="G3354" s="191" t="s">
        <v>4417</v>
      </c>
      <c r="H3354" s="197">
        <f t="shared" si="99"/>
        <v>2420.9000000000005</v>
      </c>
      <c r="I3354" s="203"/>
    </row>
    <row r="3355" spans="1:10" s="177" customFormat="1" ht="12.75" customHeight="1" outlineLevel="1" x14ac:dyDescent="0.2">
      <c r="A3355" s="177" t="s">
        <v>211</v>
      </c>
      <c r="B3355" s="190" t="s">
        <v>4416</v>
      </c>
      <c r="C3355" s="191" t="s">
        <v>4417</v>
      </c>
      <c r="D3355" s="192" t="s">
        <v>9</v>
      </c>
      <c r="E3355" s="193">
        <v>414.3</v>
      </c>
      <c r="F3355" s="193"/>
      <c r="G3355" s="187"/>
      <c r="H3355" s="197">
        <f t="shared" si="99"/>
        <v>0</v>
      </c>
      <c r="I3355" s="203"/>
    </row>
    <row r="3356" spans="1:10" s="177" customFormat="1" ht="12.75" customHeight="1" outlineLevel="1" x14ac:dyDescent="0.2">
      <c r="A3356" s="177" t="s">
        <v>212</v>
      </c>
      <c r="B3356" s="178" t="s">
        <v>1380</v>
      </c>
      <c r="C3356" s="179" t="s">
        <v>1484</v>
      </c>
      <c r="D3356" s="180"/>
      <c r="E3356" s="181"/>
      <c r="F3356" s="181"/>
      <c r="G3356" s="191"/>
      <c r="H3356" s="197">
        <f t="shared" si="99"/>
        <v>0</v>
      </c>
      <c r="I3356" s="203"/>
    </row>
    <row r="3357" spans="1:10" s="177" customFormat="1" ht="12.75" customHeight="1" outlineLevel="1" x14ac:dyDescent="0.2">
      <c r="A3357" s="177" t="s">
        <v>212</v>
      </c>
      <c r="B3357" s="186" t="s">
        <v>1381</v>
      </c>
      <c r="C3357" s="187" t="s">
        <v>4412</v>
      </c>
      <c r="D3357" s="188" t="s">
        <v>9</v>
      </c>
      <c r="E3357" s="189">
        <v>116.45</v>
      </c>
      <c r="F3357" s="189"/>
      <c r="G3357" s="187"/>
      <c r="H3357" s="197">
        <f t="shared" si="99"/>
        <v>0</v>
      </c>
      <c r="I3357" s="160"/>
    </row>
    <row r="3358" spans="1:10" s="177" customFormat="1" ht="12.75" customHeight="1" outlineLevel="1" x14ac:dyDescent="0.2">
      <c r="A3358" s="177" t="s">
        <v>212</v>
      </c>
      <c r="B3358" s="190" t="s">
        <v>4418</v>
      </c>
      <c r="C3358" s="191" t="s">
        <v>4413</v>
      </c>
      <c r="D3358" s="192" t="s">
        <v>9</v>
      </c>
      <c r="E3358" s="193">
        <v>126.4</v>
      </c>
      <c r="F3358" s="193"/>
      <c r="G3358" s="191"/>
      <c r="H3358" s="197">
        <f t="shared" si="99"/>
        <v>0</v>
      </c>
      <c r="I3358" s="203"/>
    </row>
    <row r="3359" spans="1:10" s="177" customFormat="1" ht="12.75" customHeight="1" outlineLevel="1" x14ac:dyDescent="0.2">
      <c r="A3359" s="177" t="s">
        <v>212</v>
      </c>
      <c r="B3359" s="186" t="s">
        <v>4419</v>
      </c>
      <c r="C3359" s="187" t="s">
        <v>4415</v>
      </c>
      <c r="D3359" s="188" t="s">
        <v>9</v>
      </c>
      <c r="E3359" s="189">
        <v>108.06</v>
      </c>
      <c r="F3359" s="189"/>
      <c r="G3359" s="191"/>
      <c r="H3359" s="197">
        <f t="shared" si="99"/>
        <v>0</v>
      </c>
      <c r="I3359" s="203"/>
    </row>
    <row r="3360" spans="1:10" s="177" customFormat="1" ht="12.75" customHeight="1" outlineLevel="1" x14ac:dyDescent="0.2">
      <c r="A3360" s="177" t="s">
        <v>212</v>
      </c>
      <c r="B3360" s="190" t="s">
        <v>4420</v>
      </c>
      <c r="C3360" s="191" t="s">
        <v>4417</v>
      </c>
      <c r="D3360" s="192" t="s">
        <v>9</v>
      </c>
      <c r="E3360" s="193">
        <v>175.2</v>
      </c>
      <c r="F3360" s="193"/>
      <c r="G3360" s="187"/>
      <c r="H3360" s="197">
        <f t="shared" si="99"/>
        <v>0</v>
      </c>
      <c r="I3360" s="203"/>
    </row>
    <row r="3361" spans="1:10" s="177" customFormat="1" ht="12.75" customHeight="1" outlineLevel="1" x14ac:dyDescent="0.2">
      <c r="A3361" s="177" t="s">
        <v>212</v>
      </c>
      <c r="B3361" s="178" t="s">
        <v>1382</v>
      </c>
      <c r="C3361" s="179" t="s">
        <v>1485</v>
      </c>
      <c r="D3361" s="180"/>
      <c r="E3361" s="181"/>
      <c r="F3361" s="181"/>
      <c r="G3361" s="191"/>
      <c r="H3361" s="197">
        <f t="shared" si="99"/>
        <v>0</v>
      </c>
      <c r="I3361" s="203"/>
    </row>
    <row r="3362" spans="1:10" s="177" customFormat="1" ht="12.75" customHeight="1" outlineLevel="1" x14ac:dyDescent="0.2">
      <c r="A3362" s="177" t="s">
        <v>212</v>
      </c>
      <c r="B3362" s="186" t="s">
        <v>1383</v>
      </c>
      <c r="C3362" s="187" t="s">
        <v>4412</v>
      </c>
      <c r="D3362" s="188" t="s">
        <v>9</v>
      </c>
      <c r="E3362" s="189">
        <v>124.46</v>
      </c>
      <c r="F3362" s="189"/>
      <c r="G3362" s="187"/>
      <c r="H3362" s="197">
        <f t="shared" si="99"/>
        <v>0</v>
      </c>
      <c r="I3362" s="203"/>
    </row>
    <row r="3363" spans="1:10" s="177" customFormat="1" ht="12.75" customHeight="1" outlineLevel="1" x14ac:dyDescent="0.2">
      <c r="A3363" s="177" t="s">
        <v>212</v>
      </c>
      <c r="B3363" s="190" t="s">
        <v>4421</v>
      </c>
      <c r="C3363" s="191" t="s">
        <v>4413</v>
      </c>
      <c r="D3363" s="192" t="s">
        <v>9</v>
      </c>
      <c r="E3363" s="193">
        <v>96.96</v>
      </c>
      <c r="F3363" s="193"/>
      <c r="G3363" s="191"/>
      <c r="H3363" s="197">
        <f t="shared" si="99"/>
        <v>0</v>
      </c>
      <c r="I3363" s="203"/>
    </row>
    <row r="3364" spans="1:10" s="177" customFormat="1" ht="12.75" customHeight="1" outlineLevel="1" x14ac:dyDescent="0.2">
      <c r="A3364" s="177" t="s">
        <v>212</v>
      </c>
      <c r="B3364" s="186" t="s">
        <v>4422</v>
      </c>
      <c r="C3364" s="187" t="s">
        <v>4415</v>
      </c>
      <c r="D3364" s="188" t="s">
        <v>9</v>
      </c>
      <c r="E3364" s="189">
        <v>101.94</v>
      </c>
      <c r="F3364" s="189"/>
      <c r="G3364" s="187"/>
      <c r="H3364" s="197">
        <f t="shared" si="99"/>
        <v>0</v>
      </c>
      <c r="I3364" s="203"/>
    </row>
    <row r="3365" spans="1:10" s="177" customFormat="1" ht="12.75" customHeight="1" outlineLevel="1" x14ac:dyDescent="0.2">
      <c r="A3365" s="177" t="s">
        <v>212</v>
      </c>
      <c r="B3365" s="190" t="s">
        <v>4423</v>
      </c>
      <c r="C3365" s="191" t="s">
        <v>4417</v>
      </c>
      <c r="D3365" s="192" t="s">
        <v>9</v>
      </c>
      <c r="E3365" s="193">
        <v>153.16999999999999</v>
      </c>
      <c r="F3365" s="193"/>
      <c r="G3365" s="191"/>
      <c r="H3365" s="197">
        <f t="shared" si="99"/>
        <v>0</v>
      </c>
      <c r="I3365" s="203"/>
    </row>
    <row r="3366" spans="1:10" s="177" customFormat="1" ht="12.75" customHeight="1" outlineLevel="1" x14ac:dyDescent="0.2">
      <c r="A3366" s="177" t="s">
        <v>212</v>
      </c>
      <c r="B3366" s="178" t="s">
        <v>1384</v>
      </c>
      <c r="C3366" s="179" t="s">
        <v>1486</v>
      </c>
      <c r="D3366" s="180"/>
      <c r="E3366" s="181"/>
      <c r="F3366" s="181"/>
      <c r="G3366" s="187"/>
      <c r="H3366" s="197">
        <f t="shared" si="99"/>
        <v>0</v>
      </c>
      <c r="I3366" s="203"/>
    </row>
    <row r="3367" spans="1:10" s="177" customFormat="1" ht="12.75" customHeight="1" outlineLevel="1" x14ac:dyDescent="0.2">
      <c r="A3367" s="177" t="s">
        <v>212</v>
      </c>
      <c r="B3367" s="186" t="s">
        <v>1385</v>
      </c>
      <c r="C3367" s="187" t="s">
        <v>4412</v>
      </c>
      <c r="D3367" s="188" t="s">
        <v>9</v>
      </c>
      <c r="E3367" s="189">
        <v>92.98</v>
      </c>
      <c r="F3367" s="189"/>
      <c r="G3367" s="191"/>
      <c r="H3367" s="197">
        <f t="shared" si="99"/>
        <v>0</v>
      </c>
      <c r="I3367" s="203"/>
    </row>
    <row r="3368" spans="1:10" s="177" customFormat="1" ht="12.75" customHeight="1" outlineLevel="1" x14ac:dyDescent="0.2">
      <c r="A3368" s="177" t="s">
        <v>212</v>
      </c>
      <c r="B3368" s="190" t="s">
        <v>4424</v>
      </c>
      <c r="C3368" s="191" t="s">
        <v>4413</v>
      </c>
      <c r="D3368" s="192" t="s">
        <v>9</v>
      </c>
      <c r="E3368" s="193">
        <v>64.680000000000007</v>
      </c>
      <c r="F3368" s="193"/>
      <c r="G3368" s="160"/>
      <c r="H3368" s="160"/>
      <c r="I3368" s="203"/>
    </row>
    <row r="3369" spans="1:10" s="177" customFormat="1" ht="12.75" customHeight="1" outlineLevel="1" x14ac:dyDescent="0.2">
      <c r="A3369" s="177" t="s">
        <v>212</v>
      </c>
      <c r="B3369" s="186" t="s">
        <v>4425</v>
      </c>
      <c r="C3369" s="187" t="s">
        <v>4415</v>
      </c>
      <c r="D3369" s="188" t="s">
        <v>9</v>
      </c>
      <c r="E3369" s="189">
        <v>51.98</v>
      </c>
      <c r="F3369" s="189"/>
      <c r="G3369" s="423" t="s">
        <v>665</v>
      </c>
      <c r="H3369" s="196">
        <f>H3371+H3391</f>
        <v>6697.32</v>
      </c>
      <c r="I3369" s="204" t="str">
        <f>IF(H3369=H3350,"OKAY","REVER")</f>
        <v>OKAY</v>
      </c>
    </row>
    <row r="3370" spans="1:10" s="177" customFormat="1" ht="12.75" customHeight="1" outlineLevel="1" x14ac:dyDescent="0.2">
      <c r="A3370" s="177" t="s">
        <v>212</v>
      </c>
      <c r="B3370" s="190" t="s">
        <v>4426</v>
      </c>
      <c r="C3370" s="191" t="s">
        <v>4417</v>
      </c>
      <c r="D3370" s="192" t="s">
        <v>9</v>
      </c>
      <c r="E3370" s="193">
        <v>162.21</v>
      </c>
      <c r="F3370" s="193"/>
      <c r="G3370" s="194"/>
      <c r="H3370" s="194"/>
      <c r="I3370" s="204"/>
    </row>
    <row r="3371" spans="1:10" s="177" customFormat="1" ht="12.75" customHeight="1" outlineLevel="1" x14ac:dyDescent="0.2">
      <c r="A3371" s="177" t="s">
        <v>212</v>
      </c>
      <c r="B3371" s="178" t="s">
        <v>1386</v>
      </c>
      <c r="C3371" s="179" t="s">
        <v>1487</v>
      </c>
      <c r="D3371" s="180"/>
      <c r="E3371" s="181"/>
      <c r="F3371" s="181"/>
      <c r="G3371" s="423" t="str">
        <f>$A$1</f>
        <v>EMBASSAMENTO</v>
      </c>
      <c r="H3371" s="196">
        <f>SUM(H3372:H3388)</f>
        <v>708.76</v>
      </c>
      <c r="I3371" s="204"/>
    </row>
    <row r="3372" spans="1:10" s="177" customFormat="1" ht="12.75" customHeight="1" outlineLevel="1" x14ac:dyDescent="0.2">
      <c r="A3372" s="177" t="s">
        <v>212</v>
      </c>
      <c r="B3372" s="186" t="s">
        <v>1387</v>
      </c>
      <c r="C3372" s="187" t="s">
        <v>4412</v>
      </c>
      <c r="D3372" s="188" t="s">
        <v>9</v>
      </c>
      <c r="E3372" s="189">
        <v>97.24</v>
      </c>
      <c r="F3372" s="189"/>
      <c r="G3372" s="187" t="s">
        <v>4412</v>
      </c>
      <c r="H3372" s="197">
        <f t="shared" ref="H3372:H3388" si="100">SUMIFS($E:$E,$C:$C,G3372,$A:$A,$G$22)</f>
        <v>108.6</v>
      </c>
      <c r="I3372" s="204"/>
    </row>
    <row r="3373" spans="1:10" s="177" customFormat="1" ht="12.75" customHeight="1" outlineLevel="1" x14ac:dyDescent="0.2">
      <c r="A3373" s="177" t="s">
        <v>212</v>
      </c>
      <c r="B3373" s="190" t="s">
        <v>4427</v>
      </c>
      <c r="C3373" s="191" t="s">
        <v>4413</v>
      </c>
      <c r="D3373" s="192" t="s">
        <v>9</v>
      </c>
      <c r="E3373" s="193">
        <v>60.56</v>
      </c>
      <c r="F3373" s="193"/>
      <c r="G3373" s="191" t="s">
        <v>4413</v>
      </c>
      <c r="H3373" s="197">
        <f t="shared" si="100"/>
        <v>80.12</v>
      </c>
      <c r="I3373" s="203"/>
    </row>
    <row r="3374" spans="1:10" s="177" customFormat="1" ht="12.75" customHeight="1" outlineLevel="1" x14ac:dyDescent="0.2">
      <c r="A3374" s="177" t="s">
        <v>212</v>
      </c>
      <c r="B3374" s="186" t="s">
        <v>4428</v>
      </c>
      <c r="C3374" s="187" t="s">
        <v>4415</v>
      </c>
      <c r="D3374" s="188" t="s">
        <v>9</v>
      </c>
      <c r="E3374" s="189">
        <v>55.79</v>
      </c>
      <c r="F3374" s="189"/>
      <c r="G3374" s="187" t="s">
        <v>4415</v>
      </c>
      <c r="H3374" s="197">
        <f t="shared" si="100"/>
        <v>105.74</v>
      </c>
      <c r="I3374" s="203"/>
    </row>
    <row r="3375" spans="1:10" s="177" customFormat="1" ht="12.75" customHeight="1" outlineLevel="1" x14ac:dyDescent="0.2">
      <c r="A3375" s="177" t="s">
        <v>212</v>
      </c>
      <c r="B3375" s="190" t="s">
        <v>4429</v>
      </c>
      <c r="C3375" s="191" t="s">
        <v>4417</v>
      </c>
      <c r="D3375" s="192" t="s">
        <v>9</v>
      </c>
      <c r="E3375" s="193">
        <v>79.42</v>
      </c>
      <c r="F3375" s="193"/>
      <c r="G3375" s="191" t="s">
        <v>4417</v>
      </c>
      <c r="H3375" s="197">
        <f t="shared" si="100"/>
        <v>414.3</v>
      </c>
      <c r="I3375" s="203"/>
      <c r="J3375" s="365"/>
    </row>
    <row r="3376" spans="1:10" s="177" customFormat="1" ht="12.75" customHeight="1" outlineLevel="1" x14ac:dyDescent="0.2">
      <c r="A3376" s="177" t="s">
        <v>212</v>
      </c>
      <c r="B3376" s="178" t="s">
        <v>1388</v>
      </c>
      <c r="C3376" s="179" t="s">
        <v>1488</v>
      </c>
      <c r="D3376" s="180"/>
      <c r="E3376" s="181"/>
      <c r="F3376" s="181"/>
      <c r="G3376" s="187"/>
      <c r="H3376" s="197">
        <f t="shared" si="100"/>
        <v>0</v>
      </c>
      <c r="I3376" s="203"/>
      <c r="J3376" s="365"/>
    </row>
    <row r="3377" spans="1:10" s="177" customFormat="1" ht="12.75" customHeight="1" outlineLevel="1" x14ac:dyDescent="0.2">
      <c r="A3377" s="177" t="s">
        <v>212</v>
      </c>
      <c r="B3377" s="186" t="s">
        <v>1389</v>
      </c>
      <c r="C3377" s="187" t="s">
        <v>4412</v>
      </c>
      <c r="D3377" s="188" t="s">
        <v>9</v>
      </c>
      <c r="E3377" s="189">
        <v>93.47</v>
      </c>
      <c r="F3377" s="189"/>
      <c r="G3377" s="191"/>
      <c r="H3377" s="197">
        <f t="shared" si="100"/>
        <v>0</v>
      </c>
      <c r="I3377" s="203"/>
      <c r="J3377" s="365"/>
    </row>
    <row r="3378" spans="1:10" s="177" customFormat="1" ht="12.75" customHeight="1" outlineLevel="1" x14ac:dyDescent="0.2">
      <c r="A3378" s="177" t="s">
        <v>212</v>
      </c>
      <c r="B3378" s="190" t="s">
        <v>4430</v>
      </c>
      <c r="C3378" s="191" t="s">
        <v>4413</v>
      </c>
      <c r="D3378" s="192" t="s">
        <v>9</v>
      </c>
      <c r="E3378" s="193">
        <v>54.33</v>
      </c>
      <c r="F3378" s="193"/>
      <c r="G3378" s="187"/>
      <c r="H3378" s="197">
        <f t="shared" si="100"/>
        <v>0</v>
      </c>
      <c r="I3378" s="203"/>
      <c r="J3378" s="365"/>
    </row>
    <row r="3379" spans="1:10" s="177" customFormat="1" ht="12.75" customHeight="1" outlineLevel="1" x14ac:dyDescent="0.2">
      <c r="A3379" s="177" t="s">
        <v>212</v>
      </c>
      <c r="B3379" s="186" t="s">
        <v>4431</v>
      </c>
      <c r="C3379" s="187" t="s">
        <v>4415</v>
      </c>
      <c r="D3379" s="188" t="s">
        <v>9</v>
      </c>
      <c r="E3379" s="189">
        <v>50.79</v>
      </c>
      <c r="F3379" s="189"/>
      <c r="G3379" s="191"/>
      <c r="H3379" s="197">
        <f t="shared" si="100"/>
        <v>0</v>
      </c>
      <c r="I3379" s="203"/>
      <c r="J3379" s="365"/>
    </row>
    <row r="3380" spans="1:10" s="177" customFormat="1" ht="12.75" customHeight="1" outlineLevel="1" x14ac:dyDescent="0.2">
      <c r="A3380" s="177" t="s">
        <v>212</v>
      </c>
      <c r="B3380" s="190" t="s">
        <v>4432</v>
      </c>
      <c r="C3380" s="191" t="s">
        <v>4417</v>
      </c>
      <c r="D3380" s="192" t="s">
        <v>9</v>
      </c>
      <c r="E3380" s="193">
        <v>80.19</v>
      </c>
      <c r="F3380" s="193"/>
      <c r="G3380" s="191"/>
      <c r="H3380" s="197">
        <f t="shared" si="100"/>
        <v>0</v>
      </c>
      <c r="I3380" s="203"/>
      <c r="J3380" s="365"/>
    </row>
    <row r="3381" spans="1:10" s="177" customFormat="1" ht="12.75" customHeight="1" outlineLevel="1" x14ac:dyDescent="0.2">
      <c r="A3381" s="177" t="s">
        <v>212</v>
      </c>
      <c r="B3381" s="178" t="s">
        <v>4433</v>
      </c>
      <c r="C3381" s="179" t="s">
        <v>1489</v>
      </c>
      <c r="D3381" s="180"/>
      <c r="E3381" s="181"/>
      <c r="F3381" s="181"/>
      <c r="G3381" s="187"/>
      <c r="H3381" s="197">
        <f t="shared" si="100"/>
        <v>0</v>
      </c>
      <c r="I3381" s="203"/>
      <c r="J3381" s="365"/>
    </row>
    <row r="3382" spans="1:10" s="177" customFormat="1" ht="12.75" customHeight="1" outlineLevel="1" x14ac:dyDescent="0.2">
      <c r="A3382" s="177" t="s">
        <v>212</v>
      </c>
      <c r="B3382" s="186" t="s">
        <v>4434</v>
      </c>
      <c r="C3382" s="187" t="s">
        <v>4412</v>
      </c>
      <c r="D3382" s="188" t="s">
        <v>9</v>
      </c>
      <c r="E3382" s="189">
        <v>97.39</v>
      </c>
      <c r="F3382" s="189"/>
      <c r="G3382" s="191"/>
      <c r="H3382" s="197">
        <f t="shared" si="100"/>
        <v>0</v>
      </c>
      <c r="I3382" s="203"/>
      <c r="J3382" s="365"/>
    </row>
    <row r="3383" spans="1:10" s="177" customFormat="1" ht="12.75" customHeight="1" outlineLevel="1" x14ac:dyDescent="0.2">
      <c r="A3383" s="177" t="s">
        <v>212</v>
      </c>
      <c r="B3383" s="190" t="s">
        <v>4435</v>
      </c>
      <c r="C3383" s="191" t="s">
        <v>4413</v>
      </c>
      <c r="D3383" s="192" t="s">
        <v>9</v>
      </c>
      <c r="E3383" s="193">
        <v>66.23</v>
      </c>
      <c r="F3383" s="193"/>
      <c r="G3383" s="187"/>
      <c r="H3383" s="197">
        <f t="shared" si="100"/>
        <v>0</v>
      </c>
      <c r="I3383" s="203"/>
      <c r="J3383" s="365"/>
    </row>
    <row r="3384" spans="1:10" s="177" customFormat="1" ht="12.75" customHeight="1" outlineLevel="1" x14ac:dyDescent="0.2">
      <c r="A3384" s="177" t="s">
        <v>212</v>
      </c>
      <c r="B3384" s="186" t="s">
        <v>4436</v>
      </c>
      <c r="C3384" s="187" t="s">
        <v>4415</v>
      </c>
      <c r="D3384" s="188" t="s">
        <v>9</v>
      </c>
      <c r="E3384" s="189">
        <v>55.79</v>
      </c>
      <c r="F3384" s="189"/>
      <c r="G3384" s="191"/>
      <c r="H3384" s="197">
        <f t="shared" si="100"/>
        <v>0</v>
      </c>
      <c r="I3384" s="203"/>
      <c r="J3384" s="365"/>
    </row>
    <row r="3385" spans="1:10" s="177" customFormat="1" ht="12.75" customHeight="1" outlineLevel="1" x14ac:dyDescent="0.2">
      <c r="A3385" s="177" t="s">
        <v>212</v>
      </c>
      <c r="B3385" s="190" t="s">
        <v>4437</v>
      </c>
      <c r="C3385" s="191" t="s">
        <v>4417</v>
      </c>
      <c r="D3385" s="192" t="s">
        <v>9</v>
      </c>
      <c r="E3385" s="193">
        <v>79.42</v>
      </c>
      <c r="F3385" s="193"/>
      <c r="G3385" s="187"/>
      <c r="H3385" s="197">
        <f t="shared" si="100"/>
        <v>0</v>
      </c>
      <c r="I3385" s="203"/>
      <c r="J3385" s="365"/>
    </row>
    <row r="3386" spans="1:10" s="177" customFormat="1" ht="12.75" customHeight="1" outlineLevel="1" x14ac:dyDescent="0.2">
      <c r="A3386" s="177" t="s">
        <v>212</v>
      </c>
      <c r="B3386" s="178" t="s">
        <v>4438</v>
      </c>
      <c r="C3386" s="179" t="s">
        <v>1490</v>
      </c>
      <c r="D3386" s="180"/>
      <c r="E3386" s="181"/>
      <c r="F3386" s="181"/>
      <c r="G3386" s="191"/>
      <c r="H3386" s="197">
        <f t="shared" si="100"/>
        <v>0</v>
      </c>
      <c r="I3386" s="203"/>
      <c r="J3386" s="365"/>
    </row>
    <row r="3387" spans="1:10" s="177" customFormat="1" ht="12.75" customHeight="1" outlineLevel="1" x14ac:dyDescent="0.2">
      <c r="A3387" s="177" t="s">
        <v>212</v>
      </c>
      <c r="B3387" s="186" t="s">
        <v>4439</v>
      </c>
      <c r="C3387" s="187" t="s">
        <v>4412</v>
      </c>
      <c r="D3387" s="188" t="s">
        <v>9</v>
      </c>
      <c r="E3387" s="189">
        <v>96.18</v>
      </c>
      <c r="F3387" s="189"/>
      <c r="G3387" s="187"/>
      <c r="H3387" s="197">
        <f t="shared" si="100"/>
        <v>0</v>
      </c>
      <c r="I3387" s="203"/>
      <c r="J3387" s="365"/>
    </row>
    <row r="3388" spans="1:10" s="177" customFormat="1" ht="12.75" customHeight="1" outlineLevel="1" x14ac:dyDescent="0.2">
      <c r="A3388" s="177" t="s">
        <v>212</v>
      </c>
      <c r="B3388" s="190" t="s">
        <v>4440</v>
      </c>
      <c r="C3388" s="191" t="s">
        <v>4413</v>
      </c>
      <c r="D3388" s="192" t="s">
        <v>9</v>
      </c>
      <c r="E3388" s="193">
        <v>54.35</v>
      </c>
      <c r="F3388" s="193"/>
      <c r="G3388" s="191"/>
      <c r="H3388" s="197">
        <f t="shared" si="100"/>
        <v>0</v>
      </c>
      <c r="I3388" s="203"/>
      <c r="J3388" s="365"/>
    </row>
    <row r="3389" spans="1:10" s="177" customFormat="1" ht="12.75" customHeight="1" outlineLevel="1" x14ac:dyDescent="0.2">
      <c r="A3389" s="177" t="s">
        <v>212</v>
      </c>
      <c r="B3389" s="186" t="s">
        <v>4441</v>
      </c>
      <c r="C3389" s="187" t="s">
        <v>4415</v>
      </c>
      <c r="D3389" s="188" t="s">
        <v>9</v>
      </c>
      <c r="E3389" s="189">
        <v>50.82</v>
      </c>
      <c r="F3389" s="189"/>
      <c r="G3389" s="160"/>
      <c r="H3389" s="160"/>
      <c r="I3389" s="203"/>
      <c r="J3389" s="365"/>
    </row>
    <row r="3390" spans="1:10" s="177" customFormat="1" ht="12.75" customHeight="1" outlineLevel="1" x14ac:dyDescent="0.2">
      <c r="A3390" s="177" t="s">
        <v>212</v>
      </c>
      <c r="B3390" s="190" t="s">
        <v>4442</v>
      </c>
      <c r="C3390" s="191" t="s">
        <v>4417</v>
      </c>
      <c r="D3390" s="192" t="s">
        <v>9</v>
      </c>
      <c r="E3390" s="193">
        <v>80.19</v>
      </c>
      <c r="F3390" s="193"/>
      <c r="G3390" s="160"/>
      <c r="H3390" s="160"/>
      <c r="I3390" s="203"/>
      <c r="J3390" s="365"/>
    </row>
    <row r="3391" spans="1:10" s="177" customFormat="1" ht="12.75" customHeight="1" outlineLevel="1" x14ac:dyDescent="0.2">
      <c r="A3391" s="177" t="s">
        <v>212</v>
      </c>
      <c r="B3391" s="178" t="s">
        <v>4443</v>
      </c>
      <c r="C3391" s="179" t="s">
        <v>1491</v>
      </c>
      <c r="D3391" s="180"/>
      <c r="E3391" s="181"/>
      <c r="F3391" s="181"/>
      <c r="G3391" s="423" t="str">
        <f>$A$2</f>
        <v>TORRE</v>
      </c>
      <c r="H3391" s="196">
        <f>SUM(H3392:H3408)</f>
        <v>5988.5599999999995</v>
      </c>
      <c r="I3391" s="203"/>
      <c r="J3391" s="365"/>
    </row>
    <row r="3392" spans="1:10" s="177" customFormat="1" ht="12.75" customHeight="1" outlineLevel="1" x14ac:dyDescent="0.2">
      <c r="A3392" s="177" t="s">
        <v>212</v>
      </c>
      <c r="B3392" s="186" t="s">
        <v>4444</v>
      </c>
      <c r="C3392" s="187" t="s">
        <v>4412</v>
      </c>
      <c r="D3392" s="188" t="s">
        <v>9</v>
      </c>
      <c r="E3392" s="189">
        <v>97.39</v>
      </c>
      <c r="F3392" s="189"/>
      <c r="G3392" s="187" t="s">
        <v>4412</v>
      </c>
      <c r="H3392" s="197">
        <f t="shared" ref="H3392:H3408" si="101">SUMIFS($E:$E,$C:$C,G3392,$A:$A,$G$30)</f>
        <v>1943.8899999999996</v>
      </c>
      <c r="I3392" s="203"/>
      <c r="J3392" s="365"/>
    </row>
    <row r="3393" spans="1:10" s="177" customFormat="1" ht="12.75" customHeight="1" outlineLevel="1" x14ac:dyDescent="0.2">
      <c r="A3393" s="177" t="s">
        <v>212</v>
      </c>
      <c r="B3393" s="190" t="s">
        <v>4445</v>
      </c>
      <c r="C3393" s="191" t="s">
        <v>4413</v>
      </c>
      <c r="D3393" s="192" t="s">
        <v>9</v>
      </c>
      <c r="E3393" s="193">
        <v>60.77</v>
      </c>
      <c r="F3393" s="193"/>
      <c r="G3393" s="191" t="s">
        <v>4413</v>
      </c>
      <c r="H3393" s="197">
        <f t="shared" si="101"/>
        <v>1083.83</v>
      </c>
      <c r="I3393" s="203"/>
      <c r="J3393" s="365"/>
    </row>
    <row r="3394" spans="1:10" s="177" customFormat="1" ht="12.75" customHeight="1" outlineLevel="1" x14ac:dyDescent="0.2">
      <c r="A3394" s="177" t="s">
        <v>212</v>
      </c>
      <c r="B3394" s="186" t="s">
        <v>4446</v>
      </c>
      <c r="C3394" s="187" t="s">
        <v>4415</v>
      </c>
      <c r="D3394" s="188" t="s">
        <v>9</v>
      </c>
      <c r="E3394" s="189">
        <v>55.79</v>
      </c>
      <c r="F3394" s="189"/>
      <c r="G3394" s="187" t="s">
        <v>4415</v>
      </c>
      <c r="H3394" s="197">
        <f t="shared" si="101"/>
        <v>954.24000000000012</v>
      </c>
      <c r="I3394" s="203"/>
      <c r="J3394" s="365"/>
    </row>
    <row r="3395" spans="1:10" s="177" customFormat="1" ht="12.75" customHeight="1" outlineLevel="1" x14ac:dyDescent="0.2">
      <c r="A3395" s="177" t="s">
        <v>212</v>
      </c>
      <c r="B3395" s="190" t="s">
        <v>4447</v>
      </c>
      <c r="C3395" s="191" t="s">
        <v>4417</v>
      </c>
      <c r="D3395" s="192" t="s">
        <v>9</v>
      </c>
      <c r="E3395" s="193">
        <v>79.42</v>
      </c>
      <c r="F3395" s="193"/>
      <c r="G3395" s="191" t="s">
        <v>4417</v>
      </c>
      <c r="H3395" s="197">
        <f t="shared" si="101"/>
        <v>2006.6000000000001</v>
      </c>
      <c r="I3395" s="203"/>
      <c r="J3395" s="365"/>
    </row>
    <row r="3396" spans="1:10" s="177" customFormat="1" ht="12.75" customHeight="1" outlineLevel="1" x14ac:dyDescent="0.2">
      <c r="A3396" s="177" t="s">
        <v>212</v>
      </c>
      <c r="B3396" s="178" t="s">
        <v>4448</v>
      </c>
      <c r="C3396" s="179" t="s">
        <v>1492</v>
      </c>
      <c r="D3396" s="180"/>
      <c r="E3396" s="181"/>
      <c r="F3396" s="181"/>
      <c r="G3396" s="187"/>
      <c r="H3396" s="197">
        <f t="shared" si="101"/>
        <v>0</v>
      </c>
      <c r="I3396" s="203"/>
      <c r="J3396" s="365"/>
    </row>
    <row r="3397" spans="1:10" s="177" customFormat="1" ht="12.75" customHeight="1" outlineLevel="1" x14ac:dyDescent="0.2">
      <c r="A3397" s="177" t="s">
        <v>212</v>
      </c>
      <c r="B3397" s="186" t="s">
        <v>4449</v>
      </c>
      <c r="C3397" s="187" t="s">
        <v>4412</v>
      </c>
      <c r="D3397" s="188" t="s">
        <v>9</v>
      </c>
      <c r="E3397" s="189">
        <v>96.18</v>
      </c>
      <c r="F3397" s="189"/>
      <c r="G3397" s="191"/>
      <c r="H3397" s="197">
        <f t="shared" si="101"/>
        <v>0</v>
      </c>
      <c r="I3397" s="203"/>
      <c r="J3397" s="365"/>
    </row>
    <row r="3398" spans="1:10" s="177" customFormat="1" ht="12.75" customHeight="1" outlineLevel="1" x14ac:dyDescent="0.2">
      <c r="A3398" s="177" t="s">
        <v>212</v>
      </c>
      <c r="B3398" s="190" t="s">
        <v>4450</v>
      </c>
      <c r="C3398" s="191" t="s">
        <v>4413</v>
      </c>
      <c r="D3398" s="192" t="s">
        <v>9</v>
      </c>
      <c r="E3398" s="193">
        <v>54.35</v>
      </c>
      <c r="F3398" s="193"/>
      <c r="G3398" s="187"/>
      <c r="H3398" s="197">
        <f t="shared" si="101"/>
        <v>0</v>
      </c>
      <c r="I3398" s="203"/>
      <c r="J3398" s="365"/>
    </row>
    <row r="3399" spans="1:10" s="177" customFormat="1" ht="12.75" customHeight="1" outlineLevel="1" x14ac:dyDescent="0.2">
      <c r="A3399" s="177" t="s">
        <v>212</v>
      </c>
      <c r="B3399" s="186" t="s">
        <v>4451</v>
      </c>
      <c r="C3399" s="187" t="s">
        <v>4415</v>
      </c>
      <c r="D3399" s="188" t="s">
        <v>9</v>
      </c>
      <c r="E3399" s="189">
        <v>50.82</v>
      </c>
      <c r="F3399" s="189"/>
      <c r="G3399" s="191"/>
      <c r="H3399" s="197">
        <f t="shared" si="101"/>
        <v>0</v>
      </c>
      <c r="I3399" s="203"/>
      <c r="J3399" s="365"/>
    </row>
    <row r="3400" spans="1:10" s="177" customFormat="1" ht="12.75" customHeight="1" outlineLevel="1" x14ac:dyDescent="0.2">
      <c r="A3400" s="177" t="s">
        <v>212</v>
      </c>
      <c r="B3400" s="190" t="s">
        <v>4452</v>
      </c>
      <c r="C3400" s="191" t="s">
        <v>4417</v>
      </c>
      <c r="D3400" s="192" t="s">
        <v>9</v>
      </c>
      <c r="E3400" s="193">
        <v>80.19</v>
      </c>
      <c r="F3400" s="193"/>
      <c r="G3400" s="191"/>
      <c r="H3400" s="197">
        <f t="shared" si="101"/>
        <v>0</v>
      </c>
      <c r="I3400" s="203"/>
      <c r="J3400" s="365"/>
    </row>
    <row r="3401" spans="1:10" s="177" customFormat="1" ht="12.75" customHeight="1" outlineLevel="1" x14ac:dyDescent="0.2">
      <c r="A3401" s="177" t="s">
        <v>212</v>
      </c>
      <c r="B3401" s="178" t="s">
        <v>4453</v>
      </c>
      <c r="C3401" s="179" t="s">
        <v>1493</v>
      </c>
      <c r="D3401" s="180"/>
      <c r="E3401" s="181"/>
      <c r="F3401" s="181"/>
      <c r="G3401" s="187"/>
      <c r="H3401" s="197">
        <f t="shared" si="101"/>
        <v>0</v>
      </c>
      <c r="I3401" s="203"/>
      <c r="J3401" s="365"/>
    </row>
    <row r="3402" spans="1:10" s="177" customFormat="1" ht="12.75" customHeight="1" outlineLevel="1" x14ac:dyDescent="0.2">
      <c r="A3402" s="177" t="s">
        <v>212</v>
      </c>
      <c r="B3402" s="186" t="s">
        <v>4454</v>
      </c>
      <c r="C3402" s="187" t="s">
        <v>4412</v>
      </c>
      <c r="D3402" s="188" t="s">
        <v>9</v>
      </c>
      <c r="E3402" s="189">
        <v>97.39</v>
      </c>
      <c r="F3402" s="189"/>
      <c r="G3402" s="191"/>
      <c r="H3402" s="197">
        <f t="shared" si="101"/>
        <v>0</v>
      </c>
      <c r="I3402" s="203"/>
      <c r="J3402" s="365"/>
    </row>
    <row r="3403" spans="1:10" s="177" customFormat="1" ht="12.75" customHeight="1" outlineLevel="1" x14ac:dyDescent="0.2">
      <c r="A3403" s="177" t="s">
        <v>212</v>
      </c>
      <c r="B3403" s="190" t="s">
        <v>4455</v>
      </c>
      <c r="C3403" s="191" t="s">
        <v>4413</v>
      </c>
      <c r="D3403" s="192" t="s">
        <v>9</v>
      </c>
      <c r="E3403" s="193">
        <v>66.23</v>
      </c>
      <c r="F3403" s="193"/>
      <c r="G3403" s="187"/>
      <c r="H3403" s="197">
        <f t="shared" si="101"/>
        <v>0</v>
      </c>
      <c r="I3403" s="203"/>
      <c r="J3403" s="365"/>
    </row>
    <row r="3404" spans="1:10" s="177" customFormat="1" ht="12.75" customHeight="1" outlineLevel="1" x14ac:dyDescent="0.2">
      <c r="A3404" s="177" t="s">
        <v>212</v>
      </c>
      <c r="B3404" s="186" t="s">
        <v>4456</v>
      </c>
      <c r="C3404" s="187" t="s">
        <v>4415</v>
      </c>
      <c r="D3404" s="188" t="s">
        <v>9</v>
      </c>
      <c r="E3404" s="189">
        <v>55.79</v>
      </c>
      <c r="F3404" s="189"/>
      <c r="G3404" s="191"/>
      <c r="H3404" s="197">
        <f t="shared" si="101"/>
        <v>0</v>
      </c>
      <c r="I3404" s="203"/>
      <c r="J3404" s="365"/>
    </row>
    <row r="3405" spans="1:10" s="177" customFormat="1" ht="12.75" customHeight="1" outlineLevel="1" x14ac:dyDescent="0.2">
      <c r="A3405" s="177" t="s">
        <v>212</v>
      </c>
      <c r="B3405" s="190" t="s">
        <v>4457</v>
      </c>
      <c r="C3405" s="191" t="s">
        <v>4417</v>
      </c>
      <c r="D3405" s="192" t="s">
        <v>9</v>
      </c>
      <c r="E3405" s="193">
        <v>79.42</v>
      </c>
      <c r="F3405" s="193"/>
      <c r="G3405" s="187"/>
      <c r="H3405" s="197">
        <f t="shared" si="101"/>
        <v>0</v>
      </c>
      <c r="I3405" s="203"/>
      <c r="J3405" s="365"/>
    </row>
    <row r="3406" spans="1:10" s="177" customFormat="1" ht="12.75" customHeight="1" outlineLevel="1" x14ac:dyDescent="0.2">
      <c r="A3406" s="177" t="s">
        <v>212</v>
      </c>
      <c r="B3406" s="178" t="s">
        <v>4458</v>
      </c>
      <c r="C3406" s="179" t="s">
        <v>1494</v>
      </c>
      <c r="D3406" s="180"/>
      <c r="E3406" s="181"/>
      <c r="F3406" s="181"/>
      <c r="G3406" s="191"/>
      <c r="H3406" s="197">
        <f t="shared" si="101"/>
        <v>0</v>
      </c>
      <c r="I3406" s="203"/>
      <c r="J3406" s="365"/>
    </row>
    <row r="3407" spans="1:10" s="177" customFormat="1" ht="12.75" customHeight="1" outlineLevel="1" x14ac:dyDescent="0.2">
      <c r="A3407" s="177" t="s">
        <v>212</v>
      </c>
      <c r="B3407" s="186" t="s">
        <v>4459</v>
      </c>
      <c r="C3407" s="187" t="s">
        <v>4412</v>
      </c>
      <c r="D3407" s="188" t="s">
        <v>9</v>
      </c>
      <c r="E3407" s="189">
        <v>93.65</v>
      </c>
      <c r="F3407" s="189"/>
      <c r="G3407" s="187"/>
      <c r="H3407" s="197">
        <f t="shared" si="101"/>
        <v>0</v>
      </c>
      <c r="I3407" s="203"/>
      <c r="J3407" s="365"/>
    </row>
    <row r="3408" spans="1:10" s="177" customFormat="1" ht="12.75" customHeight="1" outlineLevel="1" x14ac:dyDescent="0.2">
      <c r="A3408" s="177" t="s">
        <v>212</v>
      </c>
      <c r="B3408" s="190" t="s">
        <v>4460</v>
      </c>
      <c r="C3408" s="191" t="s">
        <v>4413</v>
      </c>
      <c r="D3408" s="192" t="s">
        <v>9</v>
      </c>
      <c r="E3408" s="193">
        <v>54.35</v>
      </c>
      <c r="F3408" s="193"/>
      <c r="G3408" s="191"/>
      <c r="H3408" s="197">
        <f t="shared" si="101"/>
        <v>0</v>
      </c>
      <c r="I3408" s="203"/>
      <c r="J3408" s="365"/>
    </row>
    <row r="3409" spans="1:10" s="177" customFormat="1" ht="12.75" customHeight="1" outlineLevel="1" x14ac:dyDescent="0.2">
      <c r="A3409" s="177" t="s">
        <v>212</v>
      </c>
      <c r="B3409" s="186" t="s">
        <v>4461</v>
      </c>
      <c r="C3409" s="187" t="s">
        <v>4415</v>
      </c>
      <c r="D3409" s="188" t="s">
        <v>9</v>
      </c>
      <c r="E3409" s="189">
        <v>50.81</v>
      </c>
      <c r="F3409" s="189"/>
      <c r="G3409" s="203"/>
      <c r="H3409" s="203"/>
      <c r="I3409" s="203"/>
      <c r="J3409" s="365"/>
    </row>
    <row r="3410" spans="1:10" s="177" customFormat="1" ht="12.75" customHeight="1" outlineLevel="1" x14ac:dyDescent="0.2">
      <c r="A3410" s="177" t="s">
        <v>212</v>
      </c>
      <c r="B3410" s="190" t="s">
        <v>4462</v>
      </c>
      <c r="C3410" s="191" t="s">
        <v>4417</v>
      </c>
      <c r="D3410" s="192" t="s">
        <v>9</v>
      </c>
      <c r="E3410" s="193">
        <v>80.19</v>
      </c>
      <c r="F3410" s="193"/>
      <c r="G3410" s="203"/>
      <c r="H3410" s="203"/>
      <c r="I3410" s="203"/>
      <c r="J3410" s="365"/>
    </row>
    <row r="3411" spans="1:10" s="177" customFormat="1" ht="12.75" customHeight="1" outlineLevel="1" x14ac:dyDescent="0.2">
      <c r="A3411" s="177" t="s">
        <v>212</v>
      </c>
      <c r="B3411" s="178" t="s">
        <v>4463</v>
      </c>
      <c r="C3411" s="179" t="s">
        <v>1495</v>
      </c>
      <c r="D3411" s="180"/>
      <c r="E3411" s="181"/>
      <c r="F3411" s="181"/>
      <c r="G3411" s="203"/>
      <c r="H3411" s="203"/>
      <c r="I3411" s="203"/>
      <c r="J3411" s="365"/>
    </row>
    <row r="3412" spans="1:10" s="177" customFormat="1" ht="12.75" customHeight="1" outlineLevel="1" x14ac:dyDescent="0.2">
      <c r="A3412" s="177" t="s">
        <v>212</v>
      </c>
      <c r="B3412" s="186" t="s">
        <v>4464</v>
      </c>
      <c r="C3412" s="187" t="s">
        <v>4412</v>
      </c>
      <c r="D3412" s="188" t="s">
        <v>9</v>
      </c>
      <c r="E3412" s="189">
        <v>120.93</v>
      </c>
      <c r="F3412" s="189"/>
      <c r="G3412" s="203"/>
      <c r="H3412" s="203"/>
      <c r="I3412" s="203"/>
      <c r="J3412" s="365"/>
    </row>
    <row r="3413" spans="1:10" s="177" customFormat="1" ht="12.75" customHeight="1" outlineLevel="1" x14ac:dyDescent="0.2">
      <c r="A3413" s="177" t="s">
        <v>212</v>
      </c>
      <c r="B3413" s="190" t="s">
        <v>4465</v>
      </c>
      <c r="C3413" s="191" t="s">
        <v>4413</v>
      </c>
      <c r="D3413" s="192" t="s">
        <v>9</v>
      </c>
      <c r="E3413" s="193">
        <v>80.11</v>
      </c>
      <c r="F3413" s="193"/>
      <c r="G3413" s="203"/>
      <c r="H3413" s="203"/>
      <c r="I3413" s="203"/>
      <c r="J3413" s="365"/>
    </row>
    <row r="3414" spans="1:10" s="177" customFormat="1" ht="12.75" customHeight="1" outlineLevel="1" x14ac:dyDescent="0.2">
      <c r="A3414" s="177" t="s">
        <v>212</v>
      </c>
      <c r="B3414" s="186" t="s">
        <v>4466</v>
      </c>
      <c r="C3414" s="187" t="s">
        <v>4415</v>
      </c>
      <c r="D3414" s="188" t="s">
        <v>9</v>
      </c>
      <c r="E3414" s="189">
        <v>73.23</v>
      </c>
      <c r="F3414" s="189"/>
      <c r="G3414" s="203"/>
      <c r="H3414" s="203"/>
      <c r="I3414" s="203"/>
      <c r="J3414" s="365"/>
    </row>
    <row r="3415" spans="1:10" s="177" customFormat="1" ht="12.75" customHeight="1" outlineLevel="1" x14ac:dyDescent="0.2">
      <c r="A3415" s="177" t="s">
        <v>212</v>
      </c>
      <c r="B3415" s="190" t="s">
        <v>4467</v>
      </c>
      <c r="C3415" s="191" t="s">
        <v>4417</v>
      </c>
      <c r="D3415" s="192" t="s">
        <v>9</v>
      </c>
      <c r="E3415" s="193">
        <v>89.99</v>
      </c>
      <c r="F3415" s="193"/>
    </row>
    <row r="3416" spans="1:10" s="177" customFormat="1" ht="12.75" customHeight="1" outlineLevel="1" x14ac:dyDescent="0.2">
      <c r="A3416" s="177" t="s">
        <v>212</v>
      </c>
      <c r="B3416" s="178" t="s">
        <v>4468</v>
      </c>
      <c r="C3416" s="179" t="s">
        <v>1496</v>
      </c>
      <c r="D3416" s="180"/>
      <c r="E3416" s="181"/>
      <c r="F3416" s="181"/>
    </row>
    <row r="3417" spans="1:10" s="177" customFormat="1" ht="12.75" customHeight="1" outlineLevel="1" x14ac:dyDescent="0.2">
      <c r="A3417" s="177" t="s">
        <v>212</v>
      </c>
      <c r="B3417" s="186" t="s">
        <v>4469</v>
      </c>
      <c r="C3417" s="187" t="s">
        <v>4412</v>
      </c>
      <c r="D3417" s="188" t="s">
        <v>9</v>
      </c>
      <c r="E3417" s="189">
        <v>93.23</v>
      </c>
      <c r="F3417" s="189"/>
    </row>
    <row r="3418" spans="1:10" s="177" customFormat="1" ht="12.75" customHeight="1" outlineLevel="1" x14ac:dyDescent="0.2">
      <c r="A3418" s="177" t="s">
        <v>212</v>
      </c>
      <c r="B3418" s="190" t="s">
        <v>4470</v>
      </c>
      <c r="C3418" s="191" t="s">
        <v>4413</v>
      </c>
      <c r="D3418" s="192" t="s">
        <v>9</v>
      </c>
      <c r="E3418" s="193">
        <v>33.72</v>
      </c>
      <c r="F3418" s="193"/>
    </row>
    <row r="3419" spans="1:10" s="177" customFormat="1" ht="12.75" customHeight="1" outlineLevel="1" x14ac:dyDescent="0.2">
      <c r="A3419" s="177" t="s">
        <v>212</v>
      </c>
      <c r="B3419" s="186" t="s">
        <v>4471</v>
      </c>
      <c r="C3419" s="187" t="s">
        <v>4415</v>
      </c>
      <c r="D3419" s="188" t="s">
        <v>9</v>
      </c>
      <c r="E3419" s="189">
        <v>66.010000000000005</v>
      </c>
      <c r="F3419" s="189"/>
    </row>
    <row r="3420" spans="1:10" s="177" customFormat="1" ht="12.75" customHeight="1" outlineLevel="1" x14ac:dyDescent="0.2">
      <c r="A3420" s="177" t="s">
        <v>212</v>
      </c>
      <c r="B3420" s="190" t="s">
        <v>4472</v>
      </c>
      <c r="C3420" s="191" t="s">
        <v>4417</v>
      </c>
      <c r="D3420" s="192" t="s">
        <v>9</v>
      </c>
      <c r="E3420" s="193">
        <v>154.41999999999999</v>
      </c>
      <c r="F3420" s="193"/>
    </row>
    <row r="3421" spans="1:10" s="177" customFormat="1" ht="12.75" customHeight="1" outlineLevel="1" x14ac:dyDescent="0.2">
      <c r="A3421" s="177" t="s">
        <v>212</v>
      </c>
      <c r="B3421" s="178" t="s">
        <v>4473</v>
      </c>
      <c r="C3421" s="179" t="s">
        <v>1497</v>
      </c>
      <c r="D3421" s="180"/>
      <c r="E3421" s="181"/>
      <c r="F3421" s="181"/>
    </row>
    <row r="3422" spans="1:10" s="177" customFormat="1" ht="12.75" customHeight="1" outlineLevel="1" x14ac:dyDescent="0.2">
      <c r="A3422" s="177" t="s">
        <v>212</v>
      </c>
      <c r="B3422" s="186" t="s">
        <v>4474</v>
      </c>
      <c r="C3422" s="187" t="s">
        <v>4412</v>
      </c>
      <c r="D3422" s="188" t="s">
        <v>9</v>
      </c>
      <c r="E3422" s="189">
        <v>98.61</v>
      </c>
      <c r="F3422" s="189"/>
    </row>
    <row r="3423" spans="1:10" s="177" customFormat="1" ht="12.75" customHeight="1" outlineLevel="1" x14ac:dyDescent="0.2">
      <c r="A3423" s="177" t="s">
        <v>212</v>
      </c>
      <c r="B3423" s="190" t="s">
        <v>4475</v>
      </c>
      <c r="C3423" s="191" t="s">
        <v>4413</v>
      </c>
      <c r="D3423" s="192" t="s">
        <v>9</v>
      </c>
      <c r="E3423" s="193">
        <v>15.01</v>
      </c>
      <c r="F3423" s="193"/>
    </row>
    <row r="3424" spans="1:10" s="177" customFormat="1" ht="12.75" customHeight="1" outlineLevel="1" x14ac:dyDescent="0.2">
      <c r="A3424" s="177" t="s">
        <v>212</v>
      </c>
      <c r="B3424" s="186" t="s">
        <v>4476</v>
      </c>
      <c r="C3424" s="187" t="s">
        <v>4415</v>
      </c>
      <c r="D3424" s="188" t="s">
        <v>9</v>
      </c>
      <c r="E3424" s="189">
        <v>23.28</v>
      </c>
      <c r="F3424" s="189"/>
    </row>
    <row r="3425" spans="1:6" s="177" customFormat="1" ht="12.75" customHeight="1" outlineLevel="1" x14ac:dyDescent="0.2">
      <c r="A3425" s="177" t="s">
        <v>212</v>
      </c>
      <c r="B3425" s="190" t="s">
        <v>4477</v>
      </c>
      <c r="C3425" s="191" t="s">
        <v>4417</v>
      </c>
      <c r="D3425" s="192" t="s">
        <v>9</v>
      </c>
      <c r="E3425" s="193">
        <v>141.06</v>
      </c>
      <c r="F3425" s="193"/>
    </row>
    <row r="3426" spans="1:6" s="177" customFormat="1" ht="12.75" customHeight="1" outlineLevel="1" x14ac:dyDescent="0.2">
      <c r="A3426" s="177" t="s">
        <v>212</v>
      </c>
      <c r="B3426" s="178" t="s">
        <v>4478</v>
      </c>
      <c r="C3426" s="179" t="s">
        <v>1498</v>
      </c>
      <c r="D3426" s="180"/>
      <c r="E3426" s="181"/>
      <c r="F3426" s="181"/>
    </row>
    <row r="3427" spans="1:6" s="177" customFormat="1" ht="12.75" customHeight="1" outlineLevel="1" x14ac:dyDescent="0.2">
      <c r="A3427" s="177" t="s">
        <v>212</v>
      </c>
      <c r="B3427" s="186" t="s">
        <v>4479</v>
      </c>
      <c r="C3427" s="187" t="s">
        <v>4412</v>
      </c>
      <c r="D3427" s="188" t="s">
        <v>9</v>
      </c>
      <c r="E3427" s="189">
        <v>93.81</v>
      </c>
      <c r="F3427" s="189"/>
    </row>
    <row r="3428" spans="1:6" s="177" customFormat="1" ht="12.75" customHeight="1" outlineLevel="1" x14ac:dyDescent="0.2">
      <c r="A3428" s="177" t="s">
        <v>212</v>
      </c>
      <c r="B3428" s="190" t="s">
        <v>4480</v>
      </c>
      <c r="C3428" s="191" t="s">
        <v>4413</v>
      </c>
      <c r="D3428" s="192" t="s">
        <v>9</v>
      </c>
      <c r="E3428" s="193">
        <v>20.57</v>
      </c>
      <c r="F3428" s="193"/>
    </row>
    <row r="3429" spans="1:6" s="177" customFormat="1" ht="12.75" customHeight="1" outlineLevel="1" x14ac:dyDescent="0.2">
      <c r="A3429" s="177" t="s">
        <v>212</v>
      </c>
      <c r="B3429" s="186" t="s">
        <v>4481</v>
      </c>
      <c r="C3429" s="187" t="s">
        <v>4415</v>
      </c>
      <c r="D3429" s="188" t="s">
        <v>9</v>
      </c>
      <c r="E3429" s="189">
        <v>17.71</v>
      </c>
      <c r="F3429" s="189"/>
    </row>
    <row r="3430" spans="1:6" s="177" customFormat="1" ht="12.75" customHeight="1" outlineLevel="1" x14ac:dyDescent="0.2">
      <c r="A3430" s="177" t="s">
        <v>212</v>
      </c>
      <c r="B3430" s="190" t="s">
        <v>4482</v>
      </c>
      <c r="C3430" s="191" t="s">
        <v>4417</v>
      </c>
      <c r="D3430" s="192" t="s">
        <v>9</v>
      </c>
      <c r="E3430" s="193">
        <v>92.18</v>
      </c>
      <c r="F3430" s="193"/>
    </row>
    <row r="3431" spans="1:6" s="177" customFormat="1" ht="12.75" customHeight="1" outlineLevel="1" x14ac:dyDescent="0.2">
      <c r="A3431" s="177" t="s">
        <v>212</v>
      </c>
      <c r="B3431" s="178" t="s">
        <v>4483</v>
      </c>
      <c r="C3431" s="179" t="s">
        <v>1499</v>
      </c>
      <c r="D3431" s="180"/>
      <c r="E3431" s="181"/>
      <c r="F3431" s="181"/>
    </row>
    <row r="3432" spans="1:6" s="177" customFormat="1" ht="12.75" customHeight="1" outlineLevel="1" x14ac:dyDescent="0.2">
      <c r="A3432" s="177" t="s">
        <v>212</v>
      </c>
      <c r="B3432" s="186" t="s">
        <v>4484</v>
      </c>
      <c r="C3432" s="187" t="s">
        <v>4412</v>
      </c>
      <c r="D3432" s="188" t="s">
        <v>9</v>
      </c>
      <c r="E3432" s="189">
        <v>90.3</v>
      </c>
      <c r="F3432" s="189"/>
    </row>
    <row r="3433" spans="1:6" s="177" customFormat="1" ht="12.75" customHeight="1" outlineLevel="1" x14ac:dyDescent="0.2">
      <c r="A3433" s="177" t="s">
        <v>212</v>
      </c>
      <c r="B3433" s="190" t="s">
        <v>4485</v>
      </c>
      <c r="C3433" s="191" t="s">
        <v>4413</v>
      </c>
      <c r="D3433" s="192" t="s">
        <v>9</v>
      </c>
      <c r="E3433" s="193">
        <v>12.05</v>
      </c>
      <c r="F3433" s="193"/>
    </row>
    <row r="3434" spans="1:6" s="177" customFormat="1" ht="12.75" customHeight="1" outlineLevel="1" x14ac:dyDescent="0.2">
      <c r="A3434" s="177" t="s">
        <v>212</v>
      </c>
      <c r="B3434" s="186" t="s">
        <v>4486</v>
      </c>
      <c r="C3434" s="187" t="s">
        <v>4415</v>
      </c>
      <c r="D3434" s="188" t="s">
        <v>9</v>
      </c>
      <c r="E3434" s="189">
        <v>13.3</v>
      </c>
      <c r="F3434" s="189"/>
    </row>
    <row r="3435" spans="1:6" s="177" customFormat="1" ht="12.75" customHeight="1" outlineLevel="1" x14ac:dyDescent="0.2">
      <c r="A3435" s="177" t="s">
        <v>212</v>
      </c>
      <c r="B3435" s="190" t="s">
        <v>4487</v>
      </c>
      <c r="C3435" s="191" t="s">
        <v>4417</v>
      </c>
      <c r="D3435" s="192" t="s">
        <v>9</v>
      </c>
      <c r="E3435" s="193">
        <v>91.01</v>
      </c>
      <c r="F3435" s="193"/>
    </row>
    <row r="3436" spans="1:6" s="177" customFormat="1" ht="12.75" customHeight="1" outlineLevel="1" x14ac:dyDescent="0.2">
      <c r="A3436" s="177" t="s">
        <v>212</v>
      </c>
      <c r="B3436" s="178" t="s">
        <v>4488</v>
      </c>
      <c r="C3436" s="179" t="s">
        <v>1500</v>
      </c>
      <c r="D3436" s="180"/>
      <c r="E3436" s="181"/>
      <c r="F3436" s="181"/>
    </row>
    <row r="3437" spans="1:6" s="177" customFormat="1" ht="12.75" customHeight="1" outlineLevel="1" x14ac:dyDescent="0.2">
      <c r="A3437" s="177" t="s">
        <v>212</v>
      </c>
      <c r="B3437" s="186" t="s">
        <v>4489</v>
      </c>
      <c r="C3437" s="187" t="s">
        <v>4412</v>
      </c>
      <c r="D3437" s="188" t="s">
        <v>9</v>
      </c>
      <c r="E3437" s="189">
        <v>115.31</v>
      </c>
      <c r="F3437" s="189"/>
    </row>
    <row r="3438" spans="1:6" s="177" customFormat="1" ht="12.75" customHeight="1" outlineLevel="1" x14ac:dyDescent="0.2">
      <c r="A3438" s="177" t="s">
        <v>212</v>
      </c>
      <c r="B3438" s="190" t="s">
        <v>4490</v>
      </c>
      <c r="C3438" s="191" t="s">
        <v>4413</v>
      </c>
      <c r="D3438" s="192" t="s">
        <v>9</v>
      </c>
      <c r="E3438" s="193">
        <v>23.28</v>
      </c>
      <c r="F3438" s="193"/>
    </row>
    <row r="3439" spans="1:6" s="177" customFormat="1" ht="12.75" customHeight="1" outlineLevel="1" x14ac:dyDescent="0.2">
      <c r="A3439" s="177" t="s">
        <v>212</v>
      </c>
      <c r="B3439" s="186" t="s">
        <v>4491</v>
      </c>
      <c r="C3439" s="187" t="s">
        <v>4415</v>
      </c>
      <c r="D3439" s="188" t="s">
        <v>9</v>
      </c>
      <c r="E3439" s="189">
        <v>20.12</v>
      </c>
      <c r="F3439" s="189"/>
    </row>
    <row r="3440" spans="1:6" s="177" customFormat="1" ht="12.75" customHeight="1" outlineLevel="1" x14ac:dyDescent="0.2">
      <c r="A3440" s="177" t="s">
        <v>212</v>
      </c>
      <c r="B3440" s="190" t="s">
        <v>4492</v>
      </c>
      <c r="C3440" s="191" t="s">
        <v>4417</v>
      </c>
      <c r="D3440" s="192" t="s">
        <v>9</v>
      </c>
      <c r="E3440" s="193">
        <v>105.31</v>
      </c>
      <c r="F3440" s="193"/>
    </row>
    <row r="3441" spans="1:10" s="177" customFormat="1" ht="12.75" customHeight="1" outlineLevel="1" x14ac:dyDescent="0.2">
      <c r="A3441" s="177" t="s">
        <v>212</v>
      </c>
      <c r="B3441" s="178" t="s">
        <v>4493</v>
      </c>
      <c r="C3441" s="179" t="s">
        <v>1502</v>
      </c>
      <c r="D3441" s="180"/>
      <c r="E3441" s="181"/>
      <c r="F3441" s="181"/>
    </row>
    <row r="3442" spans="1:10" s="177" customFormat="1" ht="12.75" customHeight="1" outlineLevel="1" x14ac:dyDescent="0.2">
      <c r="A3442" s="177" t="s">
        <v>212</v>
      </c>
      <c r="B3442" s="186" t="s">
        <v>4494</v>
      </c>
      <c r="C3442" s="187" t="s">
        <v>4412</v>
      </c>
      <c r="D3442" s="188" t="s">
        <v>9</v>
      </c>
      <c r="E3442" s="189">
        <v>121.29</v>
      </c>
      <c r="F3442" s="189"/>
    </row>
    <row r="3443" spans="1:10" s="177" customFormat="1" ht="12.75" customHeight="1" outlineLevel="1" x14ac:dyDescent="0.2">
      <c r="A3443" s="177" t="s">
        <v>212</v>
      </c>
      <c r="B3443" s="190" t="s">
        <v>4495</v>
      </c>
      <c r="C3443" s="191" t="s">
        <v>4413</v>
      </c>
      <c r="D3443" s="192" t="s">
        <v>9</v>
      </c>
      <c r="E3443" s="193">
        <v>104.79</v>
      </c>
      <c r="F3443" s="193"/>
    </row>
    <row r="3444" spans="1:10" s="177" customFormat="1" ht="12.75" customHeight="1" outlineLevel="1" x14ac:dyDescent="0.2">
      <c r="A3444" s="177" t="s">
        <v>212</v>
      </c>
      <c r="B3444" s="186" t="s">
        <v>4496</v>
      </c>
      <c r="C3444" s="187" t="s">
        <v>4415</v>
      </c>
      <c r="D3444" s="188" t="s">
        <v>9</v>
      </c>
      <c r="E3444" s="189">
        <v>16.96</v>
      </c>
      <c r="F3444" s="189"/>
    </row>
    <row r="3445" spans="1:10" s="177" customFormat="1" ht="12.75" customHeight="1" outlineLevel="1" x14ac:dyDescent="0.2">
      <c r="A3445" s="177" t="s">
        <v>212</v>
      </c>
      <c r="B3445" s="190" t="s">
        <v>4497</v>
      </c>
      <c r="C3445" s="191" t="s">
        <v>4417</v>
      </c>
      <c r="D3445" s="192" t="s">
        <v>9</v>
      </c>
      <c r="E3445" s="193">
        <v>117.21</v>
      </c>
      <c r="F3445" s="193"/>
    </row>
    <row r="3446" spans="1:10" s="177" customFormat="1" ht="12.75" customHeight="1" outlineLevel="1" x14ac:dyDescent="0.2">
      <c r="A3446" s="177" t="s">
        <v>212</v>
      </c>
      <c r="B3446" s="178" t="s">
        <v>4498</v>
      </c>
      <c r="C3446" s="179" t="s">
        <v>1504</v>
      </c>
      <c r="D3446" s="180"/>
      <c r="E3446" s="181"/>
      <c r="F3446" s="181"/>
    </row>
    <row r="3447" spans="1:10" s="177" customFormat="1" ht="12.75" customHeight="1" outlineLevel="1" x14ac:dyDescent="0.2">
      <c r="A3447" s="177" t="s">
        <v>212</v>
      </c>
      <c r="B3447" s="186" t="s">
        <v>4499</v>
      </c>
      <c r="C3447" s="187" t="s">
        <v>4412</v>
      </c>
      <c r="D3447" s="188" t="s">
        <v>9</v>
      </c>
      <c r="E3447" s="189">
        <v>53.06</v>
      </c>
      <c r="F3447" s="189"/>
    </row>
    <row r="3448" spans="1:10" s="177" customFormat="1" ht="12.75" customHeight="1" outlineLevel="1" x14ac:dyDescent="0.2">
      <c r="A3448" s="177" t="s">
        <v>212</v>
      </c>
      <c r="B3448" s="190" t="s">
        <v>4500</v>
      </c>
      <c r="C3448" s="191" t="s">
        <v>4413</v>
      </c>
      <c r="D3448" s="192" t="s">
        <v>9</v>
      </c>
      <c r="E3448" s="193">
        <v>17.57</v>
      </c>
      <c r="F3448" s="193"/>
    </row>
    <row r="3449" spans="1:10" s="177" customFormat="1" ht="12.75" customHeight="1" outlineLevel="1" x14ac:dyDescent="0.2">
      <c r="A3449" s="177" t="s">
        <v>212</v>
      </c>
      <c r="B3449" s="186" t="s">
        <v>4501</v>
      </c>
      <c r="C3449" s="187" t="s">
        <v>4415</v>
      </c>
      <c r="D3449" s="188" t="s">
        <v>9</v>
      </c>
      <c r="E3449" s="189">
        <v>17.649999999999999</v>
      </c>
      <c r="F3449" s="189"/>
    </row>
    <row r="3450" spans="1:10" s="177" customFormat="1" ht="12.75" customHeight="1" outlineLevel="1" x14ac:dyDescent="0.2">
      <c r="A3450" s="177" t="s">
        <v>212</v>
      </c>
      <c r="B3450" s="190" t="s">
        <v>4502</v>
      </c>
      <c r="C3450" s="191" t="s">
        <v>4417</v>
      </c>
      <c r="D3450" s="192" t="s">
        <v>9</v>
      </c>
      <c r="E3450" s="193">
        <v>43.19</v>
      </c>
      <c r="F3450" s="193"/>
    </row>
    <row r="3451" spans="1:10" s="177" customFormat="1" ht="12.75" customHeight="1" outlineLevel="1" x14ac:dyDescent="0.2">
      <c r="A3451" s="177" t="s">
        <v>212</v>
      </c>
      <c r="B3451" s="178" t="s">
        <v>4503</v>
      </c>
      <c r="C3451" s="179" t="s">
        <v>1507</v>
      </c>
      <c r="D3451" s="180"/>
      <c r="E3451" s="181"/>
      <c r="F3451" s="181"/>
    </row>
    <row r="3452" spans="1:10" s="177" customFormat="1" ht="12.75" customHeight="1" outlineLevel="1" x14ac:dyDescent="0.2">
      <c r="A3452" s="177" t="s">
        <v>212</v>
      </c>
      <c r="B3452" s="186" t="s">
        <v>4504</v>
      </c>
      <c r="C3452" s="187" t="s">
        <v>4412</v>
      </c>
      <c r="D3452" s="188" t="s">
        <v>9</v>
      </c>
      <c r="E3452" s="189">
        <v>54.57</v>
      </c>
      <c r="F3452" s="189"/>
    </row>
    <row r="3453" spans="1:10" s="177" customFormat="1" ht="12.75" customHeight="1" outlineLevel="1" x14ac:dyDescent="0.2">
      <c r="A3453" s="177" t="s">
        <v>212</v>
      </c>
      <c r="B3453" s="190" t="s">
        <v>4505</v>
      </c>
      <c r="C3453" s="191" t="s">
        <v>4413</v>
      </c>
      <c r="D3453" s="192" t="s">
        <v>9</v>
      </c>
      <c r="E3453" s="193">
        <v>17.52</v>
      </c>
      <c r="F3453" s="193"/>
    </row>
    <row r="3454" spans="1:10" s="177" customFormat="1" ht="12.75" customHeight="1" outlineLevel="1" x14ac:dyDescent="0.2">
      <c r="A3454" s="177" t="s">
        <v>212</v>
      </c>
      <c r="B3454" s="186" t="s">
        <v>4506</v>
      </c>
      <c r="C3454" s="187" t="s">
        <v>4415</v>
      </c>
      <c r="D3454" s="188" t="s">
        <v>9</v>
      </c>
      <c r="E3454" s="189">
        <v>17.600000000000001</v>
      </c>
      <c r="F3454" s="189"/>
    </row>
    <row r="3455" spans="1:10" s="177" customFormat="1" ht="12.75" customHeight="1" outlineLevel="1" x14ac:dyDescent="0.2">
      <c r="A3455" s="177" t="s">
        <v>212</v>
      </c>
      <c r="B3455" s="190" t="s">
        <v>4507</v>
      </c>
      <c r="C3455" s="191" t="s">
        <v>4417</v>
      </c>
      <c r="D3455" s="192" t="s">
        <v>9</v>
      </c>
      <c r="E3455" s="193">
        <v>43.21</v>
      </c>
      <c r="F3455" s="193"/>
    </row>
    <row r="3456" spans="1:10" s="177" customFormat="1" x14ac:dyDescent="0.2">
      <c r="B3456" s="419" t="s">
        <v>1390</v>
      </c>
      <c r="C3456" s="420" t="s">
        <v>4508</v>
      </c>
      <c r="D3456" s="424"/>
      <c r="E3456" s="426">
        <f>SUM(E3458:E3606)</f>
        <v>394.37999999999994</v>
      </c>
      <c r="F3456" s="426"/>
      <c r="G3456" s="420"/>
      <c r="H3456" s="196">
        <f>SUM(H3457:H3473)</f>
        <v>394.37999999999994</v>
      </c>
      <c r="I3456" s="204" t="str">
        <f>IF(H3456=E3456,"OKAY","REVER")</f>
        <v>OKAY</v>
      </c>
      <c r="J3456" s="367"/>
    </row>
    <row r="3457" spans="1:9" s="177" customFormat="1" ht="12.75" customHeight="1" outlineLevel="1" x14ac:dyDescent="0.2">
      <c r="A3457" s="177" t="s">
        <v>211</v>
      </c>
      <c r="B3457" s="178" t="s">
        <v>1391</v>
      </c>
      <c r="C3457" s="179" t="s">
        <v>1482</v>
      </c>
      <c r="D3457" s="180"/>
      <c r="E3457" s="181"/>
      <c r="F3457" s="181"/>
      <c r="G3457" s="187" t="s">
        <v>4509</v>
      </c>
      <c r="H3457" s="197">
        <f t="shared" ref="H3457:H3473" si="102">SUMIF($C:$C,G3457,$E:$E)</f>
        <v>64.67</v>
      </c>
      <c r="I3457" s="203"/>
    </row>
    <row r="3458" spans="1:9" s="177" customFormat="1" ht="12.75" customHeight="1" outlineLevel="1" x14ac:dyDescent="0.2">
      <c r="A3458" s="177" t="s">
        <v>211</v>
      </c>
      <c r="B3458" s="186" t="s">
        <v>1392</v>
      </c>
      <c r="C3458" s="187" t="s">
        <v>4509</v>
      </c>
      <c r="D3458" s="188" t="s">
        <v>9</v>
      </c>
      <c r="E3458" s="189">
        <v>0.11</v>
      </c>
      <c r="F3458" s="189"/>
      <c r="G3458" s="191" t="s">
        <v>4511</v>
      </c>
      <c r="H3458" s="197">
        <f t="shared" si="102"/>
        <v>64.67</v>
      </c>
      <c r="I3458" s="203"/>
    </row>
    <row r="3459" spans="1:9" s="177" customFormat="1" ht="12.75" customHeight="1" outlineLevel="1" x14ac:dyDescent="0.2">
      <c r="A3459" s="177" t="s">
        <v>211</v>
      </c>
      <c r="B3459" s="190" t="s">
        <v>4510</v>
      </c>
      <c r="C3459" s="191" t="s">
        <v>4511</v>
      </c>
      <c r="D3459" s="192" t="s">
        <v>9</v>
      </c>
      <c r="E3459" s="193">
        <v>0.11</v>
      </c>
      <c r="F3459" s="193"/>
      <c r="G3459" s="187" t="s">
        <v>4513</v>
      </c>
      <c r="H3459" s="197">
        <f t="shared" si="102"/>
        <v>64.67</v>
      </c>
      <c r="I3459" s="203"/>
    </row>
    <row r="3460" spans="1:9" s="177" customFormat="1" ht="12.75" customHeight="1" outlineLevel="1" x14ac:dyDescent="0.2">
      <c r="A3460" s="177" t="s">
        <v>211</v>
      </c>
      <c r="B3460" s="186" t="s">
        <v>4512</v>
      </c>
      <c r="C3460" s="187" t="s">
        <v>4513</v>
      </c>
      <c r="D3460" s="188" t="s">
        <v>9</v>
      </c>
      <c r="E3460" s="189">
        <v>0.11</v>
      </c>
      <c r="F3460" s="189"/>
      <c r="G3460" s="191" t="s">
        <v>4525</v>
      </c>
      <c r="H3460" s="197">
        <f t="shared" si="102"/>
        <v>26.830000000000002</v>
      </c>
      <c r="I3460" s="203"/>
    </row>
    <row r="3461" spans="1:9" s="177" customFormat="1" ht="12.75" customHeight="1" outlineLevel="1" x14ac:dyDescent="0.2">
      <c r="A3461" s="177" t="s">
        <v>211</v>
      </c>
      <c r="B3461" s="190" t="s">
        <v>4514</v>
      </c>
      <c r="C3461" s="191" t="s">
        <v>4515</v>
      </c>
      <c r="D3461" s="192" t="s">
        <v>9</v>
      </c>
      <c r="E3461" s="193">
        <v>0.4</v>
      </c>
      <c r="F3461" s="193"/>
      <c r="G3461" s="187" t="s">
        <v>4527</v>
      </c>
      <c r="H3461" s="197">
        <f t="shared" si="102"/>
        <v>26.830000000000002</v>
      </c>
      <c r="I3461" s="203"/>
    </row>
    <row r="3462" spans="1:9" s="177" customFormat="1" ht="12.75" customHeight="1" outlineLevel="1" x14ac:dyDescent="0.2">
      <c r="A3462" s="177" t="s">
        <v>211</v>
      </c>
      <c r="B3462" s="186" t="s">
        <v>4516</v>
      </c>
      <c r="C3462" s="187" t="s">
        <v>4517</v>
      </c>
      <c r="D3462" s="188" t="s">
        <v>9</v>
      </c>
      <c r="E3462" s="189">
        <v>0.4</v>
      </c>
      <c r="F3462" s="189"/>
      <c r="G3462" s="191" t="s">
        <v>4529</v>
      </c>
      <c r="H3462" s="197">
        <f t="shared" si="102"/>
        <v>26.830000000000002</v>
      </c>
      <c r="I3462" s="203"/>
    </row>
    <row r="3463" spans="1:9" s="177" customFormat="1" ht="25.5" customHeight="1" outlineLevel="1" x14ac:dyDescent="0.2">
      <c r="A3463" s="177" t="s">
        <v>211</v>
      </c>
      <c r="B3463" s="190" t="s">
        <v>4518</v>
      </c>
      <c r="C3463" s="191" t="s">
        <v>4519</v>
      </c>
      <c r="D3463" s="192" t="s">
        <v>9</v>
      </c>
      <c r="E3463" s="193">
        <v>0.4</v>
      </c>
      <c r="F3463" s="193"/>
      <c r="G3463" s="187" t="s">
        <v>4531</v>
      </c>
      <c r="H3463" s="197">
        <f t="shared" si="102"/>
        <v>39.560000000000009</v>
      </c>
      <c r="I3463" s="160"/>
    </row>
    <row r="3464" spans="1:9" s="177" customFormat="1" ht="12.75" customHeight="1" outlineLevel="1" x14ac:dyDescent="0.2">
      <c r="A3464" s="177" t="s">
        <v>212</v>
      </c>
      <c r="B3464" s="178" t="s">
        <v>4520</v>
      </c>
      <c r="C3464" s="179" t="s">
        <v>1484</v>
      </c>
      <c r="D3464" s="180"/>
      <c r="E3464" s="181"/>
      <c r="F3464" s="181"/>
      <c r="G3464" s="191" t="s">
        <v>4533</v>
      </c>
      <c r="H3464" s="197">
        <f t="shared" si="102"/>
        <v>39.560000000000009</v>
      </c>
      <c r="I3464" s="203"/>
    </row>
    <row r="3465" spans="1:9" s="177" customFormat="1" ht="12.75" customHeight="1" outlineLevel="1" x14ac:dyDescent="0.2">
      <c r="A3465" s="177" t="s">
        <v>212</v>
      </c>
      <c r="B3465" s="186" t="s">
        <v>4521</v>
      </c>
      <c r="C3465" s="187" t="s">
        <v>4509</v>
      </c>
      <c r="D3465" s="188" t="s">
        <v>9</v>
      </c>
      <c r="E3465" s="189">
        <v>5.56</v>
      </c>
      <c r="F3465" s="189"/>
      <c r="G3465" s="187" t="s">
        <v>4535</v>
      </c>
      <c r="H3465" s="197">
        <f t="shared" si="102"/>
        <v>39.560000000000009</v>
      </c>
      <c r="I3465" s="203"/>
    </row>
    <row r="3466" spans="1:9" s="177" customFormat="1" ht="12.75" customHeight="1" outlineLevel="1" x14ac:dyDescent="0.2">
      <c r="A3466" s="177" t="s">
        <v>212</v>
      </c>
      <c r="B3466" s="190" t="s">
        <v>4522</v>
      </c>
      <c r="C3466" s="191" t="s">
        <v>4511</v>
      </c>
      <c r="D3466" s="192" t="s">
        <v>9</v>
      </c>
      <c r="E3466" s="193">
        <v>5.56</v>
      </c>
      <c r="F3466" s="193"/>
      <c r="G3466" s="191" t="s">
        <v>4515</v>
      </c>
      <c r="H3466" s="197">
        <f t="shared" si="102"/>
        <v>0.4</v>
      </c>
      <c r="I3466" s="203"/>
    </row>
    <row r="3467" spans="1:9" s="177" customFormat="1" ht="12.75" customHeight="1" outlineLevel="1" x14ac:dyDescent="0.2">
      <c r="A3467" s="177" t="s">
        <v>212</v>
      </c>
      <c r="B3467" s="186" t="s">
        <v>4523</v>
      </c>
      <c r="C3467" s="187" t="s">
        <v>4513</v>
      </c>
      <c r="D3467" s="188" t="s">
        <v>9</v>
      </c>
      <c r="E3467" s="189">
        <v>5.56</v>
      </c>
      <c r="F3467" s="189"/>
      <c r="G3467" s="187" t="s">
        <v>4517</v>
      </c>
      <c r="H3467" s="197">
        <f t="shared" si="102"/>
        <v>0.4</v>
      </c>
      <c r="I3467" s="203"/>
    </row>
    <row r="3468" spans="1:9" s="177" customFormat="1" ht="12.75" customHeight="1" outlineLevel="1" x14ac:dyDescent="0.2">
      <c r="A3468" s="177" t="s">
        <v>212</v>
      </c>
      <c r="B3468" s="190" t="s">
        <v>4524</v>
      </c>
      <c r="C3468" s="191" t="s">
        <v>4525</v>
      </c>
      <c r="D3468" s="192" t="s">
        <v>9</v>
      </c>
      <c r="E3468" s="193">
        <v>2.82</v>
      </c>
      <c r="F3468" s="193"/>
      <c r="G3468" s="191" t="s">
        <v>4519</v>
      </c>
      <c r="H3468" s="197">
        <f t="shared" si="102"/>
        <v>0.4</v>
      </c>
      <c r="I3468" s="203"/>
    </row>
    <row r="3469" spans="1:9" s="177" customFormat="1" ht="12.75" customHeight="1" outlineLevel="1" x14ac:dyDescent="0.2">
      <c r="A3469" s="177" t="s">
        <v>212</v>
      </c>
      <c r="B3469" s="186" t="s">
        <v>4526</v>
      </c>
      <c r="C3469" s="187" t="s">
        <v>4527</v>
      </c>
      <c r="D3469" s="188" t="s">
        <v>9</v>
      </c>
      <c r="E3469" s="189">
        <v>2.82</v>
      </c>
      <c r="F3469" s="189"/>
      <c r="G3469" s="191"/>
      <c r="H3469" s="197">
        <f t="shared" si="102"/>
        <v>0</v>
      </c>
      <c r="I3469" s="203"/>
    </row>
    <row r="3470" spans="1:9" s="177" customFormat="1" ht="12.75" customHeight="1" outlineLevel="1" x14ac:dyDescent="0.2">
      <c r="A3470" s="177" t="s">
        <v>212</v>
      </c>
      <c r="B3470" s="190" t="s">
        <v>4528</v>
      </c>
      <c r="C3470" s="191" t="s">
        <v>4529</v>
      </c>
      <c r="D3470" s="192" t="s">
        <v>9</v>
      </c>
      <c r="E3470" s="193">
        <v>2.82</v>
      </c>
      <c r="F3470" s="193"/>
      <c r="G3470" s="187"/>
      <c r="H3470" s="197">
        <f t="shared" si="102"/>
        <v>0</v>
      </c>
      <c r="I3470" s="203"/>
    </row>
    <row r="3471" spans="1:9" s="177" customFormat="1" ht="12.75" customHeight="1" outlineLevel="1" x14ac:dyDescent="0.2">
      <c r="A3471" s="177" t="s">
        <v>212</v>
      </c>
      <c r="B3471" s="186" t="s">
        <v>4530</v>
      </c>
      <c r="C3471" s="187" t="s">
        <v>4531</v>
      </c>
      <c r="D3471" s="188" t="s">
        <v>9</v>
      </c>
      <c r="E3471" s="189">
        <v>2.16</v>
      </c>
      <c r="F3471" s="189"/>
      <c r="G3471" s="191"/>
      <c r="H3471" s="197">
        <f t="shared" si="102"/>
        <v>0</v>
      </c>
      <c r="I3471" s="203"/>
    </row>
    <row r="3472" spans="1:9" s="177" customFormat="1" ht="12.75" customHeight="1" outlineLevel="1" x14ac:dyDescent="0.2">
      <c r="A3472" s="177" t="s">
        <v>212</v>
      </c>
      <c r="B3472" s="190" t="s">
        <v>4532</v>
      </c>
      <c r="C3472" s="191" t="s">
        <v>4533</v>
      </c>
      <c r="D3472" s="192" t="s">
        <v>9</v>
      </c>
      <c r="E3472" s="193">
        <v>2.16</v>
      </c>
      <c r="F3472" s="193"/>
      <c r="G3472" s="187"/>
      <c r="H3472" s="197">
        <f t="shared" si="102"/>
        <v>0</v>
      </c>
      <c r="I3472" s="203"/>
    </row>
    <row r="3473" spans="1:10" s="177" customFormat="1" ht="12.75" customHeight="1" outlineLevel="1" x14ac:dyDescent="0.2">
      <c r="A3473" s="177" t="s">
        <v>212</v>
      </c>
      <c r="B3473" s="186" t="s">
        <v>4534</v>
      </c>
      <c r="C3473" s="187" t="s">
        <v>4535</v>
      </c>
      <c r="D3473" s="188" t="s">
        <v>9</v>
      </c>
      <c r="E3473" s="189">
        <v>2.16</v>
      </c>
      <c r="F3473" s="189"/>
      <c r="G3473" s="191"/>
      <c r="H3473" s="197">
        <f t="shared" si="102"/>
        <v>0</v>
      </c>
      <c r="I3473" s="203"/>
    </row>
    <row r="3474" spans="1:10" s="177" customFormat="1" ht="12.75" customHeight="1" outlineLevel="1" x14ac:dyDescent="0.2">
      <c r="A3474" s="177" t="s">
        <v>212</v>
      </c>
      <c r="B3474" s="178" t="s">
        <v>4536</v>
      </c>
      <c r="C3474" s="179" t="s">
        <v>1485</v>
      </c>
      <c r="D3474" s="180"/>
      <c r="E3474" s="181"/>
      <c r="F3474" s="181"/>
      <c r="G3474" s="160"/>
      <c r="H3474" s="160"/>
      <c r="I3474" s="203"/>
    </row>
    <row r="3475" spans="1:10" s="177" customFormat="1" ht="12.75" customHeight="1" outlineLevel="1" x14ac:dyDescent="0.2">
      <c r="A3475" s="177" t="s">
        <v>212</v>
      </c>
      <c r="B3475" s="190" t="s">
        <v>4537</v>
      </c>
      <c r="C3475" s="191" t="s">
        <v>4509</v>
      </c>
      <c r="D3475" s="192" t="s">
        <v>9</v>
      </c>
      <c r="E3475" s="193">
        <v>4.2</v>
      </c>
      <c r="F3475" s="193"/>
      <c r="G3475" s="423" t="s">
        <v>665</v>
      </c>
      <c r="H3475" s="196">
        <f>H3477+H3497</f>
        <v>394.37999999999994</v>
      </c>
      <c r="I3475" s="204" t="str">
        <f>IF(H3475=H3456,"OKAY","REVER")</f>
        <v>OKAY</v>
      </c>
    </row>
    <row r="3476" spans="1:10" s="177" customFormat="1" ht="12.75" customHeight="1" outlineLevel="1" x14ac:dyDescent="0.2">
      <c r="A3476" s="177" t="s">
        <v>212</v>
      </c>
      <c r="B3476" s="186" t="s">
        <v>4538</v>
      </c>
      <c r="C3476" s="187" t="s">
        <v>4511</v>
      </c>
      <c r="D3476" s="188" t="s">
        <v>9</v>
      </c>
      <c r="E3476" s="189">
        <v>4.2</v>
      </c>
      <c r="F3476" s="189"/>
      <c r="G3476" s="194"/>
      <c r="H3476" s="194"/>
      <c r="I3476" s="204"/>
    </row>
    <row r="3477" spans="1:10" s="177" customFormat="1" ht="12.75" customHeight="1" outlineLevel="1" x14ac:dyDescent="0.2">
      <c r="A3477" s="177" t="s">
        <v>212</v>
      </c>
      <c r="B3477" s="190" t="s">
        <v>4539</v>
      </c>
      <c r="C3477" s="191" t="s">
        <v>4513</v>
      </c>
      <c r="D3477" s="192" t="s">
        <v>9</v>
      </c>
      <c r="E3477" s="193">
        <v>4.2</v>
      </c>
      <c r="F3477" s="193"/>
      <c r="G3477" s="423" t="str">
        <f>$A$1</f>
        <v>EMBASSAMENTO</v>
      </c>
      <c r="H3477" s="196">
        <f>SUM(H3478:H3494)</f>
        <v>1.5299999999999998</v>
      </c>
      <c r="I3477" s="204"/>
    </row>
    <row r="3478" spans="1:10" s="177" customFormat="1" ht="12.75" customHeight="1" outlineLevel="1" x14ac:dyDescent="0.2">
      <c r="A3478" s="177" t="s">
        <v>212</v>
      </c>
      <c r="B3478" s="186" t="s">
        <v>4540</v>
      </c>
      <c r="C3478" s="187" t="s">
        <v>4525</v>
      </c>
      <c r="D3478" s="188" t="s">
        <v>9</v>
      </c>
      <c r="E3478" s="189">
        <v>2.19</v>
      </c>
      <c r="F3478" s="189"/>
      <c r="G3478" s="187" t="s">
        <v>4509</v>
      </c>
      <c r="H3478" s="197">
        <f t="shared" ref="H3478:H3494" si="103">SUMIFS($E:$E,$C:$C,G3478,$A:$A,$G$22)</f>
        <v>0.11</v>
      </c>
      <c r="I3478" s="204"/>
    </row>
    <row r="3479" spans="1:10" s="177" customFormat="1" ht="12.75" customHeight="1" outlineLevel="1" x14ac:dyDescent="0.2">
      <c r="A3479" s="177" t="s">
        <v>212</v>
      </c>
      <c r="B3479" s="190" t="s">
        <v>4541</v>
      </c>
      <c r="C3479" s="191" t="s">
        <v>4527</v>
      </c>
      <c r="D3479" s="192" t="s">
        <v>9</v>
      </c>
      <c r="E3479" s="193">
        <v>2.19</v>
      </c>
      <c r="F3479" s="193"/>
      <c r="G3479" s="191" t="s">
        <v>4511</v>
      </c>
      <c r="H3479" s="197">
        <f t="shared" si="103"/>
        <v>0.11</v>
      </c>
      <c r="I3479" s="203"/>
    </row>
    <row r="3480" spans="1:10" s="177" customFormat="1" ht="12.75" customHeight="1" outlineLevel="1" x14ac:dyDescent="0.2">
      <c r="A3480" s="177" t="s">
        <v>212</v>
      </c>
      <c r="B3480" s="186" t="s">
        <v>4542</v>
      </c>
      <c r="C3480" s="187" t="s">
        <v>4529</v>
      </c>
      <c r="D3480" s="188" t="s">
        <v>9</v>
      </c>
      <c r="E3480" s="189">
        <v>2.19</v>
      </c>
      <c r="F3480" s="189"/>
      <c r="G3480" s="187" t="s">
        <v>4513</v>
      </c>
      <c r="H3480" s="197">
        <f t="shared" si="103"/>
        <v>0.11</v>
      </c>
      <c r="I3480" s="203"/>
    </row>
    <row r="3481" spans="1:10" s="177" customFormat="1" ht="12.75" customHeight="1" outlineLevel="1" x14ac:dyDescent="0.2">
      <c r="A3481" s="177" t="s">
        <v>212</v>
      </c>
      <c r="B3481" s="190" t="s">
        <v>4543</v>
      </c>
      <c r="C3481" s="191" t="s">
        <v>4531</v>
      </c>
      <c r="D3481" s="192" t="s">
        <v>9</v>
      </c>
      <c r="E3481" s="193">
        <v>3.31</v>
      </c>
      <c r="F3481" s="193"/>
      <c r="G3481" s="191" t="s">
        <v>4525</v>
      </c>
      <c r="H3481" s="197">
        <f t="shared" si="103"/>
        <v>0</v>
      </c>
      <c r="I3481" s="203"/>
      <c r="J3481" s="365"/>
    </row>
    <row r="3482" spans="1:10" s="177" customFormat="1" ht="12.75" customHeight="1" outlineLevel="1" x14ac:dyDescent="0.2">
      <c r="A3482" s="177" t="s">
        <v>212</v>
      </c>
      <c r="B3482" s="186" t="s">
        <v>4544</v>
      </c>
      <c r="C3482" s="187" t="s">
        <v>4533</v>
      </c>
      <c r="D3482" s="188" t="s">
        <v>9</v>
      </c>
      <c r="E3482" s="189">
        <v>3.31</v>
      </c>
      <c r="F3482" s="189"/>
      <c r="G3482" s="187" t="s">
        <v>4527</v>
      </c>
      <c r="H3482" s="197">
        <f t="shared" si="103"/>
        <v>0</v>
      </c>
      <c r="I3482" s="203"/>
      <c r="J3482" s="365"/>
    </row>
    <row r="3483" spans="1:10" s="177" customFormat="1" ht="12.75" customHeight="1" outlineLevel="1" x14ac:dyDescent="0.2">
      <c r="A3483" s="177" t="s">
        <v>212</v>
      </c>
      <c r="B3483" s="190" t="s">
        <v>4545</v>
      </c>
      <c r="C3483" s="191" t="s">
        <v>4535</v>
      </c>
      <c r="D3483" s="192" t="s">
        <v>9</v>
      </c>
      <c r="E3483" s="193">
        <v>3.31</v>
      </c>
      <c r="F3483" s="193"/>
      <c r="G3483" s="191" t="s">
        <v>4529</v>
      </c>
      <c r="H3483" s="197">
        <f t="shared" si="103"/>
        <v>0</v>
      </c>
      <c r="I3483" s="203"/>
      <c r="J3483" s="365"/>
    </row>
    <row r="3484" spans="1:10" s="177" customFormat="1" ht="25.5" customHeight="1" outlineLevel="1" x14ac:dyDescent="0.2">
      <c r="A3484" s="177" t="s">
        <v>212</v>
      </c>
      <c r="B3484" s="178" t="s">
        <v>4546</v>
      </c>
      <c r="C3484" s="179" t="s">
        <v>1486</v>
      </c>
      <c r="D3484" s="180"/>
      <c r="E3484" s="181"/>
      <c r="F3484" s="181"/>
      <c r="G3484" s="187" t="s">
        <v>4531</v>
      </c>
      <c r="H3484" s="197">
        <f t="shared" si="103"/>
        <v>0</v>
      </c>
      <c r="I3484" s="203"/>
      <c r="J3484" s="365"/>
    </row>
    <row r="3485" spans="1:10" s="177" customFormat="1" ht="12.75" customHeight="1" outlineLevel="1" x14ac:dyDescent="0.2">
      <c r="A3485" s="177" t="s">
        <v>212</v>
      </c>
      <c r="B3485" s="186" t="s">
        <v>4547</v>
      </c>
      <c r="C3485" s="187" t="s">
        <v>4509</v>
      </c>
      <c r="D3485" s="188" t="s">
        <v>9</v>
      </c>
      <c r="E3485" s="189">
        <v>2.52</v>
      </c>
      <c r="F3485" s="189"/>
      <c r="G3485" s="191" t="s">
        <v>4533</v>
      </c>
      <c r="H3485" s="197">
        <f t="shared" si="103"/>
        <v>0</v>
      </c>
      <c r="I3485" s="203"/>
      <c r="J3485" s="365"/>
    </row>
    <row r="3486" spans="1:10" s="177" customFormat="1" ht="12.75" customHeight="1" outlineLevel="1" x14ac:dyDescent="0.2">
      <c r="A3486" s="177" t="s">
        <v>212</v>
      </c>
      <c r="B3486" s="190" t="s">
        <v>4548</v>
      </c>
      <c r="C3486" s="191" t="s">
        <v>4511</v>
      </c>
      <c r="D3486" s="192" t="s">
        <v>9</v>
      </c>
      <c r="E3486" s="193">
        <v>2.52</v>
      </c>
      <c r="F3486" s="193"/>
      <c r="G3486" s="187" t="s">
        <v>4535</v>
      </c>
      <c r="H3486" s="197">
        <f t="shared" si="103"/>
        <v>0</v>
      </c>
      <c r="I3486" s="203"/>
      <c r="J3486" s="365"/>
    </row>
    <row r="3487" spans="1:10" s="177" customFormat="1" ht="12.75" customHeight="1" outlineLevel="1" x14ac:dyDescent="0.2">
      <c r="A3487" s="177" t="s">
        <v>212</v>
      </c>
      <c r="B3487" s="186" t="s">
        <v>4549</v>
      </c>
      <c r="C3487" s="187" t="s">
        <v>4513</v>
      </c>
      <c r="D3487" s="188" t="s">
        <v>9</v>
      </c>
      <c r="E3487" s="189">
        <v>2.52</v>
      </c>
      <c r="F3487" s="189"/>
      <c r="G3487" s="191" t="s">
        <v>4515</v>
      </c>
      <c r="H3487" s="197">
        <f t="shared" si="103"/>
        <v>0.4</v>
      </c>
      <c r="I3487" s="203"/>
      <c r="J3487" s="365"/>
    </row>
    <row r="3488" spans="1:10" s="177" customFormat="1" ht="12.75" customHeight="1" outlineLevel="1" x14ac:dyDescent="0.2">
      <c r="A3488" s="177" t="s">
        <v>212</v>
      </c>
      <c r="B3488" s="190" t="s">
        <v>4550</v>
      </c>
      <c r="C3488" s="191" t="s">
        <v>4525</v>
      </c>
      <c r="D3488" s="192" t="s">
        <v>9</v>
      </c>
      <c r="E3488" s="193">
        <v>2.19</v>
      </c>
      <c r="F3488" s="193"/>
      <c r="G3488" s="187" t="s">
        <v>4517</v>
      </c>
      <c r="H3488" s="197">
        <f t="shared" si="103"/>
        <v>0.4</v>
      </c>
      <c r="I3488" s="203"/>
      <c r="J3488" s="365"/>
    </row>
    <row r="3489" spans="1:10" s="177" customFormat="1" ht="12.75" customHeight="1" outlineLevel="1" x14ac:dyDescent="0.2">
      <c r="A3489" s="177" t="s">
        <v>212</v>
      </c>
      <c r="B3489" s="186" t="s">
        <v>4551</v>
      </c>
      <c r="C3489" s="187" t="s">
        <v>4527</v>
      </c>
      <c r="D3489" s="188" t="s">
        <v>9</v>
      </c>
      <c r="E3489" s="189">
        <v>2.19</v>
      </c>
      <c r="F3489" s="189"/>
      <c r="G3489" s="191" t="s">
        <v>4519</v>
      </c>
      <c r="H3489" s="197">
        <f t="shared" si="103"/>
        <v>0.4</v>
      </c>
      <c r="I3489" s="203"/>
      <c r="J3489" s="365"/>
    </row>
    <row r="3490" spans="1:10" s="177" customFormat="1" ht="12.75" customHeight="1" outlineLevel="1" x14ac:dyDescent="0.2">
      <c r="A3490" s="177" t="s">
        <v>212</v>
      </c>
      <c r="B3490" s="190" t="s">
        <v>4552</v>
      </c>
      <c r="C3490" s="191" t="s">
        <v>4529</v>
      </c>
      <c r="D3490" s="192" t="s">
        <v>9</v>
      </c>
      <c r="E3490" s="193">
        <v>2.19</v>
      </c>
      <c r="F3490" s="193"/>
      <c r="G3490" s="191"/>
      <c r="H3490" s="197">
        <f t="shared" si="103"/>
        <v>0</v>
      </c>
      <c r="I3490" s="203"/>
      <c r="J3490" s="365"/>
    </row>
    <row r="3491" spans="1:10" s="177" customFormat="1" ht="12.75" customHeight="1" outlineLevel="1" x14ac:dyDescent="0.2">
      <c r="A3491" s="177" t="s">
        <v>212</v>
      </c>
      <c r="B3491" s="186" t="s">
        <v>4553</v>
      </c>
      <c r="C3491" s="187" t="s">
        <v>4531</v>
      </c>
      <c r="D3491" s="188" t="s">
        <v>9</v>
      </c>
      <c r="E3491" s="189">
        <v>3.33</v>
      </c>
      <c r="F3491" s="189"/>
      <c r="G3491" s="187"/>
      <c r="H3491" s="197">
        <f t="shared" si="103"/>
        <v>0</v>
      </c>
      <c r="I3491" s="203"/>
      <c r="J3491" s="365"/>
    </row>
    <row r="3492" spans="1:10" s="177" customFormat="1" ht="12.75" customHeight="1" outlineLevel="1" x14ac:dyDescent="0.2">
      <c r="A3492" s="177" t="s">
        <v>212</v>
      </c>
      <c r="B3492" s="190" t="s">
        <v>4554</v>
      </c>
      <c r="C3492" s="191" t="s">
        <v>4533</v>
      </c>
      <c r="D3492" s="192" t="s">
        <v>9</v>
      </c>
      <c r="E3492" s="193">
        <v>3.33</v>
      </c>
      <c r="F3492" s="193"/>
      <c r="G3492" s="191"/>
      <c r="H3492" s="197">
        <f t="shared" si="103"/>
        <v>0</v>
      </c>
      <c r="I3492" s="203"/>
      <c r="J3492" s="365"/>
    </row>
    <row r="3493" spans="1:10" s="177" customFormat="1" ht="12.75" customHeight="1" outlineLevel="1" x14ac:dyDescent="0.2">
      <c r="A3493" s="177" t="s">
        <v>212</v>
      </c>
      <c r="B3493" s="186" t="s">
        <v>4555</v>
      </c>
      <c r="C3493" s="187" t="s">
        <v>4535</v>
      </c>
      <c r="D3493" s="188" t="s">
        <v>9</v>
      </c>
      <c r="E3493" s="189">
        <v>3.33</v>
      </c>
      <c r="F3493" s="189"/>
      <c r="G3493" s="187"/>
      <c r="H3493" s="197">
        <f t="shared" si="103"/>
        <v>0</v>
      </c>
      <c r="I3493" s="203"/>
      <c r="J3493" s="365"/>
    </row>
    <row r="3494" spans="1:10" s="177" customFormat="1" ht="12.75" customHeight="1" outlineLevel="1" x14ac:dyDescent="0.2">
      <c r="A3494" s="177" t="s">
        <v>212</v>
      </c>
      <c r="B3494" s="178" t="s">
        <v>4556</v>
      </c>
      <c r="C3494" s="179" t="s">
        <v>1487</v>
      </c>
      <c r="D3494" s="180"/>
      <c r="E3494" s="181"/>
      <c r="F3494" s="181"/>
      <c r="G3494" s="191"/>
      <c r="H3494" s="197">
        <f t="shared" si="103"/>
        <v>0</v>
      </c>
      <c r="I3494" s="203"/>
      <c r="J3494" s="365"/>
    </row>
    <row r="3495" spans="1:10" s="177" customFormat="1" ht="12.75" customHeight="1" outlineLevel="1" x14ac:dyDescent="0.2">
      <c r="A3495" s="177" t="s">
        <v>212</v>
      </c>
      <c r="B3495" s="190" t="s">
        <v>4557</v>
      </c>
      <c r="C3495" s="191" t="s">
        <v>4509</v>
      </c>
      <c r="D3495" s="192" t="s">
        <v>9</v>
      </c>
      <c r="E3495" s="193">
        <v>4.2300000000000004</v>
      </c>
      <c r="F3495" s="193"/>
      <c r="G3495" s="160"/>
      <c r="H3495" s="160"/>
      <c r="I3495" s="203"/>
      <c r="J3495" s="365"/>
    </row>
    <row r="3496" spans="1:10" s="177" customFormat="1" ht="12.75" customHeight="1" outlineLevel="1" x14ac:dyDescent="0.2">
      <c r="A3496" s="177" t="s">
        <v>212</v>
      </c>
      <c r="B3496" s="186" t="s">
        <v>4558</v>
      </c>
      <c r="C3496" s="187" t="s">
        <v>4511</v>
      </c>
      <c r="D3496" s="188" t="s">
        <v>9</v>
      </c>
      <c r="E3496" s="189">
        <v>4.2300000000000004</v>
      </c>
      <c r="F3496" s="189"/>
      <c r="G3496" s="160"/>
      <c r="H3496" s="160"/>
      <c r="I3496" s="203"/>
      <c r="J3496" s="365"/>
    </row>
    <row r="3497" spans="1:10" s="177" customFormat="1" ht="12.75" customHeight="1" outlineLevel="1" x14ac:dyDescent="0.2">
      <c r="A3497" s="177" t="s">
        <v>212</v>
      </c>
      <c r="B3497" s="190" t="s">
        <v>4559</v>
      </c>
      <c r="C3497" s="191" t="s">
        <v>4513</v>
      </c>
      <c r="D3497" s="192" t="s">
        <v>9</v>
      </c>
      <c r="E3497" s="193">
        <v>4.2300000000000004</v>
      </c>
      <c r="F3497" s="193"/>
      <c r="G3497" s="423" t="str">
        <f>$A$2</f>
        <v>TORRE</v>
      </c>
      <c r="H3497" s="196">
        <f>SUM(H3498:H3514)</f>
        <v>392.84999999999997</v>
      </c>
      <c r="I3497" s="203"/>
      <c r="J3497" s="365"/>
    </row>
    <row r="3498" spans="1:10" s="177" customFormat="1" ht="12.75" customHeight="1" outlineLevel="1" x14ac:dyDescent="0.2">
      <c r="A3498" s="177" t="s">
        <v>212</v>
      </c>
      <c r="B3498" s="186" t="s">
        <v>4560</v>
      </c>
      <c r="C3498" s="187" t="s">
        <v>4525</v>
      </c>
      <c r="D3498" s="188" t="s">
        <v>9</v>
      </c>
      <c r="E3498" s="189">
        <v>2.19</v>
      </c>
      <c r="F3498" s="189"/>
      <c r="G3498" s="187" t="s">
        <v>4509</v>
      </c>
      <c r="H3498" s="197">
        <f t="shared" ref="H3498:H3514" si="104">SUMIFS($E:$E,$C:$C,G3498,$A:$A,$G$30)</f>
        <v>64.559999999999988</v>
      </c>
      <c r="I3498" s="203"/>
      <c r="J3498" s="365"/>
    </row>
    <row r="3499" spans="1:10" s="177" customFormat="1" ht="12.75" customHeight="1" outlineLevel="1" x14ac:dyDescent="0.2">
      <c r="A3499" s="177" t="s">
        <v>212</v>
      </c>
      <c r="B3499" s="190" t="s">
        <v>4561</v>
      </c>
      <c r="C3499" s="191" t="s">
        <v>4527</v>
      </c>
      <c r="D3499" s="192" t="s">
        <v>9</v>
      </c>
      <c r="E3499" s="193">
        <v>2.19</v>
      </c>
      <c r="F3499" s="193"/>
      <c r="G3499" s="191" t="s">
        <v>4511</v>
      </c>
      <c r="H3499" s="197">
        <f t="shared" si="104"/>
        <v>64.559999999999988</v>
      </c>
      <c r="I3499" s="203"/>
      <c r="J3499" s="365"/>
    </row>
    <row r="3500" spans="1:10" s="177" customFormat="1" ht="12.75" customHeight="1" outlineLevel="1" x14ac:dyDescent="0.2">
      <c r="A3500" s="177" t="s">
        <v>212</v>
      </c>
      <c r="B3500" s="186" t="s">
        <v>4562</v>
      </c>
      <c r="C3500" s="187" t="s">
        <v>4529</v>
      </c>
      <c r="D3500" s="188" t="s">
        <v>9</v>
      </c>
      <c r="E3500" s="189">
        <v>2.19</v>
      </c>
      <c r="F3500" s="189"/>
      <c r="G3500" s="187" t="s">
        <v>4513</v>
      </c>
      <c r="H3500" s="197">
        <f t="shared" si="104"/>
        <v>64.559999999999988</v>
      </c>
      <c r="I3500" s="203"/>
      <c r="J3500" s="365"/>
    </row>
    <row r="3501" spans="1:10" s="177" customFormat="1" ht="12.75" customHeight="1" outlineLevel="1" x14ac:dyDescent="0.2">
      <c r="A3501" s="177" t="s">
        <v>212</v>
      </c>
      <c r="B3501" s="190" t="s">
        <v>4563</v>
      </c>
      <c r="C3501" s="191" t="s">
        <v>4531</v>
      </c>
      <c r="D3501" s="192" t="s">
        <v>9</v>
      </c>
      <c r="E3501" s="193">
        <v>3.33</v>
      </c>
      <c r="F3501" s="193"/>
      <c r="G3501" s="191" t="s">
        <v>4525</v>
      </c>
      <c r="H3501" s="197">
        <f t="shared" si="104"/>
        <v>26.830000000000002</v>
      </c>
      <c r="I3501" s="203"/>
      <c r="J3501" s="365"/>
    </row>
    <row r="3502" spans="1:10" s="177" customFormat="1" ht="12.75" customHeight="1" outlineLevel="1" x14ac:dyDescent="0.2">
      <c r="A3502" s="177" t="s">
        <v>212</v>
      </c>
      <c r="B3502" s="186" t="s">
        <v>4564</v>
      </c>
      <c r="C3502" s="187" t="s">
        <v>4533</v>
      </c>
      <c r="D3502" s="188" t="s">
        <v>9</v>
      </c>
      <c r="E3502" s="189">
        <v>3.33</v>
      </c>
      <c r="F3502" s="189"/>
      <c r="G3502" s="187" t="s">
        <v>4527</v>
      </c>
      <c r="H3502" s="197">
        <f t="shared" si="104"/>
        <v>26.830000000000002</v>
      </c>
      <c r="I3502" s="203"/>
      <c r="J3502" s="365"/>
    </row>
    <row r="3503" spans="1:10" s="177" customFormat="1" ht="12.75" customHeight="1" outlineLevel="1" x14ac:dyDescent="0.2">
      <c r="A3503" s="177" t="s">
        <v>212</v>
      </c>
      <c r="B3503" s="190" t="s">
        <v>4565</v>
      </c>
      <c r="C3503" s="191" t="s">
        <v>4535</v>
      </c>
      <c r="D3503" s="192" t="s">
        <v>9</v>
      </c>
      <c r="E3503" s="193">
        <v>3.33</v>
      </c>
      <c r="F3503" s="193"/>
      <c r="G3503" s="191" t="s">
        <v>4529</v>
      </c>
      <c r="H3503" s="197">
        <f t="shared" si="104"/>
        <v>26.830000000000002</v>
      </c>
      <c r="I3503" s="203"/>
      <c r="J3503" s="365"/>
    </row>
    <row r="3504" spans="1:10" s="177" customFormat="1" ht="25.5" customHeight="1" outlineLevel="1" x14ac:dyDescent="0.2">
      <c r="A3504" s="177" t="s">
        <v>212</v>
      </c>
      <c r="B3504" s="178" t="s">
        <v>4566</v>
      </c>
      <c r="C3504" s="179" t="s">
        <v>1488</v>
      </c>
      <c r="D3504" s="180"/>
      <c r="E3504" s="181"/>
      <c r="F3504" s="181"/>
      <c r="G3504" s="187" t="s">
        <v>4531</v>
      </c>
      <c r="H3504" s="197">
        <f t="shared" si="104"/>
        <v>39.560000000000009</v>
      </c>
      <c r="I3504" s="203"/>
      <c r="J3504" s="365"/>
    </row>
    <row r="3505" spans="1:10" s="177" customFormat="1" ht="12.75" customHeight="1" outlineLevel="1" x14ac:dyDescent="0.2">
      <c r="A3505" s="177" t="s">
        <v>212</v>
      </c>
      <c r="B3505" s="186" t="s">
        <v>4567</v>
      </c>
      <c r="C3505" s="187" t="s">
        <v>4509</v>
      </c>
      <c r="D3505" s="188" t="s">
        <v>9</v>
      </c>
      <c r="E3505" s="189">
        <v>2.52</v>
      </c>
      <c r="F3505" s="189"/>
      <c r="G3505" s="191" t="s">
        <v>4533</v>
      </c>
      <c r="H3505" s="197">
        <f t="shared" si="104"/>
        <v>39.560000000000009</v>
      </c>
      <c r="I3505" s="203"/>
      <c r="J3505" s="365"/>
    </row>
    <row r="3506" spans="1:10" s="177" customFormat="1" ht="12.75" customHeight="1" outlineLevel="1" x14ac:dyDescent="0.2">
      <c r="A3506" s="177" t="s">
        <v>212</v>
      </c>
      <c r="B3506" s="190" t="s">
        <v>4568</v>
      </c>
      <c r="C3506" s="191" t="s">
        <v>4511</v>
      </c>
      <c r="D3506" s="192" t="s">
        <v>9</v>
      </c>
      <c r="E3506" s="193">
        <v>2.52</v>
      </c>
      <c r="F3506" s="193"/>
      <c r="G3506" s="187" t="s">
        <v>4535</v>
      </c>
      <c r="H3506" s="197">
        <f t="shared" si="104"/>
        <v>39.560000000000009</v>
      </c>
      <c r="I3506" s="203"/>
      <c r="J3506" s="365"/>
    </row>
    <row r="3507" spans="1:10" s="177" customFormat="1" ht="12.75" customHeight="1" outlineLevel="1" x14ac:dyDescent="0.2">
      <c r="A3507" s="177" t="s">
        <v>212</v>
      </c>
      <c r="B3507" s="186" t="s">
        <v>4569</v>
      </c>
      <c r="C3507" s="187" t="s">
        <v>4513</v>
      </c>
      <c r="D3507" s="188" t="s">
        <v>9</v>
      </c>
      <c r="E3507" s="189">
        <v>2.52</v>
      </c>
      <c r="F3507" s="189"/>
      <c r="G3507" s="191" t="s">
        <v>4515</v>
      </c>
      <c r="H3507" s="197">
        <f t="shared" si="104"/>
        <v>0</v>
      </c>
      <c r="I3507" s="203"/>
      <c r="J3507" s="365"/>
    </row>
    <row r="3508" spans="1:10" s="177" customFormat="1" ht="12.75" customHeight="1" outlineLevel="1" x14ac:dyDescent="0.2">
      <c r="A3508" s="177" t="s">
        <v>212</v>
      </c>
      <c r="B3508" s="190" t="s">
        <v>4570</v>
      </c>
      <c r="C3508" s="191" t="s">
        <v>4525</v>
      </c>
      <c r="D3508" s="192" t="s">
        <v>9</v>
      </c>
      <c r="E3508" s="193">
        <v>2.19</v>
      </c>
      <c r="F3508" s="193"/>
      <c r="G3508" s="187" t="s">
        <v>4517</v>
      </c>
      <c r="H3508" s="197">
        <f t="shared" si="104"/>
        <v>0</v>
      </c>
      <c r="I3508" s="203"/>
      <c r="J3508" s="365"/>
    </row>
    <row r="3509" spans="1:10" s="177" customFormat="1" ht="12.75" customHeight="1" outlineLevel="1" x14ac:dyDescent="0.2">
      <c r="A3509" s="177" t="s">
        <v>212</v>
      </c>
      <c r="B3509" s="186" t="s">
        <v>4571</v>
      </c>
      <c r="C3509" s="187" t="s">
        <v>4527</v>
      </c>
      <c r="D3509" s="188" t="s">
        <v>9</v>
      </c>
      <c r="E3509" s="189">
        <v>2.19</v>
      </c>
      <c r="F3509" s="189"/>
      <c r="G3509" s="191" t="s">
        <v>4519</v>
      </c>
      <c r="H3509" s="197">
        <f t="shared" si="104"/>
        <v>0</v>
      </c>
      <c r="I3509" s="203"/>
      <c r="J3509" s="365"/>
    </row>
    <row r="3510" spans="1:10" s="177" customFormat="1" ht="12.75" customHeight="1" outlineLevel="1" x14ac:dyDescent="0.2">
      <c r="A3510" s="177" t="s">
        <v>212</v>
      </c>
      <c r="B3510" s="190" t="s">
        <v>4572</v>
      </c>
      <c r="C3510" s="191" t="s">
        <v>4529</v>
      </c>
      <c r="D3510" s="192" t="s">
        <v>9</v>
      </c>
      <c r="E3510" s="193">
        <v>2.19</v>
      </c>
      <c r="F3510" s="193"/>
      <c r="G3510" s="191"/>
      <c r="H3510" s="197">
        <f t="shared" si="104"/>
        <v>0</v>
      </c>
      <c r="I3510" s="203"/>
      <c r="J3510" s="365"/>
    </row>
    <row r="3511" spans="1:10" s="177" customFormat="1" ht="12.75" customHeight="1" outlineLevel="1" x14ac:dyDescent="0.2">
      <c r="A3511" s="177" t="s">
        <v>212</v>
      </c>
      <c r="B3511" s="186" t="s">
        <v>4573</v>
      </c>
      <c r="C3511" s="187" t="s">
        <v>4531</v>
      </c>
      <c r="D3511" s="188" t="s">
        <v>9</v>
      </c>
      <c r="E3511" s="189">
        <v>3.46</v>
      </c>
      <c r="F3511" s="189"/>
      <c r="G3511" s="187"/>
      <c r="H3511" s="197">
        <f t="shared" si="104"/>
        <v>0</v>
      </c>
      <c r="I3511" s="203"/>
      <c r="J3511" s="365"/>
    </row>
    <row r="3512" spans="1:10" s="177" customFormat="1" ht="12.75" customHeight="1" outlineLevel="1" x14ac:dyDescent="0.2">
      <c r="A3512" s="177" t="s">
        <v>212</v>
      </c>
      <c r="B3512" s="190" t="s">
        <v>4574</v>
      </c>
      <c r="C3512" s="191" t="s">
        <v>4533</v>
      </c>
      <c r="D3512" s="192" t="s">
        <v>9</v>
      </c>
      <c r="E3512" s="193">
        <v>3.46</v>
      </c>
      <c r="F3512" s="193"/>
      <c r="G3512" s="191"/>
      <c r="H3512" s="197">
        <f t="shared" si="104"/>
        <v>0</v>
      </c>
      <c r="I3512" s="203"/>
      <c r="J3512" s="365"/>
    </row>
    <row r="3513" spans="1:10" s="177" customFormat="1" ht="12.75" customHeight="1" outlineLevel="1" x14ac:dyDescent="0.2">
      <c r="A3513" s="177" t="s">
        <v>212</v>
      </c>
      <c r="B3513" s="186" t="s">
        <v>4575</v>
      </c>
      <c r="C3513" s="187" t="s">
        <v>4535</v>
      </c>
      <c r="D3513" s="188" t="s">
        <v>9</v>
      </c>
      <c r="E3513" s="189">
        <v>3.46</v>
      </c>
      <c r="F3513" s="189"/>
      <c r="G3513" s="187"/>
      <c r="H3513" s="197">
        <f t="shared" si="104"/>
        <v>0</v>
      </c>
      <c r="I3513" s="203"/>
      <c r="J3513" s="365"/>
    </row>
    <row r="3514" spans="1:10" s="177" customFormat="1" ht="12.75" customHeight="1" outlineLevel="1" x14ac:dyDescent="0.2">
      <c r="A3514" s="177" t="s">
        <v>212</v>
      </c>
      <c r="B3514" s="178" t="s">
        <v>4576</v>
      </c>
      <c r="C3514" s="179" t="s">
        <v>1489</v>
      </c>
      <c r="D3514" s="180"/>
      <c r="E3514" s="181"/>
      <c r="F3514" s="181"/>
      <c r="G3514" s="191"/>
      <c r="H3514" s="197">
        <f t="shared" si="104"/>
        <v>0</v>
      </c>
      <c r="I3514" s="203"/>
      <c r="J3514" s="365"/>
    </row>
    <row r="3515" spans="1:10" s="177" customFormat="1" ht="12.75" customHeight="1" outlineLevel="1" x14ac:dyDescent="0.2">
      <c r="A3515" s="177" t="s">
        <v>212</v>
      </c>
      <c r="B3515" s="190" t="s">
        <v>4577</v>
      </c>
      <c r="C3515" s="191" t="s">
        <v>4509</v>
      </c>
      <c r="D3515" s="192" t="s">
        <v>9</v>
      </c>
      <c r="E3515" s="193">
        <v>4.2300000000000004</v>
      </c>
      <c r="F3515" s="193"/>
      <c r="G3515" s="203"/>
      <c r="H3515" s="203"/>
      <c r="I3515" s="203"/>
      <c r="J3515" s="365"/>
    </row>
    <row r="3516" spans="1:10" s="177" customFormat="1" ht="12.75" customHeight="1" outlineLevel="1" x14ac:dyDescent="0.2">
      <c r="A3516" s="177" t="s">
        <v>212</v>
      </c>
      <c r="B3516" s="186" t="s">
        <v>4578</v>
      </c>
      <c r="C3516" s="187" t="s">
        <v>4511</v>
      </c>
      <c r="D3516" s="188" t="s">
        <v>9</v>
      </c>
      <c r="E3516" s="189">
        <v>4.2300000000000004</v>
      </c>
      <c r="F3516" s="189"/>
      <c r="G3516" s="203"/>
      <c r="H3516" s="203"/>
      <c r="I3516" s="203"/>
      <c r="J3516" s="365"/>
    </row>
    <row r="3517" spans="1:10" s="177" customFormat="1" ht="12.75" customHeight="1" outlineLevel="1" x14ac:dyDescent="0.2">
      <c r="A3517" s="177" t="s">
        <v>212</v>
      </c>
      <c r="B3517" s="190" t="s">
        <v>4579</v>
      </c>
      <c r="C3517" s="191" t="s">
        <v>4513</v>
      </c>
      <c r="D3517" s="192" t="s">
        <v>9</v>
      </c>
      <c r="E3517" s="193">
        <v>4.2300000000000004</v>
      </c>
      <c r="F3517" s="193"/>
      <c r="G3517" s="203"/>
      <c r="H3517" s="203"/>
      <c r="I3517" s="203"/>
      <c r="J3517" s="365"/>
    </row>
    <row r="3518" spans="1:10" s="177" customFormat="1" ht="12.75" customHeight="1" outlineLevel="1" x14ac:dyDescent="0.2">
      <c r="A3518" s="177" t="s">
        <v>212</v>
      </c>
      <c r="B3518" s="186" t="s">
        <v>4580</v>
      </c>
      <c r="C3518" s="187" t="s">
        <v>4525</v>
      </c>
      <c r="D3518" s="188" t="s">
        <v>9</v>
      </c>
      <c r="E3518" s="189">
        <v>2.19</v>
      </c>
      <c r="F3518" s="189"/>
      <c r="G3518" s="203"/>
      <c r="H3518" s="203"/>
      <c r="I3518" s="203"/>
      <c r="J3518" s="365"/>
    </row>
    <row r="3519" spans="1:10" s="177" customFormat="1" ht="12.75" customHeight="1" outlineLevel="1" x14ac:dyDescent="0.2">
      <c r="A3519" s="177" t="s">
        <v>212</v>
      </c>
      <c r="B3519" s="190" t="s">
        <v>4581</v>
      </c>
      <c r="C3519" s="191" t="s">
        <v>4527</v>
      </c>
      <c r="D3519" s="192" t="s">
        <v>9</v>
      </c>
      <c r="E3519" s="193">
        <v>2.19</v>
      </c>
      <c r="F3519" s="193"/>
      <c r="G3519" s="203"/>
      <c r="H3519" s="203"/>
      <c r="I3519" s="203"/>
      <c r="J3519" s="365"/>
    </row>
    <row r="3520" spans="1:10" s="177" customFormat="1" ht="12.75" customHeight="1" outlineLevel="1" x14ac:dyDescent="0.2">
      <c r="A3520" s="177" t="s">
        <v>212</v>
      </c>
      <c r="B3520" s="186" t="s">
        <v>4582</v>
      </c>
      <c r="C3520" s="187" t="s">
        <v>4529</v>
      </c>
      <c r="D3520" s="188" t="s">
        <v>9</v>
      </c>
      <c r="E3520" s="189">
        <v>2.19</v>
      </c>
      <c r="F3520" s="189"/>
      <c r="G3520" s="203"/>
      <c r="H3520" s="203"/>
      <c r="I3520" s="203"/>
      <c r="J3520" s="365"/>
    </row>
    <row r="3521" spans="1:6" s="177" customFormat="1" ht="12.75" customHeight="1" outlineLevel="1" x14ac:dyDescent="0.2">
      <c r="A3521" s="177" t="s">
        <v>212</v>
      </c>
      <c r="B3521" s="190" t="s">
        <v>4583</v>
      </c>
      <c r="C3521" s="191" t="s">
        <v>4531</v>
      </c>
      <c r="D3521" s="192" t="s">
        <v>9</v>
      </c>
      <c r="E3521" s="193">
        <v>3.33</v>
      </c>
      <c r="F3521" s="193"/>
    </row>
    <row r="3522" spans="1:6" s="177" customFormat="1" ht="12.75" customHeight="1" outlineLevel="1" x14ac:dyDescent="0.2">
      <c r="A3522" s="177" t="s">
        <v>212</v>
      </c>
      <c r="B3522" s="186" t="s">
        <v>4584</v>
      </c>
      <c r="C3522" s="187" t="s">
        <v>4533</v>
      </c>
      <c r="D3522" s="188" t="s">
        <v>9</v>
      </c>
      <c r="E3522" s="189">
        <v>3.33</v>
      </c>
      <c r="F3522" s="189"/>
    </row>
    <row r="3523" spans="1:6" s="177" customFormat="1" ht="12.75" customHeight="1" outlineLevel="1" x14ac:dyDescent="0.2">
      <c r="A3523" s="177" t="s">
        <v>212</v>
      </c>
      <c r="B3523" s="190" t="s">
        <v>4585</v>
      </c>
      <c r="C3523" s="191" t="s">
        <v>4535</v>
      </c>
      <c r="D3523" s="192" t="s">
        <v>9</v>
      </c>
      <c r="E3523" s="193">
        <v>3.33</v>
      </c>
      <c r="F3523" s="193"/>
    </row>
    <row r="3524" spans="1:6" s="177" customFormat="1" ht="12.75" customHeight="1" outlineLevel="1" x14ac:dyDescent="0.2">
      <c r="A3524" s="177" t="s">
        <v>212</v>
      </c>
      <c r="B3524" s="178" t="s">
        <v>4586</v>
      </c>
      <c r="C3524" s="179" t="s">
        <v>1490</v>
      </c>
      <c r="D3524" s="180"/>
      <c r="E3524" s="181"/>
      <c r="F3524" s="181"/>
    </row>
    <row r="3525" spans="1:6" s="177" customFormat="1" ht="12.75" customHeight="1" outlineLevel="1" x14ac:dyDescent="0.2">
      <c r="A3525" s="177" t="s">
        <v>212</v>
      </c>
      <c r="B3525" s="186" t="s">
        <v>4587</v>
      </c>
      <c r="C3525" s="187" t="s">
        <v>4509</v>
      </c>
      <c r="D3525" s="188" t="s">
        <v>9</v>
      </c>
      <c r="E3525" s="189">
        <v>2.5499999999999998</v>
      </c>
      <c r="F3525" s="189"/>
    </row>
    <row r="3526" spans="1:6" s="177" customFormat="1" ht="12.75" customHeight="1" outlineLevel="1" x14ac:dyDescent="0.2">
      <c r="A3526" s="177" t="s">
        <v>212</v>
      </c>
      <c r="B3526" s="190" t="s">
        <v>4588</v>
      </c>
      <c r="C3526" s="191" t="s">
        <v>4511</v>
      </c>
      <c r="D3526" s="192" t="s">
        <v>9</v>
      </c>
      <c r="E3526" s="193">
        <v>2.5499999999999998</v>
      </c>
      <c r="F3526" s="193"/>
    </row>
    <row r="3527" spans="1:6" s="177" customFormat="1" ht="12.75" customHeight="1" outlineLevel="1" x14ac:dyDescent="0.2">
      <c r="A3527" s="177" t="s">
        <v>212</v>
      </c>
      <c r="B3527" s="186" t="s">
        <v>4589</v>
      </c>
      <c r="C3527" s="187" t="s">
        <v>4513</v>
      </c>
      <c r="D3527" s="188" t="s">
        <v>9</v>
      </c>
      <c r="E3527" s="189">
        <v>2.5499999999999998</v>
      </c>
      <c r="F3527" s="189"/>
    </row>
    <row r="3528" spans="1:6" s="177" customFormat="1" ht="12.75" customHeight="1" outlineLevel="1" x14ac:dyDescent="0.2">
      <c r="A3528" s="177" t="s">
        <v>212</v>
      </c>
      <c r="B3528" s="190" t="s">
        <v>4590</v>
      </c>
      <c r="C3528" s="191" t="s">
        <v>4525</v>
      </c>
      <c r="D3528" s="192" t="s">
        <v>9</v>
      </c>
      <c r="E3528" s="193">
        <v>2.19</v>
      </c>
      <c r="F3528" s="193"/>
    </row>
    <row r="3529" spans="1:6" s="177" customFormat="1" ht="12.75" customHeight="1" outlineLevel="1" x14ac:dyDescent="0.2">
      <c r="A3529" s="177" t="s">
        <v>212</v>
      </c>
      <c r="B3529" s="186" t="s">
        <v>4591</v>
      </c>
      <c r="C3529" s="187" t="s">
        <v>4527</v>
      </c>
      <c r="D3529" s="188" t="s">
        <v>9</v>
      </c>
      <c r="E3529" s="189">
        <v>2.19</v>
      </c>
      <c r="F3529" s="189"/>
    </row>
    <row r="3530" spans="1:6" s="177" customFormat="1" ht="12.75" customHeight="1" outlineLevel="1" x14ac:dyDescent="0.2">
      <c r="A3530" s="177" t="s">
        <v>212</v>
      </c>
      <c r="B3530" s="190" t="s">
        <v>4592</v>
      </c>
      <c r="C3530" s="191" t="s">
        <v>4529</v>
      </c>
      <c r="D3530" s="192" t="s">
        <v>9</v>
      </c>
      <c r="E3530" s="193">
        <v>2.19</v>
      </c>
      <c r="F3530" s="193"/>
    </row>
    <row r="3531" spans="1:6" s="177" customFormat="1" ht="12.75" customHeight="1" outlineLevel="1" x14ac:dyDescent="0.2">
      <c r="A3531" s="177" t="s">
        <v>212</v>
      </c>
      <c r="B3531" s="186" t="s">
        <v>4593</v>
      </c>
      <c r="C3531" s="187" t="s">
        <v>4531</v>
      </c>
      <c r="D3531" s="188" t="s">
        <v>9</v>
      </c>
      <c r="E3531" s="189">
        <v>3.48</v>
      </c>
      <c r="F3531" s="189"/>
    </row>
    <row r="3532" spans="1:6" s="177" customFormat="1" ht="12.75" customHeight="1" outlineLevel="1" x14ac:dyDescent="0.2">
      <c r="A3532" s="177" t="s">
        <v>212</v>
      </c>
      <c r="B3532" s="190" t="s">
        <v>4594</v>
      </c>
      <c r="C3532" s="191" t="s">
        <v>4533</v>
      </c>
      <c r="D3532" s="192" t="s">
        <v>9</v>
      </c>
      <c r="E3532" s="193">
        <v>3.48</v>
      </c>
      <c r="F3532" s="193"/>
    </row>
    <row r="3533" spans="1:6" s="177" customFormat="1" ht="12.75" customHeight="1" outlineLevel="1" x14ac:dyDescent="0.2">
      <c r="A3533" s="177" t="s">
        <v>212</v>
      </c>
      <c r="B3533" s="186" t="s">
        <v>4595</v>
      </c>
      <c r="C3533" s="187" t="s">
        <v>4535</v>
      </c>
      <c r="D3533" s="188" t="s">
        <v>9</v>
      </c>
      <c r="E3533" s="189">
        <v>3.48</v>
      </c>
      <c r="F3533" s="189"/>
    </row>
    <row r="3534" spans="1:6" s="177" customFormat="1" ht="12.75" customHeight="1" outlineLevel="1" x14ac:dyDescent="0.2">
      <c r="A3534" s="177" t="s">
        <v>212</v>
      </c>
      <c r="B3534" s="178" t="s">
        <v>4596</v>
      </c>
      <c r="C3534" s="179" t="s">
        <v>1491</v>
      </c>
      <c r="D3534" s="180"/>
      <c r="E3534" s="181"/>
      <c r="F3534" s="181"/>
    </row>
    <row r="3535" spans="1:6" s="177" customFormat="1" ht="12.75" customHeight="1" outlineLevel="1" x14ac:dyDescent="0.2">
      <c r="A3535" s="177" t="s">
        <v>212</v>
      </c>
      <c r="B3535" s="190" t="s">
        <v>4597</v>
      </c>
      <c r="C3535" s="191" t="s">
        <v>4509</v>
      </c>
      <c r="D3535" s="192" t="s">
        <v>9</v>
      </c>
      <c r="E3535" s="193">
        <v>4.2300000000000004</v>
      </c>
      <c r="F3535" s="193"/>
    </row>
    <row r="3536" spans="1:6" s="177" customFormat="1" ht="12.75" customHeight="1" outlineLevel="1" x14ac:dyDescent="0.2">
      <c r="A3536" s="177" t="s">
        <v>212</v>
      </c>
      <c r="B3536" s="186" t="s">
        <v>4598</v>
      </c>
      <c r="C3536" s="187" t="s">
        <v>4511</v>
      </c>
      <c r="D3536" s="188" t="s">
        <v>9</v>
      </c>
      <c r="E3536" s="189">
        <v>4.2300000000000004</v>
      </c>
      <c r="F3536" s="189"/>
    </row>
    <row r="3537" spans="1:6" s="177" customFormat="1" ht="12.75" customHeight="1" outlineLevel="1" x14ac:dyDescent="0.2">
      <c r="A3537" s="177" t="s">
        <v>212</v>
      </c>
      <c r="B3537" s="190" t="s">
        <v>4599</v>
      </c>
      <c r="C3537" s="191" t="s">
        <v>4513</v>
      </c>
      <c r="D3537" s="192" t="s">
        <v>9</v>
      </c>
      <c r="E3537" s="193">
        <v>4.2300000000000004</v>
      </c>
      <c r="F3537" s="193"/>
    </row>
    <row r="3538" spans="1:6" s="177" customFormat="1" ht="12.75" customHeight="1" outlineLevel="1" x14ac:dyDescent="0.2">
      <c r="A3538" s="177" t="s">
        <v>212</v>
      </c>
      <c r="B3538" s="186" t="s">
        <v>4600</v>
      </c>
      <c r="C3538" s="187" t="s">
        <v>4525</v>
      </c>
      <c r="D3538" s="188" t="s">
        <v>9</v>
      </c>
      <c r="E3538" s="189">
        <v>2.19</v>
      </c>
      <c r="F3538" s="189"/>
    </row>
    <row r="3539" spans="1:6" s="177" customFormat="1" ht="12.75" customHeight="1" outlineLevel="1" x14ac:dyDescent="0.2">
      <c r="A3539" s="177" t="s">
        <v>212</v>
      </c>
      <c r="B3539" s="190" t="s">
        <v>4601</v>
      </c>
      <c r="C3539" s="191" t="s">
        <v>4527</v>
      </c>
      <c r="D3539" s="192" t="s">
        <v>9</v>
      </c>
      <c r="E3539" s="193">
        <v>2.19</v>
      </c>
      <c r="F3539" s="193"/>
    </row>
    <row r="3540" spans="1:6" s="177" customFormat="1" ht="12.75" customHeight="1" outlineLevel="1" x14ac:dyDescent="0.2">
      <c r="A3540" s="177" t="s">
        <v>212</v>
      </c>
      <c r="B3540" s="186" t="s">
        <v>4602</v>
      </c>
      <c r="C3540" s="187" t="s">
        <v>4529</v>
      </c>
      <c r="D3540" s="188" t="s">
        <v>9</v>
      </c>
      <c r="E3540" s="189">
        <v>2.19</v>
      </c>
      <c r="F3540" s="189"/>
    </row>
    <row r="3541" spans="1:6" s="177" customFormat="1" ht="12.75" customHeight="1" outlineLevel="1" x14ac:dyDescent="0.2">
      <c r="A3541" s="177" t="s">
        <v>212</v>
      </c>
      <c r="B3541" s="190" t="s">
        <v>4603</v>
      </c>
      <c r="C3541" s="191" t="s">
        <v>4531</v>
      </c>
      <c r="D3541" s="192" t="s">
        <v>9</v>
      </c>
      <c r="E3541" s="193">
        <v>3.33</v>
      </c>
      <c r="F3541" s="193"/>
    </row>
    <row r="3542" spans="1:6" s="177" customFormat="1" ht="12.75" customHeight="1" outlineLevel="1" x14ac:dyDescent="0.2">
      <c r="A3542" s="177" t="s">
        <v>212</v>
      </c>
      <c r="B3542" s="186" t="s">
        <v>4604</v>
      </c>
      <c r="C3542" s="187" t="s">
        <v>4533</v>
      </c>
      <c r="D3542" s="188" t="s">
        <v>9</v>
      </c>
      <c r="E3542" s="189">
        <v>3.33</v>
      </c>
      <c r="F3542" s="189"/>
    </row>
    <row r="3543" spans="1:6" s="177" customFormat="1" ht="12.75" customHeight="1" outlineLevel="1" x14ac:dyDescent="0.2">
      <c r="A3543" s="177" t="s">
        <v>212</v>
      </c>
      <c r="B3543" s="190" t="s">
        <v>4605</v>
      </c>
      <c r="C3543" s="191" t="s">
        <v>4535</v>
      </c>
      <c r="D3543" s="192" t="s">
        <v>9</v>
      </c>
      <c r="E3543" s="193">
        <v>3.33</v>
      </c>
      <c r="F3543" s="193"/>
    </row>
    <row r="3544" spans="1:6" s="177" customFormat="1" ht="12.75" customHeight="1" outlineLevel="1" x14ac:dyDescent="0.2">
      <c r="A3544" s="177" t="s">
        <v>212</v>
      </c>
      <c r="B3544" s="178" t="s">
        <v>4606</v>
      </c>
      <c r="C3544" s="179" t="s">
        <v>1492</v>
      </c>
      <c r="D3544" s="180"/>
      <c r="E3544" s="181"/>
      <c r="F3544" s="181"/>
    </row>
    <row r="3545" spans="1:6" s="177" customFormat="1" ht="12.75" customHeight="1" outlineLevel="1" x14ac:dyDescent="0.2">
      <c r="A3545" s="177" t="s">
        <v>212</v>
      </c>
      <c r="B3545" s="186" t="s">
        <v>4607</v>
      </c>
      <c r="C3545" s="187" t="s">
        <v>4509</v>
      </c>
      <c r="D3545" s="188" t="s">
        <v>9</v>
      </c>
      <c r="E3545" s="189">
        <v>2.5499999999999998</v>
      </c>
      <c r="F3545" s="189"/>
    </row>
    <row r="3546" spans="1:6" s="177" customFormat="1" ht="12.75" customHeight="1" outlineLevel="1" x14ac:dyDescent="0.2">
      <c r="A3546" s="177" t="s">
        <v>212</v>
      </c>
      <c r="B3546" s="190" t="s">
        <v>4608</v>
      </c>
      <c r="C3546" s="191" t="s">
        <v>4511</v>
      </c>
      <c r="D3546" s="192" t="s">
        <v>9</v>
      </c>
      <c r="E3546" s="193">
        <v>2.5499999999999998</v>
      </c>
      <c r="F3546" s="193"/>
    </row>
    <row r="3547" spans="1:6" s="177" customFormat="1" ht="12.75" customHeight="1" outlineLevel="1" x14ac:dyDescent="0.2">
      <c r="A3547" s="177" t="s">
        <v>212</v>
      </c>
      <c r="B3547" s="186" t="s">
        <v>4609</v>
      </c>
      <c r="C3547" s="187" t="s">
        <v>4513</v>
      </c>
      <c r="D3547" s="188" t="s">
        <v>9</v>
      </c>
      <c r="E3547" s="189">
        <v>2.5499999999999998</v>
      </c>
      <c r="F3547" s="189"/>
    </row>
    <row r="3548" spans="1:6" s="177" customFormat="1" ht="12.75" customHeight="1" outlineLevel="1" x14ac:dyDescent="0.2">
      <c r="A3548" s="177" t="s">
        <v>212</v>
      </c>
      <c r="B3548" s="190" t="s">
        <v>4610</v>
      </c>
      <c r="C3548" s="191" t="s">
        <v>4525</v>
      </c>
      <c r="D3548" s="192" t="s">
        <v>9</v>
      </c>
      <c r="E3548" s="193">
        <v>2.19</v>
      </c>
      <c r="F3548" s="193"/>
    </row>
    <row r="3549" spans="1:6" s="177" customFormat="1" ht="12.75" customHeight="1" outlineLevel="1" x14ac:dyDescent="0.2">
      <c r="A3549" s="177" t="s">
        <v>212</v>
      </c>
      <c r="B3549" s="186" t="s">
        <v>4611</v>
      </c>
      <c r="C3549" s="187" t="s">
        <v>4527</v>
      </c>
      <c r="D3549" s="188" t="s">
        <v>9</v>
      </c>
      <c r="E3549" s="189">
        <v>2.19</v>
      </c>
      <c r="F3549" s="189"/>
    </row>
    <row r="3550" spans="1:6" s="177" customFormat="1" ht="12.75" customHeight="1" outlineLevel="1" x14ac:dyDescent="0.2">
      <c r="A3550" s="177" t="s">
        <v>212</v>
      </c>
      <c r="B3550" s="190" t="s">
        <v>4612</v>
      </c>
      <c r="C3550" s="191" t="s">
        <v>4529</v>
      </c>
      <c r="D3550" s="192" t="s">
        <v>9</v>
      </c>
      <c r="E3550" s="193">
        <v>2.19</v>
      </c>
      <c r="F3550" s="193"/>
    </row>
    <row r="3551" spans="1:6" s="177" customFormat="1" ht="12.75" customHeight="1" outlineLevel="1" x14ac:dyDescent="0.2">
      <c r="A3551" s="177" t="s">
        <v>212</v>
      </c>
      <c r="B3551" s="186" t="s">
        <v>4613</v>
      </c>
      <c r="C3551" s="187" t="s">
        <v>4531</v>
      </c>
      <c r="D3551" s="188" t="s">
        <v>9</v>
      </c>
      <c r="E3551" s="189">
        <v>3.48</v>
      </c>
      <c r="F3551" s="189"/>
    </row>
    <row r="3552" spans="1:6" s="177" customFormat="1" ht="12.75" customHeight="1" outlineLevel="1" x14ac:dyDescent="0.2">
      <c r="A3552" s="177" t="s">
        <v>212</v>
      </c>
      <c r="B3552" s="190" t="s">
        <v>4614</v>
      </c>
      <c r="C3552" s="191" t="s">
        <v>4533</v>
      </c>
      <c r="D3552" s="192" t="s">
        <v>9</v>
      </c>
      <c r="E3552" s="193">
        <v>3.48</v>
      </c>
      <c r="F3552" s="193"/>
    </row>
    <row r="3553" spans="1:6" s="177" customFormat="1" ht="12.75" customHeight="1" outlineLevel="1" x14ac:dyDescent="0.2">
      <c r="A3553" s="177" t="s">
        <v>212</v>
      </c>
      <c r="B3553" s="186" t="s">
        <v>4615</v>
      </c>
      <c r="C3553" s="187" t="s">
        <v>4535</v>
      </c>
      <c r="D3553" s="188" t="s">
        <v>9</v>
      </c>
      <c r="E3553" s="189">
        <v>3.48</v>
      </c>
      <c r="F3553" s="189"/>
    </row>
    <row r="3554" spans="1:6" s="177" customFormat="1" ht="12.75" customHeight="1" outlineLevel="1" x14ac:dyDescent="0.2">
      <c r="A3554" s="177" t="s">
        <v>212</v>
      </c>
      <c r="B3554" s="178" t="s">
        <v>4616</v>
      </c>
      <c r="C3554" s="179" t="s">
        <v>1493</v>
      </c>
      <c r="D3554" s="180"/>
      <c r="E3554" s="181"/>
      <c r="F3554" s="181"/>
    </row>
    <row r="3555" spans="1:6" s="177" customFormat="1" ht="12.75" customHeight="1" outlineLevel="1" x14ac:dyDescent="0.2">
      <c r="A3555" s="177" t="s">
        <v>212</v>
      </c>
      <c r="B3555" s="190" t="s">
        <v>4617</v>
      </c>
      <c r="C3555" s="191" t="s">
        <v>4509</v>
      </c>
      <c r="D3555" s="192" t="s">
        <v>9</v>
      </c>
      <c r="E3555" s="193">
        <v>4.2300000000000004</v>
      </c>
      <c r="F3555" s="193"/>
    </row>
    <row r="3556" spans="1:6" s="177" customFormat="1" ht="12.75" customHeight="1" outlineLevel="1" x14ac:dyDescent="0.2">
      <c r="A3556" s="177" t="s">
        <v>212</v>
      </c>
      <c r="B3556" s="186" t="s">
        <v>4618</v>
      </c>
      <c r="C3556" s="187" t="s">
        <v>4511</v>
      </c>
      <c r="D3556" s="188" t="s">
        <v>9</v>
      </c>
      <c r="E3556" s="189">
        <v>4.2300000000000004</v>
      </c>
      <c r="F3556" s="189"/>
    </row>
    <row r="3557" spans="1:6" s="177" customFormat="1" ht="12.75" customHeight="1" outlineLevel="1" x14ac:dyDescent="0.2">
      <c r="A3557" s="177" t="s">
        <v>212</v>
      </c>
      <c r="B3557" s="190" t="s">
        <v>4619</v>
      </c>
      <c r="C3557" s="191" t="s">
        <v>4513</v>
      </c>
      <c r="D3557" s="192" t="s">
        <v>9</v>
      </c>
      <c r="E3557" s="193">
        <v>4.2300000000000004</v>
      </c>
      <c r="F3557" s="193"/>
    </row>
    <row r="3558" spans="1:6" s="177" customFormat="1" ht="12.75" customHeight="1" outlineLevel="1" x14ac:dyDescent="0.2">
      <c r="A3558" s="177" t="s">
        <v>212</v>
      </c>
      <c r="B3558" s="186" t="s">
        <v>4620</v>
      </c>
      <c r="C3558" s="187" t="s">
        <v>4525</v>
      </c>
      <c r="D3558" s="188" t="s">
        <v>9</v>
      </c>
      <c r="E3558" s="189">
        <v>2.19</v>
      </c>
      <c r="F3558" s="189"/>
    </row>
    <row r="3559" spans="1:6" s="177" customFormat="1" ht="12.75" customHeight="1" outlineLevel="1" x14ac:dyDescent="0.2">
      <c r="A3559" s="177" t="s">
        <v>212</v>
      </c>
      <c r="B3559" s="190" t="s">
        <v>4621</v>
      </c>
      <c r="C3559" s="191" t="s">
        <v>4527</v>
      </c>
      <c r="D3559" s="192" t="s">
        <v>9</v>
      </c>
      <c r="E3559" s="193">
        <v>2.19</v>
      </c>
      <c r="F3559" s="193"/>
    </row>
    <row r="3560" spans="1:6" s="177" customFormat="1" ht="12.75" customHeight="1" outlineLevel="1" x14ac:dyDescent="0.2">
      <c r="A3560" s="177" t="s">
        <v>212</v>
      </c>
      <c r="B3560" s="186" t="s">
        <v>4622</v>
      </c>
      <c r="C3560" s="187" t="s">
        <v>4529</v>
      </c>
      <c r="D3560" s="188" t="s">
        <v>9</v>
      </c>
      <c r="E3560" s="189">
        <v>2.19</v>
      </c>
      <c r="F3560" s="189"/>
    </row>
    <row r="3561" spans="1:6" s="177" customFormat="1" ht="12.75" customHeight="1" outlineLevel="1" x14ac:dyDescent="0.2">
      <c r="A3561" s="177" t="s">
        <v>212</v>
      </c>
      <c r="B3561" s="190" t="s">
        <v>4623</v>
      </c>
      <c r="C3561" s="191" t="s">
        <v>4531</v>
      </c>
      <c r="D3561" s="192" t="s">
        <v>9</v>
      </c>
      <c r="E3561" s="193">
        <v>3.33</v>
      </c>
      <c r="F3561" s="193"/>
    </row>
    <row r="3562" spans="1:6" s="177" customFormat="1" ht="12.75" customHeight="1" outlineLevel="1" x14ac:dyDescent="0.2">
      <c r="A3562" s="177" t="s">
        <v>212</v>
      </c>
      <c r="B3562" s="186" t="s">
        <v>4624</v>
      </c>
      <c r="C3562" s="187" t="s">
        <v>4533</v>
      </c>
      <c r="D3562" s="188" t="s">
        <v>9</v>
      </c>
      <c r="E3562" s="189">
        <v>3.33</v>
      </c>
      <c r="F3562" s="189"/>
    </row>
    <row r="3563" spans="1:6" s="177" customFormat="1" ht="12.75" customHeight="1" outlineLevel="1" x14ac:dyDescent="0.2">
      <c r="A3563" s="177" t="s">
        <v>212</v>
      </c>
      <c r="B3563" s="190" t="s">
        <v>4625</v>
      </c>
      <c r="C3563" s="191" t="s">
        <v>4535</v>
      </c>
      <c r="D3563" s="192" t="s">
        <v>9</v>
      </c>
      <c r="E3563" s="193">
        <v>3.33</v>
      </c>
      <c r="F3563" s="193"/>
    </row>
    <row r="3564" spans="1:6" s="177" customFormat="1" ht="12.75" customHeight="1" outlineLevel="1" x14ac:dyDescent="0.2">
      <c r="A3564" s="177" t="s">
        <v>212</v>
      </c>
      <c r="B3564" s="178" t="s">
        <v>4626</v>
      </c>
      <c r="C3564" s="179" t="s">
        <v>1494</v>
      </c>
      <c r="D3564" s="180"/>
      <c r="E3564" s="181"/>
      <c r="F3564" s="181"/>
    </row>
    <row r="3565" spans="1:6" s="177" customFormat="1" ht="12.75" customHeight="1" outlineLevel="1" x14ac:dyDescent="0.2">
      <c r="A3565" s="177" t="s">
        <v>212</v>
      </c>
      <c r="B3565" s="186" t="s">
        <v>4627</v>
      </c>
      <c r="C3565" s="187" t="s">
        <v>4509</v>
      </c>
      <c r="D3565" s="188" t="s">
        <v>9</v>
      </c>
      <c r="E3565" s="189">
        <v>2.52</v>
      </c>
      <c r="F3565" s="189"/>
    </row>
    <row r="3566" spans="1:6" s="177" customFormat="1" ht="12.75" customHeight="1" outlineLevel="1" x14ac:dyDescent="0.2">
      <c r="A3566" s="177" t="s">
        <v>212</v>
      </c>
      <c r="B3566" s="190" t="s">
        <v>4628</v>
      </c>
      <c r="C3566" s="191" t="s">
        <v>4511</v>
      </c>
      <c r="D3566" s="192" t="s">
        <v>9</v>
      </c>
      <c r="E3566" s="193">
        <v>2.52</v>
      </c>
      <c r="F3566" s="193"/>
    </row>
    <row r="3567" spans="1:6" s="177" customFormat="1" ht="12.75" customHeight="1" outlineLevel="1" x14ac:dyDescent="0.2">
      <c r="A3567" s="177" t="s">
        <v>212</v>
      </c>
      <c r="B3567" s="186" t="s">
        <v>4629</v>
      </c>
      <c r="C3567" s="187" t="s">
        <v>4513</v>
      </c>
      <c r="D3567" s="188" t="s">
        <v>9</v>
      </c>
      <c r="E3567" s="189">
        <v>2.52</v>
      </c>
      <c r="F3567" s="189"/>
    </row>
    <row r="3568" spans="1:6" s="177" customFormat="1" ht="12.75" customHeight="1" outlineLevel="1" x14ac:dyDescent="0.2">
      <c r="A3568" s="177" t="s">
        <v>212</v>
      </c>
      <c r="B3568" s="190" t="s">
        <v>4630</v>
      </c>
      <c r="C3568" s="191" t="s">
        <v>4525</v>
      </c>
      <c r="D3568" s="192" t="s">
        <v>9</v>
      </c>
      <c r="E3568" s="193">
        <v>2.19</v>
      </c>
      <c r="F3568" s="193"/>
    </row>
    <row r="3569" spans="1:6" s="177" customFormat="1" ht="12.75" customHeight="1" outlineLevel="1" x14ac:dyDescent="0.2">
      <c r="A3569" s="177" t="s">
        <v>212</v>
      </c>
      <c r="B3569" s="186" t="s">
        <v>4631</v>
      </c>
      <c r="C3569" s="187" t="s">
        <v>4527</v>
      </c>
      <c r="D3569" s="188" t="s">
        <v>9</v>
      </c>
      <c r="E3569" s="189">
        <v>2.19</v>
      </c>
      <c r="F3569" s="189"/>
    </row>
    <row r="3570" spans="1:6" s="177" customFormat="1" ht="12.75" customHeight="1" outlineLevel="1" x14ac:dyDescent="0.2">
      <c r="A3570" s="177" t="s">
        <v>212</v>
      </c>
      <c r="B3570" s="190" t="s">
        <v>4632</v>
      </c>
      <c r="C3570" s="191" t="s">
        <v>4529</v>
      </c>
      <c r="D3570" s="192" t="s">
        <v>9</v>
      </c>
      <c r="E3570" s="193">
        <v>2.19</v>
      </c>
      <c r="F3570" s="193"/>
    </row>
    <row r="3571" spans="1:6" s="177" customFormat="1" ht="12.75" customHeight="1" outlineLevel="1" x14ac:dyDescent="0.2">
      <c r="A3571" s="177" t="s">
        <v>212</v>
      </c>
      <c r="B3571" s="186" t="s">
        <v>4633</v>
      </c>
      <c r="C3571" s="187" t="s">
        <v>4531</v>
      </c>
      <c r="D3571" s="188" t="s">
        <v>9</v>
      </c>
      <c r="E3571" s="189">
        <v>3.46</v>
      </c>
      <c r="F3571" s="189"/>
    </row>
    <row r="3572" spans="1:6" s="177" customFormat="1" ht="12.75" customHeight="1" outlineLevel="1" x14ac:dyDescent="0.2">
      <c r="A3572" s="177" t="s">
        <v>212</v>
      </c>
      <c r="B3572" s="190" t="s">
        <v>4634</v>
      </c>
      <c r="C3572" s="191" t="s">
        <v>4533</v>
      </c>
      <c r="D3572" s="192" t="s">
        <v>9</v>
      </c>
      <c r="E3572" s="193">
        <v>3.46</v>
      </c>
      <c r="F3572" s="193"/>
    </row>
    <row r="3573" spans="1:6" s="177" customFormat="1" ht="12.75" customHeight="1" outlineLevel="1" x14ac:dyDescent="0.2">
      <c r="A3573" s="177" t="s">
        <v>212</v>
      </c>
      <c r="B3573" s="186" t="s">
        <v>4635</v>
      </c>
      <c r="C3573" s="187" t="s">
        <v>4535</v>
      </c>
      <c r="D3573" s="188" t="s">
        <v>9</v>
      </c>
      <c r="E3573" s="189">
        <v>3.46</v>
      </c>
      <c r="F3573" s="189"/>
    </row>
    <row r="3574" spans="1:6" s="177" customFormat="1" ht="12.75" customHeight="1" outlineLevel="1" x14ac:dyDescent="0.2">
      <c r="A3574" s="177" t="s">
        <v>212</v>
      </c>
      <c r="B3574" s="178" t="s">
        <v>4636</v>
      </c>
      <c r="C3574" s="179" t="s">
        <v>1495</v>
      </c>
      <c r="D3574" s="180"/>
      <c r="E3574" s="181"/>
      <c r="F3574" s="181"/>
    </row>
    <row r="3575" spans="1:6" s="177" customFormat="1" ht="12.75" customHeight="1" outlineLevel="1" x14ac:dyDescent="0.2">
      <c r="A3575" s="177" t="s">
        <v>212</v>
      </c>
      <c r="B3575" s="190" t="s">
        <v>4637</v>
      </c>
      <c r="C3575" s="191" t="s">
        <v>4509</v>
      </c>
      <c r="D3575" s="192" t="s">
        <v>9</v>
      </c>
      <c r="E3575" s="193">
        <v>4.25</v>
      </c>
      <c r="F3575" s="193"/>
    </row>
    <row r="3576" spans="1:6" s="177" customFormat="1" ht="12.75" customHeight="1" outlineLevel="1" x14ac:dyDescent="0.2">
      <c r="A3576" s="177" t="s">
        <v>212</v>
      </c>
      <c r="B3576" s="186" t="s">
        <v>4638</v>
      </c>
      <c r="C3576" s="187" t="s">
        <v>4511</v>
      </c>
      <c r="D3576" s="188" t="s">
        <v>9</v>
      </c>
      <c r="E3576" s="189">
        <v>4.25</v>
      </c>
      <c r="F3576" s="189"/>
    </row>
    <row r="3577" spans="1:6" s="177" customFormat="1" ht="12.75" customHeight="1" outlineLevel="1" x14ac:dyDescent="0.2">
      <c r="A3577" s="177" t="s">
        <v>212</v>
      </c>
      <c r="B3577" s="190" t="s">
        <v>4639</v>
      </c>
      <c r="C3577" s="191" t="s">
        <v>4513</v>
      </c>
      <c r="D3577" s="192" t="s">
        <v>9</v>
      </c>
      <c r="E3577" s="193">
        <v>4.25</v>
      </c>
      <c r="F3577" s="193"/>
    </row>
    <row r="3578" spans="1:6" s="177" customFormat="1" ht="12.75" customHeight="1" outlineLevel="1" x14ac:dyDescent="0.2">
      <c r="A3578" s="177" t="s">
        <v>212</v>
      </c>
      <c r="B3578" s="186" t="s">
        <v>4640</v>
      </c>
      <c r="C3578" s="187" t="s">
        <v>4525</v>
      </c>
      <c r="D3578" s="188" t="s">
        <v>9</v>
      </c>
      <c r="E3578" s="189">
        <v>2.11</v>
      </c>
      <c r="F3578" s="189"/>
    </row>
    <row r="3579" spans="1:6" s="177" customFormat="1" ht="12.75" customHeight="1" outlineLevel="1" x14ac:dyDescent="0.2">
      <c r="A3579" s="177" t="s">
        <v>212</v>
      </c>
      <c r="B3579" s="190" t="s">
        <v>4641</v>
      </c>
      <c r="C3579" s="191" t="s">
        <v>4527</v>
      </c>
      <c r="D3579" s="192" t="s">
        <v>9</v>
      </c>
      <c r="E3579" s="193">
        <v>2.11</v>
      </c>
      <c r="F3579" s="193"/>
    </row>
    <row r="3580" spans="1:6" s="177" customFormat="1" ht="12.75" customHeight="1" outlineLevel="1" x14ac:dyDescent="0.2">
      <c r="A3580" s="177" t="s">
        <v>212</v>
      </c>
      <c r="B3580" s="186" t="s">
        <v>4642</v>
      </c>
      <c r="C3580" s="187" t="s">
        <v>4529</v>
      </c>
      <c r="D3580" s="188" t="s">
        <v>9</v>
      </c>
      <c r="E3580" s="189">
        <v>2.11</v>
      </c>
      <c r="F3580" s="189"/>
    </row>
    <row r="3581" spans="1:6" s="177" customFormat="1" ht="12.75" customHeight="1" outlineLevel="1" x14ac:dyDescent="0.2">
      <c r="A3581" s="177" t="s">
        <v>212</v>
      </c>
      <c r="B3581" s="190" t="s">
        <v>4643</v>
      </c>
      <c r="C3581" s="191" t="s">
        <v>4531</v>
      </c>
      <c r="D3581" s="192" t="s">
        <v>9</v>
      </c>
      <c r="E3581" s="193">
        <v>3.32</v>
      </c>
      <c r="F3581" s="193"/>
    </row>
    <row r="3582" spans="1:6" s="177" customFormat="1" ht="12.75" customHeight="1" outlineLevel="1" x14ac:dyDescent="0.2">
      <c r="A3582" s="177" t="s">
        <v>212</v>
      </c>
      <c r="B3582" s="186" t="s">
        <v>4644</v>
      </c>
      <c r="C3582" s="187" t="s">
        <v>4533</v>
      </c>
      <c r="D3582" s="188" t="s">
        <v>9</v>
      </c>
      <c r="E3582" s="189">
        <v>3.32</v>
      </c>
      <c r="F3582" s="189"/>
    </row>
    <row r="3583" spans="1:6" s="177" customFormat="1" ht="12.75" customHeight="1" outlineLevel="1" x14ac:dyDescent="0.2">
      <c r="A3583" s="177" t="s">
        <v>212</v>
      </c>
      <c r="B3583" s="190" t="s">
        <v>4645</v>
      </c>
      <c r="C3583" s="191" t="s">
        <v>4535</v>
      </c>
      <c r="D3583" s="192" t="s">
        <v>9</v>
      </c>
      <c r="E3583" s="193">
        <v>3.32</v>
      </c>
      <c r="F3583" s="193"/>
    </row>
    <row r="3584" spans="1:6" s="177" customFormat="1" ht="12.75" customHeight="1" outlineLevel="1" x14ac:dyDescent="0.2">
      <c r="A3584" s="177" t="s">
        <v>212</v>
      </c>
      <c r="B3584" s="178" t="s">
        <v>4646</v>
      </c>
      <c r="C3584" s="179" t="s">
        <v>1496</v>
      </c>
      <c r="D3584" s="180"/>
      <c r="E3584" s="181"/>
      <c r="F3584" s="181"/>
    </row>
    <row r="3585" spans="1:6" s="177" customFormat="1" ht="12.75" customHeight="1" outlineLevel="1" x14ac:dyDescent="0.2">
      <c r="A3585" s="177" t="s">
        <v>212</v>
      </c>
      <c r="B3585" s="186" t="s">
        <v>4647</v>
      </c>
      <c r="C3585" s="187" t="s">
        <v>4509</v>
      </c>
      <c r="D3585" s="188" t="s">
        <v>9</v>
      </c>
      <c r="E3585" s="189">
        <v>4.29</v>
      </c>
      <c r="F3585" s="189"/>
    </row>
    <row r="3586" spans="1:6" s="177" customFormat="1" ht="12.75" customHeight="1" outlineLevel="1" x14ac:dyDescent="0.2">
      <c r="A3586" s="177" t="s">
        <v>212</v>
      </c>
      <c r="B3586" s="190" t="s">
        <v>4648</v>
      </c>
      <c r="C3586" s="191" t="s">
        <v>4511</v>
      </c>
      <c r="D3586" s="192" t="s">
        <v>9</v>
      </c>
      <c r="E3586" s="193">
        <v>4.29</v>
      </c>
      <c r="F3586" s="193"/>
    </row>
    <row r="3587" spans="1:6" s="177" customFormat="1" ht="12.75" customHeight="1" outlineLevel="1" x14ac:dyDescent="0.2">
      <c r="A3587" s="177" t="s">
        <v>212</v>
      </c>
      <c r="B3587" s="186" t="s">
        <v>4649</v>
      </c>
      <c r="C3587" s="187" t="s">
        <v>4513</v>
      </c>
      <c r="D3587" s="188" t="s">
        <v>9</v>
      </c>
      <c r="E3587" s="189">
        <v>4.29</v>
      </c>
      <c r="F3587" s="189"/>
    </row>
    <row r="3588" spans="1:6" s="177" customFormat="1" ht="12.75" customHeight="1" outlineLevel="1" x14ac:dyDescent="0.2">
      <c r="A3588" s="177" t="s">
        <v>212</v>
      </c>
      <c r="B3588" s="190" t="s">
        <v>4650</v>
      </c>
      <c r="C3588" s="191" t="s">
        <v>4531</v>
      </c>
      <c r="D3588" s="192" t="s">
        <v>9</v>
      </c>
      <c r="E3588" s="193">
        <v>0.24</v>
      </c>
      <c r="F3588" s="193"/>
    </row>
    <row r="3589" spans="1:6" s="177" customFormat="1" ht="12.75" customHeight="1" outlineLevel="1" x14ac:dyDescent="0.2">
      <c r="A3589" s="177" t="s">
        <v>212</v>
      </c>
      <c r="B3589" s="186" t="s">
        <v>4651</v>
      </c>
      <c r="C3589" s="187" t="s">
        <v>4533</v>
      </c>
      <c r="D3589" s="188" t="s">
        <v>9</v>
      </c>
      <c r="E3589" s="189">
        <v>0.24</v>
      </c>
      <c r="F3589" s="189"/>
    </row>
    <row r="3590" spans="1:6" s="177" customFormat="1" ht="12.75" customHeight="1" outlineLevel="1" x14ac:dyDescent="0.2">
      <c r="A3590" s="177" t="s">
        <v>212</v>
      </c>
      <c r="B3590" s="190" t="s">
        <v>4652</v>
      </c>
      <c r="C3590" s="191" t="s">
        <v>4535</v>
      </c>
      <c r="D3590" s="192" t="s">
        <v>9</v>
      </c>
      <c r="E3590" s="193">
        <v>0.24</v>
      </c>
      <c r="F3590" s="193"/>
    </row>
    <row r="3591" spans="1:6" s="177" customFormat="1" ht="12.75" customHeight="1" outlineLevel="1" x14ac:dyDescent="0.2">
      <c r="A3591" s="177" t="s">
        <v>212</v>
      </c>
      <c r="B3591" s="178" t="s">
        <v>4653</v>
      </c>
      <c r="C3591" s="179" t="s">
        <v>1497</v>
      </c>
      <c r="D3591" s="180"/>
      <c r="E3591" s="181"/>
      <c r="F3591" s="181"/>
    </row>
    <row r="3592" spans="1:6" s="177" customFormat="1" ht="12.75" customHeight="1" outlineLevel="1" x14ac:dyDescent="0.2">
      <c r="A3592" s="177" t="s">
        <v>212</v>
      </c>
      <c r="B3592" s="186" t="s">
        <v>4654</v>
      </c>
      <c r="C3592" s="187" t="s">
        <v>4509</v>
      </c>
      <c r="D3592" s="188" t="s">
        <v>9</v>
      </c>
      <c r="E3592" s="189">
        <v>2.5499999999999998</v>
      </c>
      <c r="F3592" s="189"/>
    </row>
    <row r="3593" spans="1:6" s="177" customFormat="1" ht="12.75" customHeight="1" outlineLevel="1" x14ac:dyDescent="0.2">
      <c r="A3593" s="177" t="s">
        <v>212</v>
      </c>
      <c r="B3593" s="190" t="s">
        <v>4655</v>
      </c>
      <c r="C3593" s="191" t="s">
        <v>4511</v>
      </c>
      <c r="D3593" s="192" t="s">
        <v>9</v>
      </c>
      <c r="E3593" s="193">
        <v>2.5499999999999998</v>
      </c>
      <c r="F3593" s="193"/>
    </row>
    <row r="3594" spans="1:6" s="177" customFormat="1" ht="12.75" customHeight="1" outlineLevel="1" x14ac:dyDescent="0.2">
      <c r="A3594" s="177" t="s">
        <v>212</v>
      </c>
      <c r="B3594" s="186" t="s">
        <v>4656</v>
      </c>
      <c r="C3594" s="187" t="s">
        <v>4513</v>
      </c>
      <c r="D3594" s="188" t="s">
        <v>9</v>
      </c>
      <c r="E3594" s="189">
        <v>2.5499999999999998</v>
      </c>
      <c r="F3594" s="189"/>
    </row>
    <row r="3595" spans="1:6" s="177" customFormat="1" ht="12.75" customHeight="1" outlineLevel="1" x14ac:dyDescent="0.2">
      <c r="A3595" s="177" t="s">
        <v>212</v>
      </c>
      <c r="B3595" s="178" t="s">
        <v>4657</v>
      </c>
      <c r="C3595" s="179" t="s">
        <v>1498</v>
      </c>
      <c r="D3595" s="180"/>
      <c r="E3595" s="181"/>
      <c r="F3595" s="181"/>
    </row>
    <row r="3596" spans="1:6" s="177" customFormat="1" ht="12.75" customHeight="1" outlineLevel="1" x14ac:dyDescent="0.2">
      <c r="A3596" s="177" t="s">
        <v>212</v>
      </c>
      <c r="B3596" s="190" t="s">
        <v>4658</v>
      </c>
      <c r="C3596" s="191" t="s">
        <v>4509</v>
      </c>
      <c r="D3596" s="192" t="s">
        <v>9</v>
      </c>
      <c r="E3596" s="193">
        <v>4.2699999999999996</v>
      </c>
      <c r="F3596" s="193"/>
    </row>
    <row r="3597" spans="1:6" s="177" customFormat="1" ht="12.75" customHeight="1" outlineLevel="1" x14ac:dyDescent="0.2">
      <c r="A3597" s="177" t="s">
        <v>212</v>
      </c>
      <c r="B3597" s="186" t="s">
        <v>4659</v>
      </c>
      <c r="C3597" s="187" t="s">
        <v>4511</v>
      </c>
      <c r="D3597" s="188" t="s">
        <v>9</v>
      </c>
      <c r="E3597" s="189">
        <v>4.2699999999999996</v>
      </c>
      <c r="F3597" s="189"/>
    </row>
    <row r="3598" spans="1:6" s="177" customFormat="1" ht="12.75" customHeight="1" outlineLevel="1" x14ac:dyDescent="0.2">
      <c r="A3598" s="177" t="s">
        <v>212</v>
      </c>
      <c r="B3598" s="190" t="s">
        <v>4660</v>
      </c>
      <c r="C3598" s="191" t="s">
        <v>4513</v>
      </c>
      <c r="D3598" s="192" t="s">
        <v>9</v>
      </c>
      <c r="E3598" s="193">
        <v>4.2699999999999996</v>
      </c>
      <c r="F3598" s="193"/>
    </row>
    <row r="3599" spans="1:6" s="177" customFormat="1" ht="12.75" customHeight="1" outlineLevel="1" x14ac:dyDescent="0.2">
      <c r="A3599" s="177" t="s">
        <v>212</v>
      </c>
      <c r="B3599" s="178" t="s">
        <v>4661</v>
      </c>
      <c r="C3599" s="179" t="s">
        <v>1499</v>
      </c>
      <c r="D3599" s="180"/>
      <c r="E3599" s="181"/>
      <c r="F3599" s="181"/>
    </row>
    <row r="3600" spans="1:6" s="177" customFormat="1" ht="12.75" customHeight="1" outlineLevel="1" x14ac:dyDescent="0.2">
      <c r="A3600" s="177" t="s">
        <v>212</v>
      </c>
      <c r="B3600" s="186" t="s">
        <v>4662</v>
      </c>
      <c r="C3600" s="187" t="s">
        <v>4509</v>
      </c>
      <c r="D3600" s="188" t="s">
        <v>9</v>
      </c>
      <c r="E3600" s="189">
        <v>2.5499999999999998</v>
      </c>
      <c r="F3600" s="189"/>
    </row>
    <row r="3601" spans="1:10" s="177" customFormat="1" ht="12.75" customHeight="1" outlineLevel="1" x14ac:dyDescent="0.2">
      <c r="A3601" s="177" t="s">
        <v>212</v>
      </c>
      <c r="B3601" s="190" t="s">
        <v>4663</v>
      </c>
      <c r="C3601" s="191" t="s">
        <v>4511</v>
      </c>
      <c r="D3601" s="192" t="s">
        <v>9</v>
      </c>
      <c r="E3601" s="193">
        <v>2.5499999999999998</v>
      </c>
      <c r="F3601" s="193"/>
    </row>
    <row r="3602" spans="1:10" s="177" customFormat="1" ht="12.75" customHeight="1" outlineLevel="1" x14ac:dyDescent="0.2">
      <c r="A3602" s="177" t="s">
        <v>212</v>
      </c>
      <c r="B3602" s="186" t="s">
        <v>4664</v>
      </c>
      <c r="C3602" s="187" t="s">
        <v>4513</v>
      </c>
      <c r="D3602" s="188" t="s">
        <v>9</v>
      </c>
      <c r="E3602" s="189">
        <v>2.5499999999999998</v>
      </c>
      <c r="F3602" s="189"/>
    </row>
    <row r="3603" spans="1:10" s="177" customFormat="1" ht="12.75" customHeight="1" outlineLevel="1" x14ac:dyDescent="0.2">
      <c r="A3603" s="177" t="s">
        <v>212</v>
      </c>
      <c r="B3603" s="178" t="s">
        <v>4665</v>
      </c>
      <c r="C3603" s="179" t="s">
        <v>1500</v>
      </c>
      <c r="D3603" s="180"/>
      <c r="E3603" s="181"/>
      <c r="F3603" s="181"/>
    </row>
    <row r="3604" spans="1:10" s="177" customFormat="1" ht="12.75" customHeight="1" outlineLevel="1" x14ac:dyDescent="0.2">
      <c r="A3604" s="177" t="s">
        <v>212</v>
      </c>
      <c r="B3604" s="190" t="s">
        <v>4666</v>
      </c>
      <c r="C3604" s="191" t="s">
        <v>4509</v>
      </c>
      <c r="D3604" s="192" t="s">
        <v>9</v>
      </c>
      <c r="E3604" s="193">
        <v>7.31</v>
      </c>
      <c r="F3604" s="193"/>
    </row>
    <row r="3605" spans="1:10" s="177" customFormat="1" ht="12.75" customHeight="1" outlineLevel="1" x14ac:dyDescent="0.2">
      <c r="A3605" s="177" t="s">
        <v>212</v>
      </c>
      <c r="B3605" s="186" t="s">
        <v>4667</v>
      </c>
      <c r="C3605" s="187" t="s">
        <v>4511</v>
      </c>
      <c r="D3605" s="188" t="s">
        <v>9</v>
      </c>
      <c r="E3605" s="189">
        <v>7.31</v>
      </c>
      <c r="F3605" s="189"/>
    </row>
    <row r="3606" spans="1:10" s="177" customFormat="1" ht="12.75" customHeight="1" outlineLevel="1" x14ac:dyDescent="0.2">
      <c r="A3606" s="177" t="s">
        <v>212</v>
      </c>
      <c r="B3606" s="190" t="s">
        <v>4668</v>
      </c>
      <c r="C3606" s="191" t="s">
        <v>4513</v>
      </c>
      <c r="D3606" s="192" t="s">
        <v>9</v>
      </c>
      <c r="E3606" s="193">
        <v>7.31</v>
      </c>
      <c r="F3606" s="193"/>
    </row>
    <row r="3607" spans="1:10" s="177" customFormat="1" x14ac:dyDescent="0.2">
      <c r="B3607" s="419" t="s">
        <v>1405</v>
      </c>
      <c r="C3607" s="420" t="s">
        <v>4669</v>
      </c>
      <c r="D3607" s="424"/>
      <c r="E3607" s="426">
        <f>SUM(E3609:E3654)</f>
        <v>576.57999999999981</v>
      </c>
      <c r="F3607" s="426"/>
      <c r="G3607" s="420"/>
      <c r="H3607" s="196">
        <f>SUM(H3608:H3624)</f>
        <v>576.58000000000015</v>
      </c>
      <c r="I3607" s="204" t="str">
        <f>IF(H3607=E3607,"OKAY","REVER")</f>
        <v>OKAY</v>
      </c>
      <c r="J3607" s="367"/>
    </row>
    <row r="3608" spans="1:10" s="177" customFormat="1" ht="12.75" customHeight="1" outlineLevel="1" x14ac:dyDescent="0.2">
      <c r="A3608" s="177" t="s">
        <v>211</v>
      </c>
      <c r="B3608" s="178" t="s">
        <v>1393</v>
      </c>
      <c r="C3608" s="179" t="s">
        <v>1482</v>
      </c>
      <c r="D3608" s="180"/>
      <c r="E3608" s="181"/>
      <c r="F3608" s="181"/>
      <c r="G3608" s="187" t="s">
        <v>4671</v>
      </c>
      <c r="H3608" s="197">
        <f t="shared" ref="H3608:H3624" si="105">SUMIF($C:$C,G3608,$E:$E)</f>
        <v>148.38999999999999</v>
      </c>
      <c r="I3608" s="203"/>
    </row>
    <row r="3609" spans="1:10" s="177" customFormat="1" ht="12.75" customHeight="1" outlineLevel="1" x14ac:dyDescent="0.2">
      <c r="A3609" s="177" t="s">
        <v>211</v>
      </c>
      <c r="B3609" s="186" t="s">
        <v>1394</v>
      </c>
      <c r="C3609" s="187" t="s">
        <v>4670</v>
      </c>
      <c r="D3609" s="188" t="s">
        <v>9</v>
      </c>
      <c r="E3609" s="189">
        <v>12.65</v>
      </c>
      <c r="F3609" s="189"/>
      <c r="G3609" s="191" t="s">
        <v>4670</v>
      </c>
      <c r="H3609" s="197">
        <f t="shared" si="105"/>
        <v>428.19000000000011</v>
      </c>
      <c r="I3609" s="203"/>
    </row>
    <row r="3610" spans="1:10" s="177" customFormat="1" ht="12.75" customHeight="1" outlineLevel="1" x14ac:dyDescent="0.2">
      <c r="A3610" s="177" t="s">
        <v>212</v>
      </c>
      <c r="B3610" s="178" t="s">
        <v>1395</v>
      </c>
      <c r="C3610" s="179" t="s">
        <v>1484</v>
      </c>
      <c r="D3610" s="180"/>
      <c r="E3610" s="181"/>
      <c r="F3610" s="181"/>
      <c r="G3610" s="187"/>
      <c r="H3610" s="197">
        <f t="shared" si="105"/>
        <v>0</v>
      </c>
      <c r="I3610" s="203"/>
    </row>
    <row r="3611" spans="1:10" s="177" customFormat="1" ht="12.75" customHeight="1" outlineLevel="1" x14ac:dyDescent="0.2">
      <c r="A3611" s="177" t="s">
        <v>212</v>
      </c>
      <c r="B3611" s="190" t="s">
        <v>1396</v>
      </c>
      <c r="C3611" s="191" t="s">
        <v>4670</v>
      </c>
      <c r="D3611" s="192" t="s">
        <v>9</v>
      </c>
      <c r="E3611" s="193">
        <v>11.73</v>
      </c>
      <c r="F3611" s="193"/>
      <c r="G3611" s="187"/>
      <c r="H3611" s="197">
        <f t="shared" si="105"/>
        <v>0</v>
      </c>
      <c r="I3611" s="203"/>
    </row>
    <row r="3612" spans="1:10" s="177" customFormat="1" ht="12.75" customHeight="1" outlineLevel="1" x14ac:dyDescent="0.2">
      <c r="A3612" s="177" t="s">
        <v>212</v>
      </c>
      <c r="B3612" s="178" t="s">
        <v>1397</v>
      </c>
      <c r="C3612" s="179" t="s">
        <v>1485</v>
      </c>
      <c r="D3612" s="180"/>
      <c r="E3612" s="181"/>
      <c r="F3612" s="181"/>
      <c r="G3612" s="187"/>
      <c r="H3612" s="197">
        <f t="shared" si="105"/>
        <v>0</v>
      </c>
      <c r="I3612" s="203"/>
    </row>
    <row r="3613" spans="1:10" s="177" customFormat="1" ht="12.75" customHeight="1" outlineLevel="1" x14ac:dyDescent="0.2">
      <c r="A3613" s="177" t="s">
        <v>212</v>
      </c>
      <c r="B3613" s="186" t="s">
        <v>1398</v>
      </c>
      <c r="C3613" s="187" t="s">
        <v>4671</v>
      </c>
      <c r="D3613" s="188" t="s">
        <v>9</v>
      </c>
      <c r="E3613" s="189">
        <v>5.66</v>
      </c>
      <c r="F3613" s="189"/>
      <c r="G3613" s="187"/>
      <c r="H3613" s="197">
        <f t="shared" si="105"/>
        <v>0</v>
      </c>
      <c r="I3613" s="203"/>
    </row>
    <row r="3614" spans="1:10" s="177" customFormat="1" ht="12.75" customHeight="1" outlineLevel="1" x14ac:dyDescent="0.2">
      <c r="A3614" s="177" t="s">
        <v>212</v>
      </c>
      <c r="B3614" s="190" t="s">
        <v>4672</v>
      </c>
      <c r="C3614" s="191" t="s">
        <v>4670</v>
      </c>
      <c r="D3614" s="192" t="s">
        <v>9</v>
      </c>
      <c r="E3614" s="193">
        <v>35.68</v>
      </c>
      <c r="F3614" s="193"/>
      <c r="G3614" s="187"/>
      <c r="H3614" s="197">
        <f t="shared" si="105"/>
        <v>0</v>
      </c>
      <c r="I3614" s="160"/>
    </row>
    <row r="3615" spans="1:10" s="177" customFormat="1" ht="12.75" customHeight="1" outlineLevel="1" x14ac:dyDescent="0.2">
      <c r="A3615" s="177" t="s">
        <v>212</v>
      </c>
      <c r="B3615" s="178" t="s">
        <v>1399</v>
      </c>
      <c r="C3615" s="179" t="s">
        <v>1486</v>
      </c>
      <c r="D3615" s="180"/>
      <c r="E3615" s="181"/>
      <c r="F3615" s="181"/>
      <c r="G3615" s="187"/>
      <c r="H3615" s="197">
        <f t="shared" si="105"/>
        <v>0</v>
      </c>
      <c r="I3615" s="203"/>
    </row>
    <row r="3616" spans="1:10" s="177" customFormat="1" ht="12.75" customHeight="1" outlineLevel="1" x14ac:dyDescent="0.2">
      <c r="A3616" s="177" t="s">
        <v>212</v>
      </c>
      <c r="B3616" s="186" t="s">
        <v>1400</v>
      </c>
      <c r="C3616" s="187" t="s">
        <v>4671</v>
      </c>
      <c r="D3616" s="188" t="s">
        <v>9</v>
      </c>
      <c r="E3616" s="189">
        <v>19.739999999999998</v>
      </c>
      <c r="F3616" s="189"/>
      <c r="G3616" s="187"/>
      <c r="H3616" s="197">
        <f t="shared" si="105"/>
        <v>0</v>
      </c>
      <c r="I3616" s="203"/>
    </row>
    <row r="3617" spans="1:10" s="177" customFormat="1" ht="12.75" customHeight="1" outlineLevel="1" x14ac:dyDescent="0.2">
      <c r="A3617" s="177" t="s">
        <v>212</v>
      </c>
      <c r="B3617" s="190" t="s">
        <v>4673</v>
      </c>
      <c r="C3617" s="191" t="s">
        <v>4670</v>
      </c>
      <c r="D3617" s="192" t="s">
        <v>9</v>
      </c>
      <c r="E3617" s="193">
        <v>25.06</v>
      </c>
      <c r="F3617" s="193"/>
      <c r="G3617" s="187"/>
      <c r="H3617" s="197">
        <f t="shared" si="105"/>
        <v>0</v>
      </c>
      <c r="I3617" s="203"/>
    </row>
    <row r="3618" spans="1:10" s="177" customFormat="1" ht="12.75" customHeight="1" outlineLevel="1" x14ac:dyDescent="0.2">
      <c r="A3618" s="177" t="s">
        <v>212</v>
      </c>
      <c r="B3618" s="178" t="s">
        <v>1401</v>
      </c>
      <c r="C3618" s="179" t="s">
        <v>1487</v>
      </c>
      <c r="D3618" s="180"/>
      <c r="E3618" s="181"/>
      <c r="F3618" s="181"/>
      <c r="G3618" s="187"/>
      <c r="H3618" s="197">
        <f t="shared" si="105"/>
        <v>0</v>
      </c>
      <c r="I3618" s="203"/>
    </row>
    <row r="3619" spans="1:10" s="177" customFormat="1" ht="12.75" customHeight="1" outlineLevel="1" x14ac:dyDescent="0.2">
      <c r="A3619" s="177" t="s">
        <v>212</v>
      </c>
      <c r="B3619" s="186" t="s">
        <v>1402</v>
      </c>
      <c r="C3619" s="187" t="s">
        <v>4671</v>
      </c>
      <c r="D3619" s="188" t="s">
        <v>9</v>
      </c>
      <c r="E3619" s="189">
        <v>8.83</v>
      </c>
      <c r="F3619" s="189"/>
      <c r="G3619" s="187"/>
      <c r="H3619" s="197">
        <f t="shared" si="105"/>
        <v>0</v>
      </c>
      <c r="I3619" s="203"/>
    </row>
    <row r="3620" spans="1:10" s="177" customFormat="1" ht="12.75" customHeight="1" outlineLevel="1" x14ac:dyDescent="0.2">
      <c r="A3620" s="177" t="s">
        <v>212</v>
      </c>
      <c r="B3620" s="190" t="s">
        <v>4674</v>
      </c>
      <c r="C3620" s="191" t="s">
        <v>4670</v>
      </c>
      <c r="D3620" s="192" t="s">
        <v>9</v>
      </c>
      <c r="E3620" s="193">
        <v>24.78</v>
      </c>
      <c r="F3620" s="193"/>
      <c r="G3620" s="191"/>
      <c r="H3620" s="197">
        <f t="shared" si="105"/>
        <v>0</v>
      </c>
      <c r="I3620" s="203"/>
    </row>
    <row r="3621" spans="1:10" s="177" customFormat="1" ht="12.75" customHeight="1" outlineLevel="1" x14ac:dyDescent="0.2">
      <c r="A3621" s="177" t="s">
        <v>212</v>
      </c>
      <c r="B3621" s="178" t="s">
        <v>1403</v>
      </c>
      <c r="C3621" s="179" t="s">
        <v>1488</v>
      </c>
      <c r="D3621" s="180"/>
      <c r="E3621" s="181"/>
      <c r="F3621" s="181"/>
      <c r="G3621" s="187"/>
      <c r="H3621" s="197">
        <f t="shared" si="105"/>
        <v>0</v>
      </c>
      <c r="I3621" s="203"/>
    </row>
    <row r="3622" spans="1:10" s="177" customFormat="1" ht="12.75" customHeight="1" outlineLevel="1" x14ac:dyDescent="0.2">
      <c r="A3622" s="177" t="s">
        <v>212</v>
      </c>
      <c r="B3622" s="186" t="s">
        <v>1404</v>
      </c>
      <c r="C3622" s="187" t="s">
        <v>4671</v>
      </c>
      <c r="D3622" s="188" t="s">
        <v>9</v>
      </c>
      <c r="E3622" s="189">
        <v>19.71</v>
      </c>
      <c r="F3622" s="189"/>
      <c r="G3622" s="191"/>
      <c r="H3622" s="197">
        <f t="shared" si="105"/>
        <v>0</v>
      </c>
      <c r="I3622" s="203"/>
    </row>
    <row r="3623" spans="1:10" s="177" customFormat="1" ht="12.75" customHeight="1" outlineLevel="1" x14ac:dyDescent="0.2">
      <c r="A3623" s="177" t="s">
        <v>212</v>
      </c>
      <c r="B3623" s="190" t="s">
        <v>4675</v>
      </c>
      <c r="C3623" s="191" t="s">
        <v>4670</v>
      </c>
      <c r="D3623" s="192" t="s">
        <v>9</v>
      </c>
      <c r="E3623" s="193">
        <v>24.97</v>
      </c>
      <c r="F3623" s="193"/>
      <c r="G3623" s="187"/>
      <c r="H3623" s="197">
        <f t="shared" si="105"/>
        <v>0</v>
      </c>
      <c r="I3623" s="203"/>
    </row>
    <row r="3624" spans="1:10" s="177" customFormat="1" ht="12.75" customHeight="1" outlineLevel="1" x14ac:dyDescent="0.2">
      <c r="A3624" s="177" t="s">
        <v>212</v>
      </c>
      <c r="B3624" s="178" t="s">
        <v>4676</v>
      </c>
      <c r="C3624" s="179" t="s">
        <v>1489</v>
      </c>
      <c r="D3624" s="180"/>
      <c r="E3624" s="181"/>
      <c r="F3624" s="181"/>
      <c r="G3624" s="191"/>
      <c r="H3624" s="197">
        <f t="shared" si="105"/>
        <v>0</v>
      </c>
      <c r="I3624" s="203"/>
    </row>
    <row r="3625" spans="1:10" s="177" customFormat="1" ht="12.75" customHeight="1" outlineLevel="1" x14ac:dyDescent="0.2">
      <c r="A3625" s="177" t="s">
        <v>212</v>
      </c>
      <c r="B3625" s="186" t="s">
        <v>4677</v>
      </c>
      <c r="C3625" s="187" t="s">
        <v>4671</v>
      </c>
      <c r="D3625" s="188" t="s">
        <v>9</v>
      </c>
      <c r="E3625" s="189">
        <v>8.83</v>
      </c>
      <c r="F3625" s="189"/>
      <c r="G3625" s="160"/>
      <c r="H3625" s="160"/>
      <c r="I3625" s="203"/>
    </row>
    <row r="3626" spans="1:10" s="177" customFormat="1" ht="12.75" customHeight="1" outlineLevel="1" x14ac:dyDescent="0.2">
      <c r="A3626" s="177" t="s">
        <v>212</v>
      </c>
      <c r="B3626" s="190" t="s">
        <v>4678</v>
      </c>
      <c r="C3626" s="191" t="s">
        <v>4670</v>
      </c>
      <c r="D3626" s="192" t="s">
        <v>9</v>
      </c>
      <c r="E3626" s="193">
        <v>24.99</v>
      </c>
      <c r="F3626" s="193"/>
      <c r="G3626" s="423" t="s">
        <v>665</v>
      </c>
      <c r="H3626" s="196">
        <f>H3628+H3648</f>
        <v>576.58000000000004</v>
      </c>
      <c r="I3626" s="204" t="str">
        <f>IF(H3626=H3607,"OKAY","REVER")</f>
        <v>OKAY</v>
      </c>
    </row>
    <row r="3627" spans="1:10" s="177" customFormat="1" ht="12.75" customHeight="1" outlineLevel="1" x14ac:dyDescent="0.2">
      <c r="A3627" s="177" t="s">
        <v>212</v>
      </c>
      <c r="B3627" s="178" t="s">
        <v>4679</v>
      </c>
      <c r="C3627" s="179" t="s">
        <v>1490</v>
      </c>
      <c r="D3627" s="180"/>
      <c r="E3627" s="181"/>
      <c r="F3627" s="181"/>
      <c r="G3627" s="194"/>
      <c r="H3627" s="194"/>
      <c r="I3627" s="204"/>
    </row>
    <row r="3628" spans="1:10" s="177" customFormat="1" ht="12.75" customHeight="1" outlineLevel="1" x14ac:dyDescent="0.2">
      <c r="A3628" s="177" t="s">
        <v>212</v>
      </c>
      <c r="B3628" s="186" t="s">
        <v>4680</v>
      </c>
      <c r="C3628" s="187" t="s">
        <v>4671</v>
      </c>
      <c r="D3628" s="188" t="s">
        <v>9</v>
      </c>
      <c r="E3628" s="189">
        <v>19.71</v>
      </c>
      <c r="F3628" s="189"/>
      <c r="G3628" s="423" t="str">
        <f>$A$1</f>
        <v>EMBASSAMENTO</v>
      </c>
      <c r="H3628" s="196">
        <f>SUM(H3629:H3645)</f>
        <v>12.65</v>
      </c>
      <c r="I3628" s="204"/>
    </row>
    <row r="3629" spans="1:10" s="177" customFormat="1" ht="12.75" customHeight="1" outlineLevel="1" x14ac:dyDescent="0.2">
      <c r="A3629" s="177" t="s">
        <v>212</v>
      </c>
      <c r="B3629" s="190" t="s">
        <v>4681</v>
      </c>
      <c r="C3629" s="191" t="s">
        <v>4670</v>
      </c>
      <c r="D3629" s="192" t="s">
        <v>9</v>
      </c>
      <c r="E3629" s="193">
        <v>24.99</v>
      </c>
      <c r="F3629" s="193"/>
      <c r="G3629" s="187" t="s">
        <v>4671</v>
      </c>
      <c r="H3629" s="197">
        <f t="shared" ref="H3629:H3645" si="106">SUMIFS($E:$E,$C:$C,G3629,$A:$A,$G$22)</f>
        <v>0</v>
      </c>
      <c r="I3629" s="204"/>
    </row>
    <row r="3630" spans="1:10" s="177" customFormat="1" ht="12.75" customHeight="1" outlineLevel="1" x14ac:dyDescent="0.2">
      <c r="A3630" s="177" t="s">
        <v>212</v>
      </c>
      <c r="B3630" s="178" t="s">
        <v>4682</v>
      </c>
      <c r="C3630" s="179" t="s">
        <v>1491</v>
      </c>
      <c r="D3630" s="180"/>
      <c r="E3630" s="181"/>
      <c r="F3630" s="181"/>
      <c r="G3630" s="191" t="s">
        <v>4670</v>
      </c>
      <c r="H3630" s="197">
        <f t="shared" si="106"/>
        <v>12.65</v>
      </c>
      <c r="I3630" s="203"/>
    </row>
    <row r="3631" spans="1:10" s="177" customFormat="1" ht="12.75" customHeight="1" outlineLevel="1" x14ac:dyDescent="0.2">
      <c r="A3631" s="177" t="s">
        <v>212</v>
      </c>
      <c r="B3631" s="186" t="s">
        <v>4683</v>
      </c>
      <c r="C3631" s="187" t="s">
        <v>4671</v>
      </c>
      <c r="D3631" s="188" t="s">
        <v>9</v>
      </c>
      <c r="E3631" s="189">
        <v>8.83</v>
      </c>
      <c r="F3631" s="189"/>
      <c r="G3631" s="187"/>
      <c r="H3631" s="197">
        <f t="shared" si="106"/>
        <v>0</v>
      </c>
      <c r="I3631" s="203"/>
    </row>
    <row r="3632" spans="1:10" s="177" customFormat="1" ht="12.75" customHeight="1" outlineLevel="1" x14ac:dyDescent="0.2">
      <c r="A3632" s="177" t="s">
        <v>212</v>
      </c>
      <c r="B3632" s="190" t="s">
        <v>4684</v>
      </c>
      <c r="C3632" s="191" t="s">
        <v>4670</v>
      </c>
      <c r="D3632" s="192" t="s">
        <v>9</v>
      </c>
      <c r="E3632" s="193">
        <v>24.99</v>
      </c>
      <c r="F3632" s="193"/>
      <c r="G3632" s="187"/>
      <c r="H3632" s="197">
        <f t="shared" si="106"/>
        <v>0</v>
      </c>
      <c r="I3632" s="203"/>
      <c r="J3632" s="365"/>
    </row>
    <row r="3633" spans="1:10" s="177" customFormat="1" ht="12.75" customHeight="1" outlineLevel="1" x14ac:dyDescent="0.2">
      <c r="A3633" s="177" t="s">
        <v>212</v>
      </c>
      <c r="B3633" s="178" t="s">
        <v>4685</v>
      </c>
      <c r="C3633" s="179" t="s">
        <v>1492</v>
      </c>
      <c r="D3633" s="180"/>
      <c r="E3633" s="181"/>
      <c r="F3633" s="181"/>
      <c r="G3633" s="187"/>
      <c r="H3633" s="197">
        <f t="shared" si="106"/>
        <v>0</v>
      </c>
      <c r="I3633" s="203"/>
      <c r="J3633" s="365"/>
    </row>
    <row r="3634" spans="1:10" s="177" customFormat="1" ht="12.75" customHeight="1" outlineLevel="1" x14ac:dyDescent="0.2">
      <c r="A3634" s="177" t="s">
        <v>212</v>
      </c>
      <c r="B3634" s="186" t="s">
        <v>4686</v>
      </c>
      <c r="C3634" s="187" t="s">
        <v>4671</v>
      </c>
      <c r="D3634" s="188" t="s">
        <v>9</v>
      </c>
      <c r="E3634" s="189">
        <v>19.71</v>
      </c>
      <c r="F3634" s="189"/>
      <c r="G3634" s="187"/>
      <c r="H3634" s="197">
        <f t="shared" si="106"/>
        <v>0</v>
      </c>
      <c r="I3634" s="203"/>
      <c r="J3634" s="365"/>
    </row>
    <row r="3635" spans="1:10" s="177" customFormat="1" ht="12.75" customHeight="1" outlineLevel="1" x14ac:dyDescent="0.2">
      <c r="A3635" s="177" t="s">
        <v>212</v>
      </c>
      <c r="B3635" s="190" t="s">
        <v>4687</v>
      </c>
      <c r="C3635" s="191" t="s">
        <v>4670</v>
      </c>
      <c r="D3635" s="192" t="s">
        <v>9</v>
      </c>
      <c r="E3635" s="193">
        <v>24.99</v>
      </c>
      <c r="F3635" s="193"/>
      <c r="G3635" s="187"/>
      <c r="H3635" s="197">
        <f t="shared" si="106"/>
        <v>0</v>
      </c>
      <c r="I3635" s="203"/>
      <c r="J3635" s="365"/>
    </row>
    <row r="3636" spans="1:10" s="177" customFormat="1" ht="12.75" customHeight="1" outlineLevel="1" x14ac:dyDescent="0.2">
      <c r="A3636" s="177" t="s">
        <v>212</v>
      </c>
      <c r="B3636" s="178" t="s">
        <v>4688</v>
      </c>
      <c r="C3636" s="179" t="s">
        <v>1493</v>
      </c>
      <c r="D3636" s="180"/>
      <c r="E3636" s="181"/>
      <c r="F3636" s="181"/>
      <c r="G3636" s="187"/>
      <c r="H3636" s="197">
        <f t="shared" si="106"/>
        <v>0</v>
      </c>
      <c r="I3636" s="203"/>
      <c r="J3636" s="365"/>
    </row>
    <row r="3637" spans="1:10" s="177" customFormat="1" ht="12.75" customHeight="1" outlineLevel="1" x14ac:dyDescent="0.2">
      <c r="A3637" s="177" t="s">
        <v>212</v>
      </c>
      <c r="B3637" s="186" t="s">
        <v>4689</v>
      </c>
      <c r="C3637" s="187" t="s">
        <v>4671</v>
      </c>
      <c r="D3637" s="188" t="s">
        <v>9</v>
      </c>
      <c r="E3637" s="189">
        <v>8.83</v>
      </c>
      <c r="F3637" s="189"/>
      <c r="G3637" s="187"/>
      <c r="H3637" s="197">
        <f t="shared" si="106"/>
        <v>0</v>
      </c>
      <c r="I3637" s="203"/>
      <c r="J3637" s="365"/>
    </row>
    <row r="3638" spans="1:10" s="177" customFormat="1" ht="12.75" customHeight="1" outlineLevel="1" x14ac:dyDescent="0.2">
      <c r="A3638" s="177" t="s">
        <v>212</v>
      </c>
      <c r="B3638" s="190" t="s">
        <v>4690</v>
      </c>
      <c r="C3638" s="191" t="s">
        <v>4670</v>
      </c>
      <c r="D3638" s="192" t="s">
        <v>9</v>
      </c>
      <c r="E3638" s="193">
        <v>24.99</v>
      </c>
      <c r="F3638" s="193"/>
      <c r="G3638" s="187"/>
      <c r="H3638" s="197">
        <f t="shared" si="106"/>
        <v>0</v>
      </c>
      <c r="I3638" s="203"/>
      <c r="J3638" s="365"/>
    </row>
    <row r="3639" spans="1:10" s="177" customFormat="1" ht="12.75" customHeight="1" outlineLevel="1" x14ac:dyDescent="0.2">
      <c r="A3639" s="177" t="s">
        <v>212</v>
      </c>
      <c r="B3639" s="178" t="s">
        <v>4691</v>
      </c>
      <c r="C3639" s="179" t="s">
        <v>1494</v>
      </c>
      <c r="D3639" s="180"/>
      <c r="E3639" s="181"/>
      <c r="F3639" s="181"/>
      <c r="G3639" s="187"/>
      <c r="H3639" s="197">
        <f t="shared" si="106"/>
        <v>0</v>
      </c>
      <c r="I3639" s="203"/>
      <c r="J3639" s="365"/>
    </row>
    <row r="3640" spans="1:10" s="177" customFormat="1" ht="12.75" customHeight="1" outlineLevel="1" x14ac:dyDescent="0.2">
      <c r="A3640" s="177" t="s">
        <v>212</v>
      </c>
      <c r="B3640" s="186" t="s">
        <v>4692</v>
      </c>
      <c r="C3640" s="187" t="s">
        <v>4671</v>
      </c>
      <c r="D3640" s="188" t="s">
        <v>9</v>
      </c>
      <c r="E3640" s="189">
        <v>19.71</v>
      </c>
      <c r="F3640" s="189"/>
      <c r="G3640" s="187"/>
      <c r="H3640" s="197">
        <f t="shared" si="106"/>
        <v>0</v>
      </c>
      <c r="I3640" s="203"/>
      <c r="J3640" s="365"/>
    </row>
    <row r="3641" spans="1:10" s="177" customFormat="1" ht="12.75" customHeight="1" outlineLevel="1" x14ac:dyDescent="0.2">
      <c r="A3641" s="177" t="s">
        <v>212</v>
      </c>
      <c r="B3641" s="190" t="s">
        <v>4693</v>
      </c>
      <c r="C3641" s="191" t="s">
        <v>4670</v>
      </c>
      <c r="D3641" s="192" t="s">
        <v>9</v>
      </c>
      <c r="E3641" s="193">
        <v>24.99</v>
      </c>
      <c r="F3641" s="193"/>
      <c r="G3641" s="191"/>
      <c r="H3641" s="197">
        <f t="shared" si="106"/>
        <v>0</v>
      </c>
      <c r="I3641" s="203"/>
      <c r="J3641" s="365"/>
    </row>
    <row r="3642" spans="1:10" s="177" customFormat="1" ht="12.75" customHeight="1" outlineLevel="1" x14ac:dyDescent="0.2">
      <c r="A3642" s="177" t="s">
        <v>212</v>
      </c>
      <c r="B3642" s="178" t="s">
        <v>4694</v>
      </c>
      <c r="C3642" s="179" t="s">
        <v>1495</v>
      </c>
      <c r="D3642" s="180"/>
      <c r="E3642" s="181"/>
      <c r="F3642" s="181"/>
      <c r="G3642" s="187"/>
      <c r="H3642" s="197">
        <f t="shared" si="106"/>
        <v>0</v>
      </c>
      <c r="I3642" s="203"/>
      <c r="J3642" s="365"/>
    </row>
    <row r="3643" spans="1:10" s="177" customFormat="1" ht="12.75" customHeight="1" outlineLevel="1" x14ac:dyDescent="0.2">
      <c r="A3643" s="177" t="s">
        <v>212</v>
      </c>
      <c r="B3643" s="186" t="s">
        <v>4695</v>
      </c>
      <c r="C3643" s="187" t="s">
        <v>4671</v>
      </c>
      <c r="D3643" s="188" t="s">
        <v>9</v>
      </c>
      <c r="E3643" s="189">
        <v>8.83</v>
      </c>
      <c r="F3643" s="189"/>
      <c r="G3643" s="191"/>
      <c r="H3643" s="197">
        <f t="shared" si="106"/>
        <v>0</v>
      </c>
      <c r="I3643" s="203"/>
      <c r="J3643" s="365"/>
    </row>
    <row r="3644" spans="1:10" s="177" customFormat="1" ht="12.75" customHeight="1" outlineLevel="1" x14ac:dyDescent="0.2">
      <c r="A3644" s="177" t="s">
        <v>212</v>
      </c>
      <c r="B3644" s="190" t="s">
        <v>4696</v>
      </c>
      <c r="C3644" s="191" t="s">
        <v>4670</v>
      </c>
      <c r="D3644" s="192" t="s">
        <v>9</v>
      </c>
      <c r="E3644" s="193">
        <v>25.5</v>
      </c>
      <c r="F3644" s="193"/>
      <c r="G3644" s="187"/>
      <c r="H3644" s="197">
        <f t="shared" si="106"/>
        <v>0</v>
      </c>
      <c r="I3644" s="203"/>
      <c r="J3644" s="365"/>
    </row>
    <row r="3645" spans="1:10" s="177" customFormat="1" ht="12.75" customHeight="1" outlineLevel="1" x14ac:dyDescent="0.2">
      <c r="A3645" s="177" t="s">
        <v>212</v>
      </c>
      <c r="B3645" s="178" t="s">
        <v>4697</v>
      </c>
      <c r="C3645" s="179" t="s">
        <v>1496</v>
      </c>
      <c r="D3645" s="180"/>
      <c r="E3645" s="181"/>
      <c r="F3645" s="181"/>
      <c r="G3645" s="191"/>
      <c r="H3645" s="197">
        <f t="shared" si="106"/>
        <v>0</v>
      </c>
      <c r="I3645" s="203"/>
      <c r="J3645" s="365"/>
    </row>
    <row r="3646" spans="1:10" s="177" customFormat="1" ht="12.75" customHeight="1" outlineLevel="1" x14ac:dyDescent="0.2">
      <c r="A3646" s="177" t="s">
        <v>212</v>
      </c>
      <c r="B3646" s="186" t="s">
        <v>4698</v>
      </c>
      <c r="C3646" s="187" t="s">
        <v>4670</v>
      </c>
      <c r="D3646" s="188" t="s">
        <v>9</v>
      </c>
      <c r="E3646" s="189">
        <v>35.450000000000003</v>
      </c>
      <c r="F3646" s="189"/>
      <c r="G3646" s="160"/>
      <c r="H3646" s="160"/>
      <c r="I3646" s="203"/>
      <c r="J3646" s="365"/>
    </row>
    <row r="3647" spans="1:10" s="177" customFormat="1" ht="12.75" customHeight="1" outlineLevel="1" x14ac:dyDescent="0.2">
      <c r="A3647" s="177" t="s">
        <v>212</v>
      </c>
      <c r="B3647" s="178" t="s">
        <v>4699</v>
      </c>
      <c r="C3647" s="179" t="s">
        <v>1497</v>
      </c>
      <c r="D3647" s="180"/>
      <c r="E3647" s="181"/>
      <c r="F3647" s="181"/>
      <c r="G3647" s="160"/>
      <c r="H3647" s="160"/>
      <c r="I3647" s="203"/>
      <c r="J3647" s="365"/>
    </row>
    <row r="3648" spans="1:10" s="177" customFormat="1" ht="12.75" customHeight="1" outlineLevel="1" x14ac:dyDescent="0.2">
      <c r="A3648" s="177" t="s">
        <v>212</v>
      </c>
      <c r="B3648" s="190" t="s">
        <v>4700</v>
      </c>
      <c r="C3648" s="191" t="s">
        <v>4670</v>
      </c>
      <c r="D3648" s="192" t="s">
        <v>9</v>
      </c>
      <c r="E3648" s="193">
        <v>23.56</v>
      </c>
      <c r="F3648" s="193"/>
      <c r="G3648" s="423" t="str">
        <f>$A$2</f>
        <v>TORRE</v>
      </c>
      <c r="H3648" s="196">
        <f>SUM(H3649:H3654)</f>
        <v>563.93000000000006</v>
      </c>
      <c r="I3648" s="203"/>
      <c r="J3648" s="365"/>
    </row>
    <row r="3649" spans="1:10" s="177" customFormat="1" ht="12.75" customHeight="1" outlineLevel="1" x14ac:dyDescent="0.2">
      <c r="A3649" s="177" t="s">
        <v>212</v>
      </c>
      <c r="B3649" s="178" t="s">
        <v>4701</v>
      </c>
      <c r="C3649" s="179" t="s">
        <v>1498</v>
      </c>
      <c r="D3649" s="180"/>
      <c r="E3649" s="181"/>
      <c r="F3649" s="181"/>
      <c r="G3649" s="187" t="s">
        <v>4671</v>
      </c>
      <c r="H3649" s="197">
        <f t="shared" ref="H3649:H3654" si="107">SUMIFS($E:$E,$C:$C,G3649,$A:$A,$G$30)</f>
        <v>148.38999999999999</v>
      </c>
      <c r="I3649" s="203"/>
      <c r="J3649" s="365"/>
    </row>
    <row r="3650" spans="1:10" s="177" customFormat="1" ht="12.75" customHeight="1" outlineLevel="1" x14ac:dyDescent="0.2">
      <c r="A3650" s="177" t="s">
        <v>212</v>
      </c>
      <c r="B3650" s="186" t="s">
        <v>4702</v>
      </c>
      <c r="C3650" s="187" t="s">
        <v>4670</v>
      </c>
      <c r="D3650" s="188" t="s">
        <v>9</v>
      </c>
      <c r="E3650" s="189">
        <v>17.41</v>
      </c>
      <c r="F3650" s="189"/>
      <c r="G3650" s="191" t="s">
        <v>4670</v>
      </c>
      <c r="H3650" s="197">
        <f t="shared" si="107"/>
        <v>415.54000000000008</v>
      </c>
      <c r="I3650" s="203"/>
      <c r="J3650" s="365"/>
    </row>
    <row r="3651" spans="1:10" s="177" customFormat="1" ht="12.75" customHeight="1" outlineLevel="1" x14ac:dyDescent="0.2">
      <c r="A3651" s="177" t="s">
        <v>212</v>
      </c>
      <c r="B3651" s="178" t="s">
        <v>4703</v>
      </c>
      <c r="C3651" s="179" t="s">
        <v>1499</v>
      </c>
      <c r="D3651" s="180"/>
      <c r="E3651" s="181"/>
      <c r="F3651" s="181"/>
      <c r="G3651" s="187"/>
      <c r="H3651" s="197">
        <f t="shared" si="107"/>
        <v>0</v>
      </c>
      <c r="I3651" s="203"/>
      <c r="J3651" s="365"/>
    </row>
    <row r="3652" spans="1:10" s="177" customFormat="1" ht="12.75" customHeight="1" outlineLevel="1" x14ac:dyDescent="0.2">
      <c r="A3652" s="177" t="s">
        <v>212</v>
      </c>
      <c r="B3652" s="190" t="s">
        <v>4704</v>
      </c>
      <c r="C3652" s="191" t="s">
        <v>4670</v>
      </c>
      <c r="D3652" s="192" t="s">
        <v>9</v>
      </c>
      <c r="E3652" s="193">
        <v>23.55</v>
      </c>
      <c r="F3652" s="193"/>
      <c r="G3652" s="187"/>
      <c r="H3652" s="197">
        <f t="shared" si="107"/>
        <v>0</v>
      </c>
      <c r="I3652" s="203"/>
      <c r="J3652" s="365"/>
    </row>
    <row r="3653" spans="1:10" s="177" customFormat="1" ht="12.75" customHeight="1" outlineLevel="1" x14ac:dyDescent="0.2">
      <c r="A3653" s="177" t="s">
        <v>212</v>
      </c>
      <c r="B3653" s="178" t="s">
        <v>4705</v>
      </c>
      <c r="C3653" s="179" t="s">
        <v>1500</v>
      </c>
      <c r="D3653" s="180"/>
      <c r="E3653" s="181"/>
      <c r="F3653" s="181"/>
      <c r="G3653" s="187"/>
      <c r="H3653" s="197">
        <f t="shared" si="107"/>
        <v>0</v>
      </c>
      <c r="I3653" s="203"/>
      <c r="J3653" s="365"/>
    </row>
    <row r="3654" spans="1:10" s="177" customFormat="1" ht="12.75" customHeight="1" outlineLevel="1" x14ac:dyDescent="0.2">
      <c r="A3654" s="177" t="s">
        <v>212</v>
      </c>
      <c r="B3654" s="186" t="s">
        <v>4706</v>
      </c>
      <c r="C3654" s="187" t="s">
        <v>4670</v>
      </c>
      <c r="D3654" s="188" t="s">
        <v>9</v>
      </c>
      <c r="E3654" s="189">
        <v>17.91</v>
      </c>
      <c r="F3654" s="189"/>
      <c r="G3654" s="187"/>
      <c r="H3654" s="197">
        <f t="shared" si="107"/>
        <v>0</v>
      </c>
      <c r="I3654" s="203"/>
      <c r="J3654" s="365"/>
    </row>
    <row r="3655" spans="1:10" s="177" customFormat="1" x14ac:dyDescent="0.2">
      <c r="B3655" s="419" t="s">
        <v>4708</v>
      </c>
      <c r="C3655" s="420" t="s">
        <v>4709</v>
      </c>
      <c r="D3655" s="424"/>
      <c r="E3655" s="426">
        <f>SUM(E3657:E3718)</f>
        <v>131.45999999999995</v>
      </c>
      <c r="F3655" s="426"/>
      <c r="G3655" s="420"/>
      <c r="H3655" s="196">
        <f>SUM(H3656:H3672)</f>
        <v>131.46</v>
      </c>
      <c r="I3655" s="204" t="str">
        <f>IF(H3655=E3655,"OKAY","REVER")</f>
        <v>OKAY</v>
      </c>
      <c r="J3655" s="367"/>
    </row>
    <row r="3656" spans="1:10" s="177" customFormat="1" ht="25.5" customHeight="1" outlineLevel="1" x14ac:dyDescent="0.2">
      <c r="A3656" s="177" t="s">
        <v>211</v>
      </c>
      <c r="B3656" s="178" t="s">
        <v>4710</v>
      </c>
      <c r="C3656" s="179" t="s">
        <v>1482</v>
      </c>
      <c r="D3656" s="180"/>
      <c r="E3656" s="181"/>
      <c r="F3656" s="181"/>
      <c r="G3656" s="187" t="s">
        <v>4717</v>
      </c>
      <c r="H3656" s="197">
        <f t="shared" ref="H3656:H3672" si="108">SUMIF($C:$C,G3656,$E:$E)</f>
        <v>64.559999999999988</v>
      </c>
      <c r="I3656" s="203"/>
    </row>
    <row r="3657" spans="1:10" s="177" customFormat="1" ht="25.5" customHeight="1" outlineLevel="1" x14ac:dyDescent="0.2">
      <c r="A3657" s="177" t="s">
        <v>211</v>
      </c>
      <c r="B3657" s="190" t="s">
        <v>4711</v>
      </c>
      <c r="C3657" s="191" t="s">
        <v>4712</v>
      </c>
      <c r="D3657" s="192" t="s">
        <v>9</v>
      </c>
      <c r="E3657" s="193">
        <v>0.11</v>
      </c>
      <c r="F3657" s="193"/>
      <c r="G3657" s="191" t="s">
        <v>4712</v>
      </c>
      <c r="H3657" s="197">
        <f t="shared" si="108"/>
        <v>0.11</v>
      </c>
      <c r="I3657" s="203"/>
    </row>
    <row r="3658" spans="1:10" s="177" customFormat="1" ht="38.25" customHeight="1" outlineLevel="1" x14ac:dyDescent="0.2">
      <c r="A3658" s="177" t="s">
        <v>211</v>
      </c>
      <c r="B3658" s="186" t="s">
        <v>4713</v>
      </c>
      <c r="C3658" s="187" t="s">
        <v>4714</v>
      </c>
      <c r="D3658" s="188" t="s">
        <v>9</v>
      </c>
      <c r="E3658" s="189">
        <v>0.4</v>
      </c>
      <c r="F3658" s="189"/>
      <c r="G3658" s="187" t="s">
        <v>4719</v>
      </c>
      <c r="H3658" s="197">
        <f t="shared" si="108"/>
        <v>26.18</v>
      </c>
      <c r="I3658" s="203"/>
    </row>
    <row r="3659" spans="1:10" s="177" customFormat="1" ht="38.25" customHeight="1" outlineLevel="1" x14ac:dyDescent="0.2">
      <c r="A3659" s="177" t="s">
        <v>211</v>
      </c>
      <c r="B3659" s="178" t="s">
        <v>4715</v>
      </c>
      <c r="C3659" s="179" t="s">
        <v>1484</v>
      </c>
      <c r="D3659" s="180"/>
      <c r="E3659" s="181"/>
      <c r="F3659" s="181"/>
      <c r="G3659" s="191" t="s">
        <v>4721</v>
      </c>
      <c r="H3659" s="197">
        <f t="shared" si="108"/>
        <v>0.65</v>
      </c>
      <c r="I3659" s="203"/>
    </row>
    <row r="3660" spans="1:10" s="177" customFormat="1" ht="38.25" customHeight="1" outlineLevel="1" x14ac:dyDescent="0.2">
      <c r="A3660" s="177" t="s">
        <v>211</v>
      </c>
      <c r="B3660" s="190" t="s">
        <v>4716</v>
      </c>
      <c r="C3660" s="191" t="s">
        <v>4717</v>
      </c>
      <c r="D3660" s="192" t="s">
        <v>9</v>
      </c>
      <c r="E3660" s="193">
        <v>5.56</v>
      </c>
      <c r="F3660" s="193"/>
      <c r="G3660" s="187" t="s">
        <v>4723</v>
      </c>
      <c r="H3660" s="197">
        <f t="shared" si="108"/>
        <v>39.320000000000007</v>
      </c>
      <c r="I3660" s="203"/>
    </row>
    <row r="3661" spans="1:10" s="177" customFormat="1" ht="38.25" customHeight="1" outlineLevel="1" x14ac:dyDescent="0.2">
      <c r="A3661" s="177" t="s">
        <v>212</v>
      </c>
      <c r="B3661" s="186" t="s">
        <v>4718</v>
      </c>
      <c r="C3661" s="187" t="s">
        <v>4719</v>
      </c>
      <c r="D3661" s="188" t="s">
        <v>9</v>
      </c>
      <c r="E3661" s="189">
        <v>2.17</v>
      </c>
      <c r="F3661" s="189"/>
      <c r="G3661" s="191" t="s">
        <v>4771</v>
      </c>
      <c r="H3661" s="197">
        <f t="shared" si="108"/>
        <v>0.24</v>
      </c>
      <c r="I3661" s="203"/>
    </row>
    <row r="3662" spans="1:10" s="177" customFormat="1" ht="25.5" customHeight="1" outlineLevel="1" x14ac:dyDescent="0.2">
      <c r="A3662" s="177" t="s">
        <v>212</v>
      </c>
      <c r="B3662" s="190" t="s">
        <v>4720</v>
      </c>
      <c r="C3662" s="191" t="s">
        <v>4721</v>
      </c>
      <c r="D3662" s="192" t="s">
        <v>9</v>
      </c>
      <c r="E3662" s="193">
        <v>0.65</v>
      </c>
      <c r="F3662" s="193"/>
      <c r="G3662" s="187" t="s">
        <v>4714</v>
      </c>
      <c r="H3662" s="197">
        <f t="shared" si="108"/>
        <v>0.4</v>
      </c>
      <c r="I3662" s="160"/>
    </row>
    <row r="3663" spans="1:10" s="177" customFormat="1" ht="38.25" customHeight="1" outlineLevel="1" x14ac:dyDescent="0.2">
      <c r="A3663" s="177" t="s">
        <v>212</v>
      </c>
      <c r="B3663" s="186" t="s">
        <v>4722</v>
      </c>
      <c r="C3663" s="187" t="s">
        <v>4723</v>
      </c>
      <c r="D3663" s="188" t="s">
        <v>9</v>
      </c>
      <c r="E3663" s="189">
        <v>2.16</v>
      </c>
      <c r="F3663" s="189"/>
      <c r="G3663" s="191"/>
      <c r="H3663" s="197">
        <f t="shared" si="108"/>
        <v>0</v>
      </c>
      <c r="I3663" s="203"/>
    </row>
    <row r="3664" spans="1:10" s="177" customFormat="1" ht="12.75" customHeight="1" outlineLevel="1" x14ac:dyDescent="0.2">
      <c r="A3664" s="177" t="s">
        <v>212</v>
      </c>
      <c r="B3664" s="178" t="s">
        <v>4724</v>
      </c>
      <c r="C3664" s="179" t="s">
        <v>1485</v>
      </c>
      <c r="D3664" s="180"/>
      <c r="E3664" s="181"/>
      <c r="F3664" s="181"/>
      <c r="G3664" s="191"/>
      <c r="H3664" s="197">
        <f t="shared" si="108"/>
        <v>0</v>
      </c>
      <c r="I3664" s="203"/>
    </row>
    <row r="3665" spans="1:10" s="177" customFormat="1" ht="25.5" customHeight="1" outlineLevel="1" x14ac:dyDescent="0.2">
      <c r="A3665" s="177" t="s">
        <v>212</v>
      </c>
      <c r="B3665" s="190" t="s">
        <v>4725</v>
      </c>
      <c r="C3665" s="191" t="s">
        <v>4717</v>
      </c>
      <c r="D3665" s="192" t="s">
        <v>9</v>
      </c>
      <c r="E3665" s="193">
        <v>4.2</v>
      </c>
      <c r="F3665" s="193"/>
      <c r="G3665" s="187"/>
      <c r="H3665" s="197">
        <f t="shared" si="108"/>
        <v>0</v>
      </c>
      <c r="I3665" s="203"/>
    </row>
    <row r="3666" spans="1:10" s="177" customFormat="1" ht="25.5" customHeight="1" outlineLevel="1" x14ac:dyDescent="0.2">
      <c r="A3666" s="177" t="s">
        <v>212</v>
      </c>
      <c r="B3666" s="186" t="s">
        <v>4726</v>
      </c>
      <c r="C3666" s="187" t="s">
        <v>4719</v>
      </c>
      <c r="D3666" s="188" t="s">
        <v>9</v>
      </c>
      <c r="E3666" s="189">
        <v>2.19</v>
      </c>
      <c r="F3666" s="189"/>
      <c r="G3666" s="191"/>
      <c r="H3666" s="197">
        <f t="shared" si="108"/>
        <v>0</v>
      </c>
      <c r="I3666" s="203"/>
    </row>
    <row r="3667" spans="1:10" s="177" customFormat="1" ht="38.25" customHeight="1" outlineLevel="1" x14ac:dyDescent="0.2">
      <c r="A3667" s="177" t="s">
        <v>212</v>
      </c>
      <c r="B3667" s="190" t="s">
        <v>4727</v>
      </c>
      <c r="C3667" s="191" t="s">
        <v>4723</v>
      </c>
      <c r="D3667" s="192" t="s">
        <v>9</v>
      </c>
      <c r="E3667" s="193">
        <v>3.31</v>
      </c>
      <c r="F3667" s="193"/>
      <c r="G3667" s="187"/>
      <c r="H3667" s="197">
        <f t="shared" si="108"/>
        <v>0</v>
      </c>
      <c r="I3667" s="203"/>
    </row>
    <row r="3668" spans="1:10" s="177" customFormat="1" ht="12.75" customHeight="1" outlineLevel="1" x14ac:dyDescent="0.2">
      <c r="A3668" s="177" t="s">
        <v>212</v>
      </c>
      <c r="B3668" s="178" t="s">
        <v>4728</v>
      </c>
      <c r="C3668" s="179" t="s">
        <v>1486</v>
      </c>
      <c r="D3668" s="180"/>
      <c r="E3668" s="181"/>
      <c r="F3668" s="181"/>
      <c r="G3668" s="191"/>
      <c r="H3668" s="197">
        <f t="shared" si="108"/>
        <v>0</v>
      </c>
      <c r="I3668" s="203"/>
    </row>
    <row r="3669" spans="1:10" s="177" customFormat="1" ht="25.5" customHeight="1" outlineLevel="1" x14ac:dyDescent="0.2">
      <c r="A3669" s="177" t="s">
        <v>212</v>
      </c>
      <c r="B3669" s="186" t="s">
        <v>4729</v>
      </c>
      <c r="C3669" s="187" t="s">
        <v>4717</v>
      </c>
      <c r="D3669" s="188" t="s">
        <v>9</v>
      </c>
      <c r="E3669" s="189">
        <v>2.52</v>
      </c>
      <c r="F3669" s="189"/>
      <c r="G3669" s="187"/>
      <c r="H3669" s="197">
        <f t="shared" si="108"/>
        <v>0</v>
      </c>
      <c r="I3669" s="203"/>
    </row>
    <row r="3670" spans="1:10" s="177" customFormat="1" ht="25.5" customHeight="1" outlineLevel="1" x14ac:dyDescent="0.2">
      <c r="A3670" s="177" t="s">
        <v>212</v>
      </c>
      <c r="B3670" s="190" t="s">
        <v>4730</v>
      </c>
      <c r="C3670" s="191" t="s">
        <v>4719</v>
      </c>
      <c r="D3670" s="192" t="s">
        <v>9</v>
      </c>
      <c r="E3670" s="193">
        <v>2.19</v>
      </c>
      <c r="F3670" s="193"/>
      <c r="G3670" s="191"/>
      <c r="H3670" s="197">
        <f t="shared" si="108"/>
        <v>0</v>
      </c>
      <c r="I3670" s="203"/>
    </row>
    <row r="3671" spans="1:10" s="177" customFormat="1" ht="38.25" customHeight="1" outlineLevel="1" x14ac:dyDescent="0.2">
      <c r="A3671" s="177" t="s">
        <v>212</v>
      </c>
      <c r="B3671" s="186" t="s">
        <v>4731</v>
      </c>
      <c r="C3671" s="187" t="s">
        <v>4723</v>
      </c>
      <c r="D3671" s="188" t="s">
        <v>9</v>
      </c>
      <c r="E3671" s="189">
        <v>3.33</v>
      </c>
      <c r="F3671" s="189"/>
      <c r="G3671" s="187"/>
      <c r="H3671" s="197">
        <f t="shared" si="108"/>
        <v>0</v>
      </c>
      <c r="I3671" s="203"/>
    </row>
    <row r="3672" spans="1:10" s="177" customFormat="1" ht="12.75" customHeight="1" outlineLevel="1" x14ac:dyDescent="0.2">
      <c r="A3672" s="177" t="s">
        <v>212</v>
      </c>
      <c r="B3672" s="178" t="s">
        <v>4732</v>
      </c>
      <c r="C3672" s="179" t="s">
        <v>1487</v>
      </c>
      <c r="D3672" s="180"/>
      <c r="E3672" s="181"/>
      <c r="F3672" s="181"/>
      <c r="G3672" s="191"/>
      <c r="H3672" s="197">
        <f t="shared" si="108"/>
        <v>0</v>
      </c>
      <c r="I3672" s="203"/>
    </row>
    <row r="3673" spans="1:10" s="177" customFormat="1" ht="25.5" customHeight="1" outlineLevel="1" x14ac:dyDescent="0.2">
      <c r="A3673" s="177" t="s">
        <v>212</v>
      </c>
      <c r="B3673" s="190" t="s">
        <v>4733</v>
      </c>
      <c r="C3673" s="191" t="s">
        <v>4717</v>
      </c>
      <c r="D3673" s="192" t="s">
        <v>9</v>
      </c>
      <c r="E3673" s="193">
        <v>4.2300000000000004</v>
      </c>
      <c r="F3673" s="193"/>
      <c r="G3673" s="160"/>
      <c r="H3673" s="160"/>
      <c r="I3673" s="203"/>
    </row>
    <row r="3674" spans="1:10" s="177" customFormat="1" ht="25.5" customHeight="1" outlineLevel="1" x14ac:dyDescent="0.2">
      <c r="A3674" s="177" t="s">
        <v>212</v>
      </c>
      <c r="B3674" s="186" t="s">
        <v>4734</v>
      </c>
      <c r="C3674" s="187" t="s">
        <v>4719</v>
      </c>
      <c r="D3674" s="188" t="s">
        <v>9</v>
      </c>
      <c r="E3674" s="189">
        <v>2.19</v>
      </c>
      <c r="F3674" s="189"/>
      <c r="G3674" s="423" t="s">
        <v>665</v>
      </c>
      <c r="H3674" s="196">
        <f>H3676+H3696</f>
        <v>131.46</v>
      </c>
      <c r="I3674" s="204" t="str">
        <f>IF(H3674=H3655,"OKAY","REVER")</f>
        <v>OKAY</v>
      </c>
    </row>
    <row r="3675" spans="1:10" s="177" customFormat="1" ht="38.25" customHeight="1" outlineLevel="1" x14ac:dyDescent="0.2">
      <c r="A3675" s="177" t="s">
        <v>212</v>
      </c>
      <c r="B3675" s="190" t="s">
        <v>4735</v>
      </c>
      <c r="C3675" s="191" t="s">
        <v>4723</v>
      </c>
      <c r="D3675" s="192" t="s">
        <v>9</v>
      </c>
      <c r="E3675" s="193">
        <v>3.33</v>
      </c>
      <c r="F3675" s="193"/>
      <c r="G3675" s="194"/>
      <c r="H3675" s="194"/>
      <c r="I3675" s="204"/>
    </row>
    <row r="3676" spans="1:10" s="177" customFormat="1" ht="12.75" customHeight="1" outlineLevel="1" x14ac:dyDescent="0.2">
      <c r="A3676" s="177" t="s">
        <v>212</v>
      </c>
      <c r="B3676" s="178" t="s">
        <v>4736</v>
      </c>
      <c r="C3676" s="179" t="s">
        <v>1488</v>
      </c>
      <c r="D3676" s="180"/>
      <c r="E3676" s="181"/>
      <c r="F3676" s="181"/>
      <c r="G3676" s="423" t="str">
        <f>$A$1</f>
        <v>EMBASSAMENTO</v>
      </c>
      <c r="H3676" s="196">
        <f>SUM(H3677:H3693)</f>
        <v>6.07</v>
      </c>
      <c r="I3676" s="204"/>
    </row>
    <row r="3677" spans="1:10" s="177" customFormat="1" ht="25.5" customHeight="1" outlineLevel="1" x14ac:dyDescent="0.2">
      <c r="A3677" s="177" t="s">
        <v>212</v>
      </c>
      <c r="B3677" s="186" t="s">
        <v>4737</v>
      </c>
      <c r="C3677" s="187" t="s">
        <v>4717</v>
      </c>
      <c r="D3677" s="188" t="s">
        <v>9</v>
      </c>
      <c r="E3677" s="189">
        <v>2.52</v>
      </c>
      <c r="F3677" s="189"/>
      <c r="G3677" s="187" t="s">
        <v>4717</v>
      </c>
      <c r="H3677" s="197">
        <f t="shared" ref="H3677:H3693" si="109">SUMIFS($E:$E,$C:$C,G3677,$A:$A,$G$22)</f>
        <v>5.56</v>
      </c>
      <c r="I3677" s="204"/>
    </row>
    <row r="3678" spans="1:10" s="177" customFormat="1" ht="25.5" customHeight="1" outlineLevel="1" x14ac:dyDescent="0.2">
      <c r="A3678" s="177" t="s">
        <v>212</v>
      </c>
      <c r="B3678" s="190" t="s">
        <v>4738</v>
      </c>
      <c r="C3678" s="191" t="s">
        <v>4719</v>
      </c>
      <c r="D3678" s="192" t="s">
        <v>9</v>
      </c>
      <c r="E3678" s="193">
        <v>2.19</v>
      </c>
      <c r="F3678" s="193"/>
      <c r="G3678" s="191" t="s">
        <v>4712</v>
      </c>
      <c r="H3678" s="197">
        <f t="shared" si="109"/>
        <v>0.11</v>
      </c>
      <c r="I3678" s="203"/>
    </row>
    <row r="3679" spans="1:10" s="177" customFormat="1" ht="38.25" customHeight="1" outlineLevel="1" x14ac:dyDescent="0.2">
      <c r="A3679" s="177" t="s">
        <v>212</v>
      </c>
      <c r="B3679" s="186" t="s">
        <v>4739</v>
      </c>
      <c r="C3679" s="187" t="s">
        <v>4723</v>
      </c>
      <c r="D3679" s="188" t="s">
        <v>9</v>
      </c>
      <c r="E3679" s="189">
        <v>3.46</v>
      </c>
      <c r="F3679" s="189"/>
      <c r="G3679" s="187" t="s">
        <v>4719</v>
      </c>
      <c r="H3679" s="197">
        <f t="shared" si="109"/>
        <v>0</v>
      </c>
      <c r="I3679" s="203"/>
    </row>
    <row r="3680" spans="1:10" s="177" customFormat="1" ht="38.25" customHeight="1" outlineLevel="1" x14ac:dyDescent="0.2">
      <c r="A3680" s="177" t="s">
        <v>212</v>
      </c>
      <c r="B3680" s="178" t="s">
        <v>4740</v>
      </c>
      <c r="C3680" s="179" t="s">
        <v>1489</v>
      </c>
      <c r="D3680" s="180"/>
      <c r="E3680" s="181"/>
      <c r="F3680" s="181"/>
      <c r="G3680" s="191" t="s">
        <v>4721</v>
      </c>
      <c r="H3680" s="197">
        <f t="shared" si="109"/>
        <v>0</v>
      </c>
      <c r="I3680" s="203"/>
      <c r="J3680" s="365"/>
    </row>
    <row r="3681" spans="1:10" s="177" customFormat="1" ht="38.25" customHeight="1" outlineLevel="1" x14ac:dyDescent="0.2">
      <c r="A3681" s="177" t="s">
        <v>212</v>
      </c>
      <c r="B3681" s="190" t="s">
        <v>4741</v>
      </c>
      <c r="C3681" s="191" t="s">
        <v>4717</v>
      </c>
      <c r="D3681" s="192" t="s">
        <v>9</v>
      </c>
      <c r="E3681" s="193">
        <v>4.2300000000000004</v>
      </c>
      <c r="F3681" s="193"/>
      <c r="G3681" s="187" t="s">
        <v>4723</v>
      </c>
      <c r="H3681" s="197">
        <f t="shared" si="109"/>
        <v>0</v>
      </c>
      <c r="I3681" s="203"/>
      <c r="J3681" s="365"/>
    </row>
    <row r="3682" spans="1:10" s="177" customFormat="1" ht="38.25" customHeight="1" outlineLevel="1" x14ac:dyDescent="0.2">
      <c r="A3682" s="177" t="s">
        <v>212</v>
      </c>
      <c r="B3682" s="186" t="s">
        <v>4742</v>
      </c>
      <c r="C3682" s="187" t="s">
        <v>4719</v>
      </c>
      <c r="D3682" s="188" t="s">
        <v>9</v>
      </c>
      <c r="E3682" s="189">
        <v>2.19</v>
      </c>
      <c r="F3682" s="189"/>
      <c r="G3682" s="191" t="s">
        <v>4771</v>
      </c>
      <c r="H3682" s="197">
        <f t="shared" si="109"/>
        <v>0</v>
      </c>
      <c r="I3682" s="203"/>
      <c r="J3682" s="365"/>
    </row>
    <row r="3683" spans="1:10" s="177" customFormat="1" ht="38.25" customHeight="1" outlineLevel="1" x14ac:dyDescent="0.2">
      <c r="A3683" s="177" t="s">
        <v>212</v>
      </c>
      <c r="B3683" s="190" t="s">
        <v>4743</v>
      </c>
      <c r="C3683" s="191" t="s">
        <v>4723</v>
      </c>
      <c r="D3683" s="192" t="s">
        <v>9</v>
      </c>
      <c r="E3683" s="193">
        <v>3.33</v>
      </c>
      <c r="F3683" s="193"/>
      <c r="G3683" s="187" t="s">
        <v>4714</v>
      </c>
      <c r="H3683" s="197">
        <f t="shared" si="109"/>
        <v>0.4</v>
      </c>
      <c r="I3683" s="203"/>
      <c r="J3683" s="365"/>
    </row>
    <row r="3684" spans="1:10" s="177" customFormat="1" ht="12.75" customHeight="1" outlineLevel="1" x14ac:dyDescent="0.2">
      <c r="A3684" s="177" t="s">
        <v>212</v>
      </c>
      <c r="B3684" s="178" t="s">
        <v>4744</v>
      </c>
      <c r="C3684" s="179" t="s">
        <v>1490</v>
      </c>
      <c r="D3684" s="180"/>
      <c r="E3684" s="181"/>
      <c r="F3684" s="181"/>
      <c r="G3684" s="191"/>
      <c r="H3684" s="197">
        <f t="shared" si="109"/>
        <v>0</v>
      </c>
      <c r="I3684" s="203"/>
      <c r="J3684" s="365"/>
    </row>
    <row r="3685" spans="1:10" s="177" customFormat="1" ht="25.5" customHeight="1" outlineLevel="1" x14ac:dyDescent="0.2">
      <c r="A3685" s="177" t="s">
        <v>212</v>
      </c>
      <c r="B3685" s="186" t="s">
        <v>4745</v>
      </c>
      <c r="C3685" s="187" t="s">
        <v>4717</v>
      </c>
      <c r="D3685" s="188" t="s">
        <v>9</v>
      </c>
      <c r="E3685" s="189">
        <v>2.5499999999999998</v>
      </c>
      <c r="F3685" s="189"/>
      <c r="G3685" s="191"/>
      <c r="H3685" s="197">
        <f t="shared" si="109"/>
        <v>0</v>
      </c>
      <c r="I3685" s="203"/>
      <c r="J3685" s="365"/>
    </row>
    <row r="3686" spans="1:10" s="177" customFormat="1" ht="25.5" customHeight="1" outlineLevel="1" x14ac:dyDescent="0.2">
      <c r="A3686" s="177" t="s">
        <v>212</v>
      </c>
      <c r="B3686" s="190" t="s">
        <v>4746</v>
      </c>
      <c r="C3686" s="191" t="s">
        <v>4719</v>
      </c>
      <c r="D3686" s="192" t="s">
        <v>9</v>
      </c>
      <c r="E3686" s="193">
        <v>2.19</v>
      </c>
      <c r="F3686" s="193"/>
      <c r="G3686" s="187"/>
      <c r="H3686" s="197">
        <f t="shared" si="109"/>
        <v>0</v>
      </c>
      <c r="I3686" s="203"/>
      <c r="J3686" s="365"/>
    </row>
    <row r="3687" spans="1:10" s="177" customFormat="1" ht="38.25" customHeight="1" outlineLevel="1" x14ac:dyDescent="0.2">
      <c r="A3687" s="177" t="s">
        <v>212</v>
      </c>
      <c r="B3687" s="186" t="s">
        <v>4747</v>
      </c>
      <c r="C3687" s="187" t="s">
        <v>4723</v>
      </c>
      <c r="D3687" s="188" t="s">
        <v>9</v>
      </c>
      <c r="E3687" s="189">
        <v>3.48</v>
      </c>
      <c r="F3687" s="189"/>
      <c r="G3687" s="191"/>
      <c r="H3687" s="197">
        <f t="shared" si="109"/>
        <v>0</v>
      </c>
      <c r="I3687" s="203"/>
      <c r="J3687" s="365"/>
    </row>
    <row r="3688" spans="1:10" s="177" customFormat="1" ht="12.75" customHeight="1" outlineLevel="1" x14ac:dyDescent="0.2">
      <c r="A3688" s="177" t="s">
        <v>212</v>
      </c>
      <c r="B3688" s="178" t="s">
        <v>4748</v>
      </c>
      <c r="C3688" s="179" t="s">
        <v>1491</v>
      </c>
      <c r="D3688" s="180"/>
      <c r="E3688" s="181"/>
      <c r="F3688" s="181"/>
      <c r="G3688" s="187"/>
      <c r="H3688" s="197">
        <f t="shared" si="109"/>
        <v>0</v>
      </c>
      <c r="I3688" s="203"/>
      <c r="J3688" s="365"/>
    </row>
    <row r="3689" spans="1:10" s="177" customFormat="1" ht="25.5" customHeight="1" outlineLevel="1" x14ac:dyDescent="0.2">
      <c r="A3689" s="177" t="s">
        <v>212</v>
      </c>
      <c r="B3689" s="190" t="s">
        <v>4749</v>
      </c>
      <c r="C3689" s="191" t="s">
        <v>4717</v>
      </c>
      <c r="D3689" s="192" t="s">
        <v>9</v>
      </c>
      <c r="E3689" s="193">
        <v>4.2300000000000004</v>
      </c>
      <c r="F3689" s="193"/>
      <c r="G3689" s="191"/>
      <c r="H3689" s="197">
        <f t="shared" si="109"/>
        <v>0</v>
      </c>
      <c r="I3689" s="203"/>
      <c r="J3689" s="365"/>
    </row>
    <row r="3690" spans="1:10" s="177" customFormat="1" ht="25.5" customHeight="1" outlineLevel="1" x14ac:dyDescent="0.2">
      <c r="A3690" s="177" t="s">
        <v>212</v>
      </c>
      <c r="B3690" s="186" t="s">
        <v>4750</v>
      </c>
      <c r="C3690" s="187" t="s">
        <v>4719</v>
      </c>
      <c r="D3690" s="188" t="s">
        <v>9</v>
      </c>
      <c r="E3690" s="189">
        <v>2.19</v>
      </c>
      <c r="F3690" s="189"/>
      <c r="G3690" s="187"/>
      <c r="H3690" s="197">
        <f t="shared" si="109"/>
        <v>0</v>
      </c>
      <c r="I3690" s="203"/>
      <c r="J3690" s="365"/>
    </row>
    <row r="3691" spans="1:10" s="177" customFormat="1" ht="38.25" customHeight="1" outlineLevel="1" x14ac:dyDescent="0.2">
      <c r="A3691" s="177" t="s">
        <v>212</v>
      </c>
      <c r="B3691" s="190" t="s">
        <v>4751</v>
      </c>
      <c r="C3691" s="191" t="s">
        <v>4723</v>
      </c>
      <c r="D3691" s="192" t="s">
        <v>9</v>
      </c>
      <c r="E3691" s="193">
        <v>3.33</v>
      </c>
      <c r="F3691" s="193"/>
      <c r="G3691" s="191"/>
      <c r="H3691" s="197">
        <f t="shared" si="109"/>
        <v>0</v>
      </c>
      <c r="I3691" s="203"/>
      <c r="J3691" s="365"/>
    </row>
    <row r="3692" spans="1:10" s="177" customFormat="1" ht="12.75" customHeight="1" outlineLevel="1" x14ac:dyDescent="0.2">
      <c r="A3692" s="177" t="s">
        <v>212</v>
      </c>
      <c r="B3692" s="178" t="s">
        <v>4752</v>
      </c>
      <c r="C3692" s="179" t="s">
        <v>1492</v>
      </c>
      <c r="D3692" s="180"/>
      <c r="E3692" s="181"/>
      <c r="F3692" s="181"/>
      <c r="G3692" s="187"/>
      <c r="H3692" s="197">
        <f t="shared" si="109"/>
        <v>0</v>
      </c>
      <c r="I3692" s="203"/>
      <c r="J3692" s="365"/>
    </row>
    <row r="3693" spans="1:10" s="177" customFormat="1" ht="25.5" customHeight="1" outlineLevel="1" x14ac:dyDescent="0.2">
      <c r="A3693" s="177" t="s">
        <v>212</v>
      </c>
      <c r="B3693" s="186" t="s">
        <v>4753</v>
      </c>
      <c r="C3693" s="187" t="s">
        <v>4717</v>
      </c>
      <c r="D3693" s="188" t="s">
        <v>9</v>
      </c>
      <c r="E3693" s="189">
        <v>2.5499999999999998</v>
      </c>
      <c r="F3693" s="189"/>
      <c r="G3693" s="191"/>
      <c r="H3693" s="197">
        <f t="shared" si="109"/>
        <v>0</v>
      </c>
      <c r="I3693" s="203"/>
      <c r="J3693" s="365"/>
    </row>
    <row r="3694" spans="1:10" s="177" customFormat="1" ht="25.5" customHeight="1" outlineLevel="1" x14ac:dyDescent="0.2">
      <c r="A3694" s="177" t="s">
        <v>212</v>
      </c>
      <c r="B3694" s="190" t="s">
        <v>4754</v>
      </c>
      <c r="C3694" s="191" t="s">
        <v>4719</v>
      </c>
      <c r="D3694" s="192" t="s">
        <v>9</v>
      </c>
      <c r="E3694" s="193">
        <v>2.19</v>
      </c>
      <c r="F3694" s="193"/>
      <c r="G3694" s="160"/>
      <c r="H3694" s="160"/>
      <c r="I3694" s="203"/>
      <c r="J3694" s="365"/>
    </row>
    <row r="3695" spans="1:10" s="177" customFormat="1" ht="38.25" customHeight="1" outlineLevel="1" x14ac:dyDescent="0.2">
      <c r="A3695" s="177" t="s">
        <v>212</v>
      </c>
      <c r="B3695" s="186" t="s">
        <v>4755</v>
      </c>
      <c r="C3695" s="187" t="s">
        <v>4723</v>
      </c>
      <c r="D3695" s="188" t="s">
        <v>9</v>
      </c>
      <c r="E3695" s="189">
        <v>3.48</v>
      </c>
      <c r="F3695" s="189"/>
      <c r="G3695" s="160"/>
      <c r="H3695" s="160"/>
      <c r="I3695" s="203"/>
      <c r="J3695" s="365"/>
    </row>
    <row r="3696" spans="1:10" s="177" customFormat="1" ht="12.75" customHeight="1" outlineLevel="1" x14ac:dyDescent="0.2">
      <c r="A3696" s="177" t="s">
        <v>212</v>
      </c>
      <c r="B3696" s="178" t="s">
        <v>4756</v>
      </c>
      <c r="C3696" s="179" t="s">
        <v>1493</v>
      </c>
      <c r="D3696" s="180"/>
      <c r="E3696" s="181"/>
      <c r="F3696" s="181"/>
      <c r="G3696" s="423" t="str">
        <f>$A$2</f>
        <v>TORRE</v>
      </c>
      <c r="H3696" s="196">
        <f>SUM(H3697:H3713)</f>
        <v>125.39000000000001</v>
      </c>
      <c r="I3696" s="203"/>
      <c r="J3696" s="365"/>
    </row>
    <row r="3697" spans="1:10" s="177" customFormat="1" ht="25.5" customHeight="1" outlineLevel="1" x14ac:dyDescent="0.2">
      <c r="A3697" s="177" t="s">
        <v>212</v>
      </c>
      <c r="B3697" s="190" t="s">
        <v>4757</v>
      </c>
      <c r="C3697" s="191" t="s">
        <v>4717</v>
      </c>
      <c r="D3697" s="192" t="s">
        <v>9</v>
      </c>
      <c r="E3697" s="193">
        <v>4.2300000000000004</v>
      </c>
      <c r="F3697" s="193"/>
      <c r="G3697" s="187" t="s">
        <v>4717</v>
      </c>
      <c r="H3697" s="197">
        <f t="shared" ref="H3697:H3713" si="110">SUMIFS($E:$E,$C:$C,G3697,$A:$A,$G$30)</f>
        <v>59</v>
      </c>
      <c r="I3697" s="203"/>
      <c r="J3697" s="365"/>
    </row>
    <row r="3698" spans="1:10" s="177" customFormat="1" ht="25.5" customHeight="1" outlineLevel="1" x14ac:dyDescent="0.2">
      <c r="A3698" s="177" t="s">
        <v>212</v>
      </c>
      <c r="B3698" s="186" t="s">
        <v>4758</v>
      </c>
      <c r="C3698" s="187" t="s">
        <v>4719</v>
      </c>
      <c r="D3698" s="188" t="s">
        <v>9</v>
      </c>
      <c r="E3698" s="189">
        <v>2.19</v>
      </c>
      <c r="F3698" s="189"/>
      <c r="G3698" s="191" t="s">
        <v>4712</v>
      </c>
      <c r="H3698" s="197">
        <f t="shared" si="110"/>
        <v>0</v>
      </c>
      <c r="I3698" s="203"/>
      <c r="J3698" s="365"/>
    </row>
    <row r="3699" spans="1:10" s="177" customFormat="1" ht="38.25" customHeight="1" outlineLevel="1" x14ac:dyDescent="0.2">
      <c r="A3699" s="177" t="s">
        <v>212</v>
      </c>
      <c r="B3699" s="190" t="s">
        <v>4759</v>
      </c>
      <c r="C3699" s="191" t="s">
        <v>4723</v>
      </c>
      <c r="D3699" s="192" t="s">
        <v>9</v>
      </c>
      <c r="E3699" s="193">
        <v>3.33</v>
      </c>
      <c r="F3699" s="193"/>
      <c r="G3699" s="187" t="s">
        <v>4719</v>
      </c>
      <c r="H3699" s="197">
        <f t="shared" si="110"/>
        <v>26.18</v>
      </c>
      <c r="I3699" s="203"/>
      <c r="J3699" s="365"/>
    </row>
    <row r="3700" spans="1:10" s="177" customFormat="1" ht="38.25" customHeight="1" outlineLevel="1" x14ac:dyDescent="0.2">
      <c r="A3700" s="177" t="s">
        <v>212</v>
      </c>
      <c r="B3700" s="178" t="s">
        <v>4760</v>
      </c>
      <c r="C3700" s="179" t="s">
        <v>1494</v>
      </c>
      <c r="D3700" s="180"/>
      <c r="E3700" s="181"/>
      <c r="F3700" s="181"/>
      <c r="G3700" s="191" t="s">
        <v>4721</v>
      </c>
      <c r="H3700" s="197">
        <f t="shared" si="110"/>
        <v>0.65</v>
      </c>
      <c r="I3700" s="203"/>
      <c r="J3700" s="365"/>
    </row>
    <row r="3701" spans="1:10" s="177" customFormat="1" ht="38.25" customHeight="1" outlineLevel="1" x14ac:dyDescent="0.2">
      <c r="A3701" s="177" t="s">
        <v>212</v>
      </c>
      <c r="B3701" s="186" t="s">
        <v>4761</v>
      </c>
      <c r="C3701" s="187" t="s">
        <v>4717</v>
      </c>
      <c r="D3701" s="188" t="s">
        <v>9</v>
      </c>
      <c r="E3701" s="189">
        <v>2.52</v>
      </c>
      <c r="F3701" s="189"/>
      <c r="G3701" s="187" t="s">
        <v>4723</v>
      </c>
      <c r="H3701" s="197">
        <f t="shared" si="110"/>
        <v>39.320000000000007</v>
      </c>
      <c r="I3701" s="203"/>
      <c r="J3701" s="365"/>
    </row>
    <row r="3702" spans="1:10" s="177" customFormat="1" ht="38.25" customHeight="1" outlineLevel="1" x14ac:dyDescent="0.2">
      <c r="A3702" s="177" t="s">
        <v>212</v>
      </c>
      <c r="B3702" s="190" t="s">
        <v>4762</v>
      </c>
      <c r="C3702" s="191" t="s">
        <v>4719</v>
      </c>
      <c r="D3702" s="192" t="s">
        <v>9</v>
      </c>
      <c r="E3702" s="193">
        <v>2.19</v>
      </c>
      <c r="F3702" s="193"/>
      <c r="G3702" s="191" t="s">
        <v>4771</v>
      </c>
      <c r="H3702" s="197">
        <f t="shared" si="110"/>
        <v>0.24</v>
      </c>
      <c r="I3702" s="203"/>
      <c r="J3702" s="365"/>
    </row>
    <row r="3703" spans="1:10" s="177" customFormat="1" ht="38.25" customHeight="1" outlineLevel="1" x14ac:dyDescent="0.2">
      <c r="A3703" s="177" t="s">
        <v>212</v>
      </c>
      <c r="B3703" s="186" t="s">
        <v>4763</v>
      </c>
      <c r="C3703" s="187" t="s">
        <v>4723</v>
      </c>
      <c r="D3703" s="188" t="s">
        <v>9</v>
      </c>
      <c r="E3703" s="189">
        <v>3.46</v>
      </c>
      <c r="F3703" s="189"/>
      <c r="G3703" s="187" t="s">
        <v>4714</v>
      </c>
      <c r="H3703" s="197">
        <f t="shared" si="110"/>
        <v>0</v>
      </c>
      <c r="I3703" s="203"/>
      <c r="J3703" s="365"/>
    </row>
    <row r="3704" spans="1:10" s="177" customFormat="1" ht="12.75" customHeight="1" outlineLevel="1" x14ac:dyDescent="0.2">
      <c r="A3704" s="177" t="s">
        <v>212</v>
      </c>
      <c r="B3704" s="178" t="s">
        <v>4764</v>
      </c>
      <c r="C3704" s="179" t="s">
        <v>1495</v>
      </c>
      <c r="D3704" s="180"/>
      <c r="E3704" s="181"/>
      <c r="F3704" s="181"/>
      <c r="G3704" s="191"/>
      <c r="H3704" s="197">
        <f t="shared" si="110"/>
        <v>0</v>
      </c>
      <c r="I3704" s="203"/>
      <c r="J3704" s="365"/>
    </row>
    <row r="3705" spans="1:10" s="177" customFormat="1" ht="25.5" customHeight="1" outlineLevel="1" x14ac:dyDescent="0.2">
      <c r="A3705" s="177" t="s">
        <v>212</v>
      </c>
      <c r="B3705" s="190" t="s">
        <v>4765</v>
      </c>
      <c r="C3705" s="191" t="s">
        <v>4717</v>
      </c>
      <c r="D3705" s="192" t="s">
        <v>9</v>
      </c>
      <c r="E3705" s="193">
        <v>4.25</v>
      </c>
      <c r="F3705" s="193"/>
      <c r="G3705" s="191"/>
      <c r="H3705" s="197">
        <f t="shared" si="110"/>
        <v>0</v>
      </c>
      <c r="I3705" s="203"/>
      <c r="J3705" s="365"/>
    </row>
    <row r="3706" spans="1:10" s="177" customFormat="1" ht="25.5" customHeight="1" outlineLevel="1" x14ac:dyDescent="0.2">
      <c r="A3706" s="177" t="s">
        <v>212</v>
      </c>
      <c r="B3706" s="186" t="s">
        <v>4766</v>
      </c>
      <c r="C3706" s="187" t="s">
        <v>4719</v>
      </c>
      <c r="D3706" s="188" t="s">
        <v>9</v>
      </c>
      <c r="E3706" s="189">
        <v>2.11</v>
      </c>
      <c r="F3706" s="189"/>
      <c r="G3706" s="187"/>
      <c r="H3706" s="197">
        <f t="shared" si="110"/>
        <v>0</v>
      </c>
      <c r="I3706" s="203"/>
      <c r="J3706" s="365"/>
    </row>
    <row r="3707" spans="1:10" s="177" customFormat="1" ht="38.25" customHeight="1" outlineLevel="1" x14ac:dyDescent="0.2">
      <c r="A3707" s="177" t="s">
        <v>212</v>
      </c>
      <c r="B3707" s="190" t="s">
        <v>4767</v>
      </c>
      <c r="C3707" s="191" t="s">
        <v>4723</v>
      </c>
      <c r="D3707" s="192" t="s">
        <v>9</v>
      </c>
      <c r="E3707" s="193">
        <v>3.32</v>
      </c>
      <c r="F3707" s="193"/>
      <c r="G3707" s="191"/>
      <c r="H3707" s="197">
        <f t="shared" si="110"/>
        <v>0</v>
      </c>
      <c r="I3707" s="203"/>
      <c r="J3707" s="365"/>
    </row>
    <row r="3708" spans="1:10" s="177" customFormat="1" ht="12.75" customHeight="1" outlineLevel="1" x14ac:dyDescent="0.2">
      <c r="A3708" s="177" t="s">
        <v>212</v>
      </c>
      <c r="B3708" s="178" t="s">
        <v>4768</v>
      </c>
      <c r="C3708" s="179" t="s">
        <v>1496</v>
      </c>
      <c r="D3708" s="180"/>
      <c r="E3708" s="181"/>
      <c r="F3708" s="181"/>
      <c r="G3708" s="187"/>
      <c r="H3708" s="197">
        <f t="shared" si="110"/>
        <v>0</v>
      </c>
      <c r="I3708" s="203"/>
      <c r="J3708" s="365"/>
    </row>
    <row r="3709" spans="1:10" s="177" customFormat="1" ht="25.5" customHeight="1" outlineLevel="1" x14ac:dyDescent="0.2">
      <c r="A3709" s="177" t="s">
        <v>212</v>
      </c>
      <c r="B3709" s="186" t="s">
        <v>4769</v>
      </c>
      <c r="C3709" s="187" t="s">
        <v>4717</v>
      </c>
      <c r="D3709" s="188" t="s">
        <v>9</v>
      </c>
      <c r="E3709" s="189">
        <v>4.29</v>
      </c>
      <c r="F3709" s="189"/>
      <c r="G3709" s="191"/>
      <c r="H3709" s="197">
        <f t="shared" si="110"/>
        <v>0</v>
      </c>
      <c r="I3709" s="203"/>
      <c r="J3709" s="365"/>
    </row>
    <row r="3710" spans="1:10" s="177" customFormat="1" ht="38.25" customHeight="1" outlineLevel="1" x14ac:dyDescent="0.2">
      <c r="A3710" s="177" t="s">
        <v>212</v>
      </c>
      <c r="B3710" s="190" t="s">
        <v>4770</v>
      </c>
      <c r="C3710" s="191" t="s">
        <v>4771</v>
      </c>
      <c r="D3710" s="192" t="s">
        <v>9</v>
      </c>
      <c r="E3710" s="193">
        <v>0.24</v>
      </c>
      <c r="F3710" s="193"/>
      <c r="G3710" s="187"/>
      <c r="H3710" s="197">
        <f t="shared" si="110"/>
        <v>0</v>
      </c>
      <c r="I3710" s="203"/>
      <c r="J3710" s="365"/>
    </row>
    <row r="3711" spans="1:10" s="177" customFormat="1" ht="12.75" customHeight="1" outlineLevel="1" x14ac:dyDescent="0.2">
      <c r="A3711" s="177" t="s">
        <v>212</v>
      </c>
      <c r="B3711" s="178" t="s">
        <v>4772</v>
      </c>
      <c r="C3711" s="179" t="s">
        <v>1497</v>
      </c>
      <c r="D3711" s="180"/>
      <c r="E3711" s="181"/>
      <c r="F3711" s="181"/>
      <c r="G3711" s="191"/>
      <c r="H3711" s="197">
        <f t="shared" si="110"/>
        <v>0</v>
      </c>
      <c r="I3711" s="203"/>
      <c r="J3711" s="365"/>
    </row>
    <row r="3712" spans="1:10" s="177" customFormat="1" ht="25.5" customHeight="1" outlineLevel="1" x14ac:dyDescent="0.2">
      <c r="A3712" s="177" t="s">
        <v>212</v>
      </c>
      <c r="B3712" s="186" t="s">
        <v>4773</v>
      </c>
      <c r="C3712" s="187" t="s">
        <v>4717</v>
      </c>
      <c r="D3712" s="188" t="s">
        <v>9</v>
      </c>
      <c r="E3712" s="189">
        <v>2.5499999999999998</v>
      </c>
      <c r="F3712" s="189"/>
      <c r="G3712" s="187"/>
      <c r="H3712" s="197">
        <f t="shared" si="110"/>
        <v>0</v>
      </c>
      <c r="I3712" s="203"/>
      <c r="J3712" s="365"/>
    </row>
    <row r="3713" spans="1:10" s="177" customFormat="1" ht="12.75" customHeight="1" outlineLevel="1" x14ac:dyDescent="0.2">
      <c r="A3713" s="177" t="s">
        <v>212</v>
      </c>
      <c r="B3713" s="178" t="s">
        <v>4774</v>
      </c>
      <c r="C3713" s="179" t="s">
        <v>1498</v>
      </c>
      <c r="D3713" s="180"/>
      <c r="E3713" s="181"/>
      <c r="F3713" s="181"/>
      <c r="G3713" s="191"/>
      <c r="H3713" s="197">
        <f t="shared" si="110"/>
        <v>0</v>
      </c>
      <c r="I3713" s="203"/>
      <c r="J3713" s="365"/>
    </row>
    <row r="3714" spans="1:10" s="177" customFormat="1" ht="25.5" customHeight="1" outlineLevel="1" x14ac:dyDescent="0.2">
      <c r="A3714" s="177" t="s">
        <v>212</v>
      </c>
      <c r="B3714" s="190" t="s">
        <v>4775</v>
      </c>
      <c r="C3714" s="191" t="s">
        <v>4717</v>
      </c>
      <c r="D3714" s="192" t="s">
        <v>9</v>
      </c>
      <c r="E3714" s="193">
        <v>4.2699999999999996</v>
      </c>
      <c r="F3714" s="193"/>
      <c r="G3714" s="203"/>
      <c r="H3714" s="203"/>
      <c r="I3714" s="203"/>
      <c r="J3714" s="365"/>
    </row>
    <row r="3715" spans="1:10" s="177" customFormat="1" ht="12.75" customHeight="1" outlineLevel="1" x14ac:dyDescent="0.2">
      <c r="A3715" s="177" t="s">
        <v>212</v>
      </c>
      <c r="B3715" s="178" t="s">
        <v>4776</v>
      </c>
      <c r="C3715" s="179" t="s">
        <v>1499</v>
      </c>
      <c r="D3715" s="180"/>
      <c r="E3715" s="181"/>
      <c r="F3715" s="181"/>
      <c r="G3715" s="203"/>
      <c r="H3715" s="203"/>
      <c r="I3715" s="203"/>
      <c r="J3715" s="365"/>
    </row>
    <row r="3716" spans="1:10" s="177" customFormat="1" ht="25.5" customHeight="1" outlineLevel="1" x14ac:dyDescent="0.2">
      <c r="A3716" s="177" t="s">
        <v>212</v>
      </c>
      <c r="B3716" s="186" t="s">
        <v>4777</v>
      </c>
      <c r="C3716" s="187" t="s">
        <v>4717</v>
      </c>
      <c r="D3716" s="188" t="s">
        <v>9</v>
      </c>
      <c r="E3716" s="189">
        <v>2.5499999999999998</v>
      </c>
      <c r="F3716" s="189"/>
      <c r="G3716" s="203"/>
      <c r="H3716" s="203"/>
      <c r="I3716" s="203"/>
      <c r="J3716" s="365"/>
    </row>
    <row r="3717" spans="1:10" s="177" customFormat="1" ht="12.75" customHeight="1" outlineLevel="1" x14ac:dyDescent="0.2">
      <c r="A3717" s="177" t="s">
        <v>212</v>
      </c>
      <c r="B3717" s="178" t="s">
        <v>4778</v>
      </c>
      <c r="C3717" s="179" t="s">
        <v>1500</v>
      </c>
      <c r="D3717" s="180"/>
      <c r="E3717" s="181"/>
      <c r="F3717" s="181"/>
      <c r="G3717" s="203"/>
      <c r="H3717" s="203"/>
      <c r="I3717" s="203"/>
      <c r="J3717" s="365"/>
    </row>
    <row r="3718" spans="1:10" s="177" customFormat="1" ht="25.5" customHeight="1" outlineLevel="1" x14ac:dyDescent="0.2">
      <c r="A3718" s="177" t="s">
        <v>212</v>
      </c>
      <c r="B3718" s="190" t="s">
        <v>4779</v>
      </c>
      <c r="C3718" s="191" t="s">
        <v>4717</v>
      </c>
      <c r="D3718" s="192" t="s">
        <v>9</v>
      </c>
      <c r="E3718" s="193">
        <v>7.31</v>
      </c>
      <c r="F3718" s="193"/>
      <c r="G3718" s="203"/>
      <c r="H3718" s="203"/>
      <c r="I3718" s="203"/>
      <c r="J3718" s="365"/>
    </row>
    <row r="3719" spans="1:10" s="177" customFormat="1" x14ac:dyDescent="0.2">
      <c r="B3719" s="419" t="s">
        <v>4780</v>
      </c>
      <c r="C3719" s="420" t="s">
        <v>644</v>
      </c>
      <c r="D3719" s="424"/>
      <c r="E3719" s="426">
        <f>SUM(E3721:E4276)</f>
        <v>7116.7500000000018</v>
      </c>
      <c r="F3719" s="426"/>
      <c r="G3719" s="420"/>
      <c r="H3719" s="196">
        <f>SUM(H3720:H3757)</f>
        <v>7116.7500000000009</v>
      </c>
      <c r="I3719" s="204" t="str">
        <f>IF(H3719=E3719,"OKAY","REVER")</f>
        <v>OKAY</v>
      </c>
      <c r="J3719" s="367"/>
    </row>
    <row r="3720" spans="1:10" s="177" customFormat="1" ht="38.25" customHeight="1" outlineLevel="1" x14ac:dyDescent="0.2">
      <c r="A3720" s="177" t="s">
        <v>211</v>
      </c>
      <c r="B3720" s="178" t="s">
        <v>4781</v>
      </c>
      <c r="C3720" s="179" t="s">
        <v>1482</v>
      </c>
      <c r="D3720" s="180"/>
      <c r="E3720" s="181"/>
      <c r="F3720" s="181"/>
      <c r="G3720" s="187" t="s">
        <v>5426</v>
      </c>
      <c r="H3720" s="197">
        <f t="shared" ref="H3720:H3734" si="111">SUMIF($C:$C,G3720,$E:$E)</f>
        <v>65.84</v>
      </c>
      <c r="I3720" s="203" t="s">
        <v>5759</v>
      </c>
      <c r="J3720" s="200" t="s">
        <v>5762</v>
      </c>
    </row>
    <row r="3721" spans="1:10" s="177" customFormat="1" ht="38.25" customHeight="1" outlineLevel="1" x14ac:dyDescent="0.2">
      <c r="A3721" s="177" t="s">
        <v>211</v>
      </c>
      <c r="B3721" s="186" t="s">
        <v>4782</v>
      </c>
      <c r="C3721" s="187" t="s">
        <v>5402</v>
      </c>
      <c r="D3721" s="188" t="s">
        <v>9</v>
      </c>
      <c r="E3721" s="189">
        <v>0.31</v>
      </c>
      <c r="F3721" s="189"/>
      <c r="G3721" s="191" t="s">
        <v>5402</v>
      </c>
      <c r="H3721" s="197">
        <f t="shared" si="111"/>
        <v>77.199999999999989</v>
      </c>
      <c r="I3721" s="203" t="s">
        <v>5759</v>
      </c>
      <c r="J3721" s="200" t="s">
        <v>5762</v>
      </c>
    </row>
    <row r="3722" spans="1:10" s="177" customFormat="1" ht="38.25" customHeight="1" outlineLevel="1" x14ac:dyDescent="0.2">
      <c r="A3722" s="177" t="s">
        <v>211</v>
      </c>
      <c r="B3722" s="190" t="s">
        <v>4784</v>
      </c>
      <c r="C3722" s="191" t="s">
        <v>5403</v>
      </c>
      <c r="D3722" s="192" t="s">
        <v>9</v>
      </c>
      <c r="E3722" s="193">
        <v>1.84</v>
      </c>
      <c r="F3722" s="193"/>
      <c r="G3722" s="187" t="s">
        <v>5403</v>
      </c>
      <c r="H3722" s="197">
        <f t="shared" si="111"/>
        <v>34.96</v>
      </c>
      <c r="I3722" s="203" t="s">
        <v>5759</v>
      </c>
      <c r="J3722" s="200" t="s">
        <v>5762</v>
      </c>
    </row>
    <row r="3723" spans="1:10" s="177" customFormat="1" ht="38.25" customHeight="1" outlineLevel="1" x14ac:dyDescent="0.2">
      <c r="A3723" s="177" t="s">
        <v>211</v>
      </c>
      <c r="B3723" s="186" t="s">
        <v>4786</v>
      </c>
      <c r="C3723" s="187" t="s">
        <v>5404</v>
      </c>
      <c r="D3723" s="188" t="s">
        <v>9</v>
      </c>
      <c r="E3723" s="189">
        <v>1.06</v>
      </c>
      <c r="F3723" s="189"/>
      <c r="G3723" s="191" t="s">
        <v>5404</v>
      </c>
      <c r="H3723" s="197">
        <f t="shared" si="111"/>
        <v>1.73</v>
      </c>
      <c r="I3723" s="203" t="s">
        <v>5760</v>
      </c>
      <c r="J3723" s="200" t="s">
        <v>5763</v>
      </c>
    </row>
    <row r="3724" spans="1:10" s="177" customFormat="1" ht="38.25" customHeight="1" outlineLevel="1" x14ac:dyDescent="0.2">
      <c r="A3724" s="177" t="s">
        <v>211</v>
      </c>
      <c r="B3724" s="190" t="s">
        <v>4788</v>
      </c>
      <c r="C3724" s="191" t="s">
        <v>5405</v>
      </c>
      <c r="D3724" s="192" t="s">
        <v>9</v>
      </c>
      <c r="E3724" s="193">
        <v>16.93</v>
      </c>
      <c r="F3724" s="193"/>
      <c r="G3724" s="187" t="s">
        <v>5459</v>
      </c>
      <c r="H3724" s="197">
        <f t="shared" si="111"/>
        <v>3.31</v>
      </c>
      <c r="I3724" s="203" t="s">
        <v>5760</v>
      </c>
      <c r="J3724" s="200" t="s">
        <v>5763</v>
      </c>
    </row>
    <row r="3725" spans="1:10" s="177" customFormat="1" ht="38.25" customHeight="1" outlineLevel="1" x14ac:dyDescent="0.2">
      <c r="A3725" s="177" t="s">
        <v>211</v>
      </c>
      <c r="B3725" s="186" t="s">
        <v>4790</v>
      </c>
      <c r="C3725" s="187" t="s">
        <v>5406</v>
      </c>
      <c r="D3725" s="188" t="s">
        <v>9</v>
      </c>
      <c r="E3725" s="189">
        <v>71.010000000000005</v>
      </c>
      <c r="F3725" s="189"/>
      <c r="G3725" s="191" t="s">
        <v>5405</v>
      </c>
      <c r="H3725" s="197">
        <f t="shared" si="111"/>
        <v>310.95000000000005</v>
      </c>
      <c r="I3725" s="203" t="s">
        <v>5760</v>
      </c>
      <c r="J3725" s="200" t="s">
        <v>5763</v>
      </c>
    </row>
    <row r="3726" spans="1:10" s="177" customFormat="1" ht="38.25" customHeight="1" outlineLevel="1" x14ac:dyDescent="0.2">
      <c r="A3726" s="177" t="s">
        <v>211</v>
      </c>
      <c r="B3726" s="190" t="s">
        <v>4792</v>
      </c>
      <c r="C3726" s="191" t="s">
        <v>5407</v>
      </c>
      <c r="D3726" s="192" t="s">
        <v>9</v>
      </c>
      <c r="E3726" s="193">
        <v>3.82</v>
      </c>
      <c r="F3726" s="193"/>
      <c r="G3726" s="187" t="s">
        <v>5406</v>
      </c>
      <c r="H3726" s="197">
        <f t="shared" si="111"/>
        <v>469.34</v>
      </c>
      <c r="I3726" s="160" t="s">
        <v>5760</v>
      </c>
      <c r="J3726" s="200" t="s">
        <v>5763</v>
      </c>
    </row>
    <row r="3727" spans="1:10" s="177" customFormat="1" ht="38.25" customHeight="1" outlineLevel="1" x14ac:dyDescent="0.2">
      <c r="A3727" s="177" t="s">
        <v>211</v>
      </c>
      <c r="B3727" s="186" t="s">
        <v>4794</v>
      </c>
      <c r="C3727" s="187" t="s">
        <v>5408</v>
      </c>
      <c r="D3727" s="188" t="s">
        <v>9</v>
      </c>
      <c r="E3727" s="189">
        <v>13.62</v>
      </c>
      <c r="F3727" s="189"/>
      <c r="G3727" s="191" t="s">
        <v>5427</v>
      </c>
      <c r="H3727" s="197">
        <f t="shared" si="111"/>
        <v>47.67</v>
      </c>
      <c r="I3727" s="203" t="s">
        <v>5761</v>
      </c>
      <c r="J3727" s="200" t="s">
        <v>5764</v>
      </c>
    </row>
    <row r="3728" spans="1:10" s="177" customFormat="1" ht="38.25" customHeight="1" outlineLevel="1" x14ac:dyDescent="0.2">
      <c r="A3728" s="177" t="s">
        <v>211</v>
      </c>
      <c r="B3728" s="190" t="s">
        <v>4796</v>
      </c>
      <c r="C3728" s="191" t="s">
        <v>5409</v>
      </c>
      <c r="D3728" s="192" t="s">
        <v>9</v>
      </c>
      <c r="E3728" s="193">
        <v>9.3000000000000007</v>
      </c>
      <c r="F3728" s="193"/>
      <c r="G3728" s="187" t="s">
        <v>5460</v>
      </c>
      <c r="H3728" s="197">
        <f t="shared" si="111"/>
        <v>110.98</v>
      </c>
      <c r="I3728" s="203" t="s">
        <v>5761</v>
      </c>
      <c r="J3728" s="200" t="s">
        <v>5764</v>
      </c>
    </row>
    <row r="3729" spans="1:10" s="177" customFormat="1" ht="38.25" customHeight="1" outlineLevel="1" x14ac:dyDescent="0.2">
      <c r="A3729" s="177" t="s">
        <v>211</v>
      </c>
      <c r="B3729" s="186" t="s">
        <v>5410</v>
      </c>
      <c r="C3729" s="187" t="s">
        <v>5411</v>
      </c>
      <c r="D3729" s="188" t="s">
        <v>9</v>
      </c>
      <c r="E3729" s="189">
        <v>11.87</v>
      </c>
      <c r="F3729" s="189"/>
      <c r="G3729" s="191" t="s">
        <v>5407</v>
      </c>
      <c r="H3729" s="197">
        <f t="shared" si="111"/>
        <v>532.96</v>
      </c>
      <c r="I3729" s="203" t="s">
        <v>5761</v>
      </c>
      <c r="J3729" s="200" t="s">
        <v>5764</v>
      </c>
    </row>
    <row r="3730" spans="1:10" s="177" customFormat="1" ht="38.25" customHeight="1" outlineLevel="1" x14ac:dyDescent="0.2">
      <c r="A3730" s="177" t="s">
        <v>211</v>
      </c>
      <c r="B3730" s="190" t="s">
        <v>5412</v>
      </c>
      <c r="C3730" s="191" t="s">
        <v>5413</v>
      </c>
      <c r="D3730" s="192" t="s">
        <v>9</v>
      </c>
      <c r="E3730" s="193">
        <v>58.94</v>
      </c>
      <c r="F3730" s="193"/>
      <c r="G3730" s="187" t="s">
        <v>5408</v>
      </c>
      <c r="H3730" s="197">
        <f t="shared" si="111"/>
        <v>508.46999999999997</v>
      </c>
      <c r="I3730" s="203" t="s">
        <v>5761</v>
      </c>
      <c r="J3730" s="200" t="s">
        <v>5764</v>
      </c>
    </row>
    <row r="3731" spans="1:10" s="177" customFormat="1" ht="38.25" customHeight="1" outlineLevel="1" x14ac:dyDescent="0.2">
      <c r="A3731" s="177" t="s">
        <v>211</v>
      </c>
      <c r="B3731" s="186" t="s">
        <v>5414</v>
      </c>
      <c r="C3731" s="187" t="s">
        <v>5415</v>
      </c>
      <c r="D3731" s="188" t="s">
        <v>9</v>
      </c>
      <c r="E3731" s="189">
        <v>6.66</v>
      </c>
      <c r="F3731" s="189"/>
      <c r="G3731" s="191" t="s">
        <v>5428</v>
      </c>
      <c r="H3731" s="197">
        <f t="shared" si="111"/>
        <v>26.010000000000005</v>
      </c>
      <c r="I3731" s="203" t="s">
        <v>5759</v>
      </c>
      <c r="J3731" s="200" t="s">
        <v>5762</v>
      </c>
    </row>
    <row r="3732" spans="1:10" s="177" customFormat="1" ht="38.25" customHeight="1" outlineLevel="1" x14ac:dyDescent="0.2">
      <c r="A3732" s="177" t="s">
        <v>211</v>
      </c>
      <c r="B3732" s="190" t="s">
        <v>5416</v>
      </c>
      <c r="C3732" s="191" t="s">
        <v>5417</v>
      </c>
      <c r="D3732" s="192" t="s">
        <v>9</v>
      </c>
      <c r="E3732" s="193">
        <v>99.08</v>
      </c>
      <c r="F3732" s="193"/>
      <c r="G3732" s="187" t="s">
        <v>5429</v>
      </c>
      <c r="H3732" s="197">
        <f t="shared" si="111"/>
        <v>45.919999999999995</v>
      </c>
      <c r="I3732" s="203" t="s">
        <v>5759</v>
      </c>
      <c r="J3732" s="200" t="s">
        <v>5762</v>
      </c>
    </row>
    <row r="3733" spans="1:10" s="177" customFormat="1" ht="38.25" customHeight="1" outlineLevel="1" x14ac:dyDescent="0.2">
      <c r="A3733" s="177" t="s">
        <v>211</v>
      </c>
      <c r="B3733" s="186" t="s">
        <v>5418</v>
      </c>
      <c r="C3733" s="187" t="s">
        <v>5419</v>
      </c>
      <c r="D3733" s="188" t="s">
        <v>9</v>
      </c>
      <c r="E3733" s="189">
        <v>81.78</v>
      </c>
      <c r="F3733" s="189"/>
      <c r="G3733" s="191" t="s">
        <v>5735</v>
      </c>
      <c r="H3733" s="197">
        <f t="shared" si="111"/>
        <v>1.34</v>
      </c>
      <c r="I3733" s="203" t="s">
        <v>5760</v>
      </c>
      <c r="J3733" s="200" t="s">
        <v>5763</v>
      </c>
    </row>
    <row r="3734" spans="1:10" s="177" customFormat="1" ht="38.25" customHeight="1" outlineLevel="1" x14ac:dyDescent="0.2">
      <c r="A3734" s="177" t="s">
        <v>211</v>
      </c>
      <c r="B3734" s="190" t="s">
        <v>5420</v>
      </c>
      <c r="C3734" s="191" t="s">
        <v>5421</v>
      </c>
      <c r="D3734" s="192" t="s">
        <v>9</v>
      </c>
      <c r="E3734" s="193">
        <v>125.57</v>
      </c>
      <c r="F3734" s="193"/>
      <c r="G3734" s="187" t="s">
        <v>5409</v>
      </c>
      <c r="H3734" s="197">
        <f t="shared" si="111"/>
        <v>93.049999999999983</v>
      </c>
      <c r="I3734" s="203" t="s">
        <v>5760</v>
      </c>
      <c r="J3734" s="200" t="s">
        <v>5763</v>
      </c>
    </row>
    <row r="3735" spans="1:10" s="177" customFormat="1" ht="38.25" customHeight="1" outlineLevel="1" x14ac:dyDescent="0.2">
      <c r="A3735" s="177" t="s">
        <v>211</v>
      </c>
      <c r="B3735" s="186" t="s">
        <v>5422</v>
      </c>
      <c r="C3735" s="187" t="s">
        <v>5423</v>
      </c>
      <c r="D3735" s="188" t="s">
        <v>9</v>
      </c>
      <c r="E3735" s="189">
        <v>13.66</v>
      </c>
      <c r="F3735" s="189"/>
      <c r="G3735" s="191" t="s">
        <v>5432</v>
      </c>
      <c r="H3735" s="197">
        <f t="shared" ref="H3735:H3757" si="112">SUMIF($C:$C,G3735,$E:$E)</f>
        <v>240.13999999999996</v>
      </c>
      <c r="I3735" s="203" t="s">
        <v>5760</v>
      </c>
      <c r="J3735" s="200" t="s">
        <v>5763</v>
      </c>
    </row>
    <row r="3736" spans="1:10" s="177" customFormat="1" ht="38.25" customHeight="1" outlineLevel="1" x14ac:dyDescent="0.2">
      <c r="A3736" s="177" t="s">
        <v>211</v>
      </c>
      <c r="B3736" s="190" t="s">
        <v>5424</v>
      </c>
      <c r="C3736" s="191" t="s">
        <v>5425</v>
      </c>
      <c r="D3736" s="192" t="s">
        <v>9</v>
      </c>
      <c r="E3736" s="193">
        <v>193.29</v>
      </c>
      <c r="F3736" s="193"/>
      <c r="G3736" s="187" t="s">
        <v>5434</v>
      </c>
      <c r="H3736" s="197">
        <f t="shared" si="112"/>
        <v>60.76</v>
      </c>
      <c r="I3736" s="203" t="s">
        <v>5761</v>
      </c>
      <c r="J3736" s="200" t="s">
        <v>5764</v>
      </c>
    </row>
    <row r="3737" spans="1:10" s="177" customFormat="1" ht="38.25" customHeight="1" outlineLevel="1" x14ac:dyDescent="0.2">
      <c r="A3737" s="177" t="s">
        <v>212</v>
      </c>
      <c r="B3737" s="178" t="s">
        <v>4798</v>
      </c>
      <c r="C3737" s="179" t="s">
        <v>1484</v>
      </c>
      <c r="D3737" s="180"/>
      <c r="E3737" s="181"/>
      <c r="F3737" s="181"/>
      <c r="G3737" s="191" t="s">
        <v>5436</v>
      </c>
      <c r="H3737" s="197">
        <f t="shared" si="112"/>
        <v>165.44</v>
      </c>
      <c r="I3737" s="203" t="s">
        <v>5761</v>
      </c>
      <c r="J3737" s="200" t="s">
        <v>5764</v>
      </c>
    </row>
    <row r="3738" spans="1:10" s="177" customFormat="1" ht="38.25" customHeight="1" outlineLevel="1" x14ac:dyDescent="0.2">
      <c r="A3738" s="177" t="s">
        <v>212</v>
      </c>
      <c r="B3738" s="186" t="s">
        <v>4799</v>
      </c>
      <c r="C3738" s="187" t="s">
        <v>5426</v>
      </c>
      <c r="D3738" s="188" t="s">
        <v>9</v>
      </c>
      <c r="E3738" s="189">
        <v>4.75</v>
      </c>
      <c r="F3738" s="189"/>
      <c r="G3738" s="187" t="s">
        <v>5411</v>
      </c>
      <c r="H3738" s="197">
        <f t="shared" si="112"/>
        <v>462.77</v>
      </c>
      <c r="I3738" s="203" t="s">
        <v>5761</v>
      </c>
      <c r="J3738" s="200" t="s">
        <v>5764</v>
      </c>
    </row>
    <row r="3739" spans="1:10" s="177" customFormat="1" ht="38.25" customHeight="1" outlineLevel="1" x14ac:dyDescent="0.2">
      <c r="A3739" s="177" t="s">
        <v>212</v>
      </c>
      <c r="B3739" s="190" t="s">
        <v>4800</v>
      </c>
      <c r="C3739" s="191" t="s">
        <v>5402</v>
      </c>
      <c r="D3739" s="192" t="s">
        <v>9</v>
      </c>
      <c r="E3739" s="193">
        <v>4.59</v>
      </c>
      <c r="F3739" s="193"/>
      <c r="G3739" s="191" t="s">
        <v>5413</v>
      </c>
      <c r="H3739" s="197">
        <f t="shared" si="112"/>
        <v>233.98</v>
      </c>
      <c r="I3739" s="203" t="s">
        <v>5761</v>
      </c>
      <c r="J3739" s="200" t="s">
        <v>5764</v>
      </c>
    </row>
    <row r="3740" spans="1:10" s="177" customFormat="1" ht="38.25" customHeight="1" outlineLevel="1" x14ac:dyDescent="0.2">
      <c r="A3740" s="177" t="s">
        <v>212</v>
      </c>
      <c r="B3740" s="186" t="s">
        <v>4801</v>
      </c>
      <c r="C3740" s="187" t="s">
        <v>5403</v>
      </c>
      <c r="D3740" s="188" t="s">
        <v>9</v>
      </c>
      <c r="E3740" s="189">
        <v>1.7</v>
      </c>
      <c r="F3740" s="189"/>
      <c r="G3740" s="187" t="s">
        <v>5440</v>
      </c>
      <c r="H3740" s="197">
        <f t="shared" si="112"/>
        <v>39.209999999999994</v>
      </c>
      <c r="I3740" s="204" t="s">
        <v>5759</v>
      </c>
      <c r="J3740" s="200" t="s">
        <v>5762</v>
      </c>
    </row>
    <row r="3741" spans="1:10" s="177" customFormat="1" ht="38.25" customHeight="1" outlineLevel="1" x14ac:dyDescent="0.2">
      <c r="A3741" s="177" t="s">
        <v>212</v>
      </c>
      <c r="B3741" s="190" t="s">
        <v>4802</v>
      </c>
      <c r="C3741" s="191" t="s">
        <v>5404</v>
      </c>
      <c r="D3741" s="192" t="s">
        <v>9</v>
      </c>
      <c r="E3741" s="193">
        <v>0.67</v>
      </c>
      <c r="F3741" s="193"/>
      <c r="G3741" s="191" t="s">
        <v>5442</v>
      </c>
      <c r="H3741" s="197">
        <f t="shared" si="112"/>
        <v>40.479999999999997</v>
      </c>
      <c r="I3741" s="204" t="s">
        <v>5759</v>
      </c>
      <c r="J3741" s="200" t="s">
        <v>5762</v>
      </c>
    </row>
    <row r="3742" spans="1:10" s="177" customFormat="1" ht="38.25" customHeight="1" outlineLevel="1" x14ac:dyDescent="0.2">
      <c r="A3742" s="177" t="s">
        <v>212</v>
      </c>
      <c r="B3742" s="186" t="s">
        <v>4804</v>
      </c>
      <c r="C3742" s="187" t="s">
        <v>5405</v>
      </c>
      <c r="D3742" s="188" t="s">
        <v>9</v>
      </c>
      <c r="E3742" s="189">
        <v>35.49</v>
      </c>
      <c r="F3742" s="189"/>
      <c r="G3742" s="187" t="s">
        <v>5471</v>
      </c>
      <c r="H3742" s="197">
        <f t="shared" si="112"/>
        <v>3.83</v>
      </c>
      <c r="I3742" s="203" t="s">
        <v>5760</v>
      </c>
      <c r="J3742" s="200" t="s">
        <v>5763</v>
      </c>
    </row>
    <row r="3743" spans="1:10" s="177" customFormat="1" ht="38.25" customHeight="1" outlineLevel="1" x14ac:dyDescent="0.2">
      <c r="A3743" s="177" t="s">
        <v>212</v>
      </c>
      <c r="B3743" s="190" t="s">
        <v>4805</v>
      </c>
      <c r="C3743" s="191" t="s">
        <v>5406</v>
      </c>
      <c r="D3743" s="192" t="s">
        <v>9</v>
      </c>
      <c r="E3743" s="193">
        <v>23.99</v>
      </c>
      <c r="F3743" s="193"/>
      <c r="G3743" s="191" t="s">
        <v>5415</v>
      </c>
      <c r="H3743" s="197">
        <f t="shared" si="112"/>
        <v>241.72000000000006</v>
      </c>
      <c r="I3743" s="203" t="s">
        <v>5760</v>
      </c>
      <c r="J3743" s="200" t="s">
        <v>5763</v>
      </c>
    </row>
    <row r="3744" spans="1:10" s="177" customFormat="1" ht="38.25" customHeight="1" outlineLevel="1" x14ac:dyDescent="0.2">
      <c r="A3744" s="177" t="s">
        <v>212</v>
      </c>
      <c r="B3744" s="186" t="s">
        <v>4806</v>
      </c>
      <c r="C3744" s="187" t="s">
        <v>5427</v>
      </c>
      <c r="D3744" s="188" t="s">
        <v>9</v>
      </c>
      <c r="E3744" s="189">
        <v>2.82</v>
      </c>
      <c r="F3744" s="189"/>
      <c r="G3744" s="187" t="s">
        <v>5417</v>
      </c>
      <c r="H3744" s="197">
        <f t="shared" si="112"/>
        <v>375.73000000000013</v>
      </c>
      <c r="I3744" s="203" t="s">
        <v>5760</v>
      </c>
      <c r="J3744" s="200" t="s">
        <v>5763</v>
      </c>
    </row>
    <row r="3745" spans="1:10" s="177" customFormat="1" ht="38.25" customHeight="1" outlineLevel="1" x14ac:dyDescent="0.2">
      <c r="A3745" s="177" t="s">
        <v>212</v>
      </c>
      <c r="B3745" s="190" t="s">
        <v>4807</v>
      </c>
      <c r="C3745" s="191" t="s">
        <v>5407</v>
      </c>
      <c r="D3745" s="192" t="s">
        <v>9</v>
      </c>
      <c r="E3745" s="193">
        <v>29.86</v>
      </c>
      <c r="F3745" s="193"/>
      <c r="G3745" s="191" t="s">
        <v>5446</v>
      </c>
      <c r="H3745" s="197">
        <f t="shared" si="112"/>
        <v>35.810000000000009</v>
      </c>
      <c r="I3745" s="203" t="s">
        <v>5761</v>
      </c>
      <c r="J3745" s="200" t="s">
        <v>5764</v>
      </c>
    </row>
    <row r="3746" spans="1:10" s="177" customFormat="1" ht="38.25" customHeight="1" outlineLevel="1" x14ac:dyDescent="0.2">
      <c r="A3746" s="177" t="s">
        <v>212</v>
      </c>
      <c r="B3746" s="186" t="s">
        <v>4809</v>
      </c>
      <c r="C3746" s="187" t="s">
        <v>5408</v>
      </c>
      <c r="D3746" s="188" t="s">
        <v>9</v>
      </c>
      <c r="E3746" s="189">
        <v>12.58</v>
      </c>
      <c r="F3746" s="189"/>
      <c r="G3746" s="187" t="s">
        <v>5448</v>
      </c>
      <c r="H3746" s="197">
        <f t="shared" si="112"/>
        <v>141.88</v>
      </c>
      <c r="I3746" s="203" t="s">
        <v>5761</v>
      </c>
      <c r="J3746" s="200" t="s">
        <v>5764</v>
      </c>
    </row>
    <row r="3747" spans="1:10" s="177" customFormat="1" ht="38.25" customHeight="1" outlineLevel="1" x14ac:dyDescent="0.2">
      <c r="A3747" s="177" t="s">
        <v>212</v>
      </c>
      <c r="B3747" s="190" t="s">
        <v>4810</v>
      </c>
      <c r="C3747" s="191" t="s">
        <v>5428</v>
      </c>
      <c r="D3747" s="192" t="s">
        <v>9</v>
      </c>
      <c r="E3747" s="193">
        <v>2.16</v>
      </c>
      <c r="F3747" s="193"/>
      <c r="G3747" s="191" t="s">
        <v>5450</v>
      </c>
      <c r="H3747" s="197">
        <f t="shared" si="112"/>
        <v>266.84000000000003</v>
      </c>
      <c r="I3747" s="203" t="s">
        <v>5761</v>
      </c>
      <c r="J3747" s="200" t="s">
        <v>5764</v>
      </c>
    </row>
    <row r="3748" spans="1:10" s="177" customFormat="1" ht="38.25" customHeight="1" outlineLevel="1" x14ac:dyDescent="0.2">
      <c r="A3748" s="177" t="s">
        <v>212</v>
      </c>
      <c r="B3748" s="186" t="s">
        <v>4811</v>
      </c>
      <c r="C3748" s="187" t="s">
        <v>5429</v>
      </c>
      <c r="D3748" s="188" t="s">
        <v>9</v>
      </c>
      <c r="E3748" s="189">
        <v>4.6399999999999997</v>
      </c>
      <c r="F3748" s="189"/>
      <c r="G3748" s="187" t="s">
        <v>5452</v>
      </c>
      <c r="H3748" s="197">
        <f t="shared" si="112"/>
        <v>56.329999999999991</v>
      </c>
      <c r="I3748" s="203" t="s">
        <v>5761</v>
      </c>
      <c r="J3748" s="200" t="s">
        <v>5764</v>
      </c>
    </row>
    <row r="3749" spans="1:10" s="177" customFormat="1" ht="38.25" customHeight="1" outlineLevel="1" x14ac:dyDescent="0.2">
      <c r="A3749" s="177" t="s">
        <v>212</v>
      </c>
      <c r="B3749" s="190" t="s">
        <v>5430</v>
      </c>
      <c r="C3749" s="191" t="s">
        <v>5409</v>
      </c>
      <c r="D3749" s="192" t="s">
        <v>9</v>
      </c>
      <c r="E3749" s="193">
        <v>6.94</v>
      </c>
      <c r="F3749" s="193"/>
      <c r="G3749" s="191" t="s">
        <v>5682</v>
      </c>
      <c r="H3749" s="197">
        <f t="shared" si="112"/>
        <v>2.73</v>
      </c>
      <c r="I3749" s="203" t="s">
        <v>5759</v>
      </c>
      <c r="J3749" s="365"/>
    </row>
    <row r="3750" spans="1:10" s="177" customFormat="1" ht="38.25" customHeight="1" outlineLevel="1" x14ac:dyDescent="0.2">
      <c r="A3750" s="177" t="s">
        <v>212</v>
      </c>
      <c r="B3750" s="186" t="s">
        <v>5431</v>
      </c>
      <c r="C3750" s="187" t="s">
        <v>5432</v>
      </c>
      <c r="D3750" s="188" t="s">
        <v>9</v>
      </c>
      <c r="E3750" s="189">
        <v>39.130000000000003</v>
      </c>
      <c r="F3750" s="189"/>
      <c r="G3750" s="187" t="s">
        <v>5671</v>
      </c>
      <c r="H3750" s="197">
        <f t="shared" si="112"/>
        <v>1.81</v>
      </c>
      <c r="I3750" s="203" t="s">
        <v>5760</v>
      </c>
      <c r="J3750" s="365"/>
    </row>
    <row r="3751" spans="1:10" s="177" customFormat="1" ht="38.25" customHeight="1" outlineLevel="1" x14ac:dyDescent="0.2">
      <c r="A3751" s="177" t="s">
        <v>212</v>
      </c>
      <c r="B3751" s="190" t="s">
        <v>5433</v>
      </c>
      <c r="C3751" s="191" t="s">
        <v>5434</v>
      </c>
      <c r="D3751" s="192" t="s">
        <v>9</v>
      </c>
      <c r="E3751" s="193">
        <v>4.7300000000000004</v>
      </c>
      <c r="F3751" s="193"/>
      <c r="G3751" s="191" t="s">
        <v>5699</v>
      </c>
      <c r="H3751" s="197">
        <f t="shared" si="112"/>
        <v>9.99</v>
      </c>
      <c r="I3751" s="203" t="s">
        <v>5760</v>
      </c>
      <c r="J3751" s="365"/>
    </row>
    <row r="3752" spans="1:10" s="177" customFormat="1" ht="38.25" customHeight="1" outlineLevel="1" x14ac:dyDescent="0.2">
      <c r="A3752" s="177" t="s">
        <v>212</v>
      </c>
      <c r="B3752" s="186" t="s">
        <v>5435</v>
      </c>
      <c r="C3752" s="187" t="s">
        <v>5436</v>
      </c>
      <c r="D3752" s="188" t="s">
        <v>9</v>
      </c>
      <c r="E3752" s="189">
        <v>6.88</v>
      </c>
      <c r="F3752" s="189"/>
      <c r="G3752" s="187" t="s">
        <v>5419</v>
      </c>
      <c r="H3752" s="197">
        <f t="shared" si="112"/>
        <v>439.16000000000014</v>
      </c>
      <c r="I3752" s="203" t="s">
        <v>5760</v>
      </c>
      <c r="J3752" s="365"/>
    </row>
    <row r="3753" spans="1:10" s="177" customFormat="1" ht="51" outlineLevel="1" x14ac:dyDescent="0.2">
      <c r="A3753" s="177" t="s">
        <v>212</v>
      </c>
      <c r="B3753" s="190" t="s">
        <v>5437</v>
      </c>
      <c r="C3753" s="191" t="s">
        <v>5411</v>
      </c>
      <c r="D3753" s="192" t="s">
        <v>9</v>
      </c>
      <c r="E3753" s="193">
        <v>50.45</v>
      </c>
      <c r="F3753" s="193"/>
      <c r="G3753" s="191" t="s">
        <v>5421</v>
      </c>
      <c r="H3753" s="197">
        <f t="shared" si="112"/>
        <v>956.20999999999981</v>
      </c>
      <c r="I3753" s="203" t="s">
        <v>5760</v>
      </c>
      <c r="J3753" s="365"/>
    </row>
    <row r="3754" spans="1:10" s="177" customFormat="1" ht="38.25" customHeight="1" outlineLevel="1" x14ac:dyDescent="0.2">
      <c r="A3754" s="177" t="s">
        <v>212</v>
      </c>
      <c r="B3754" s="186" t="s">
        <v>5438</v>
      </c>
      <c r="C3754" s="187" t="s">
        <v>5413</v>
      </c>
      <c r="D3754" s="188" t="s">
        <v>9</v>
      </c>
      <c r="E3754" s="189">
        <v>18.350000000000001</v>
      </c>
      <c r="F3754" s="189"/>
      <c r="G3754" s="187" t="s">
        <v>5686</v>
      </c>
      <c r="H3754" s="197">
        <f t="shared" si="112"/>
        <v>7.93</v>
      </c>
      <c r="I3754" s="203" t="s">
        <v>5761</v>
      </c>
      <c r="J3754" s="365"/>
    </row>
    <row r="3755" spans="1:10" s="177" customFormat="1" ht="38.25" customHeight="1" outlineLevel="1" x14ac:dyDescent="0.2">
      <c r="A3755" s="177" t="s">
        <v>212</v>
      </c>
      <c r="B3755" s="190" t="s">
        <v>5439</v>
      </c>
      <c r="C3755" s="191" t="s">
        <v>5440</v>
      </c>
      <c r="D3755" s="192" t="s">
        <v>9</v>
      </c>
      <c r="E3755" s="193">
        <v>2.16</v>
      </c>
      <c r="F3755" s="193"/>
      <c r="G3755" s="191" t="s">
        <v>5456</v>
      </c>
      <c r="H3755" s="197">
        <f t="shared" si="112"/>
        <v>8.6300000000000008</v>
      </c>
      <c r="I3755" s="203" t="s">
        <v>5761</v>
      </c>
      <c r="J3755" s="365"/>
    </row>
    <row r="3756" spans="1:10" s="177" customFormat="1" ht="38.25" customHeight="1" outlineLevel="1" x14ac:dyDescent="0.2">
      <c r="A3756" s="177" t="s">
        <v>212</v>
      </c>
      <c r="B3756" s="186" t="s">
        <v>5441</v>
      </c>
      <c r="C3756" s="187" t="s">
        <v>5442</v>
      </c>
      <c r="D3756" s="188" t="s">
        <v>9</v>
      </c>
      <c r="E3756" s="189">
        <v>2.42</v>
      </c>
      <c r="F3756" s="189"/>
      <c r="G3756" s="187" t="s">
        <v>5423</v>
      </c>
      <c r="H3756" s="197">
        <f t="shared" si="112"/>
        <v>394.53000000000003</v>
      </c>
      <c r="I3756" s="203" t="s">
        <v>5761</v>
      </c>
      <c r="J3756" s="365"/>
    </row>
    <row r="3757" spans="1:10" s="177" customFormat="1" ht="38.25" customHeight="1" outlineLevel="1" x14ac:dyDescent="0.2">
      <c r="A3757" s="177" t="s">
        <v>212</v>
      </c>
      <c r="B3757" s="190" t="s">
        <v>5443</v>
      </c>
      <c r="C3757" s="191" t="s">
        <v>5415</v>
      </c>
      <c r="D3757" s="192" t="s">
        <v>9</v>
      </c>
      <c r="E3757" s="193">
        <v>15.93</v>
      </c>
      <c r="F3757" s="193"/>
      <c r="G3757" s="191" t="s">
        <v>5425</v>
      </c>
      <c r="H3757" s="197">
        <f t="shared" si="112"/>
        <v>601.1099999999999</v>
      </c>
      <c r="I3757" s="203" t="s">
        <v>5761</v>
      </c>
      <c r="J3757" s="365"/>
    </row>
    <row r="3758" spans="1:10" s="177" customFormat="1" ht="38.25" customHeight="1" outlineLevel="1" x14ac:dyDescent="0.2">
      <c r="A3758" s="177" t="s">
        <v>212</v>
      </c>
      <c r="B3758" s="186" t="s">
        <v>5444</v>
      </c>
      <c r="C3758" s="187" t="s">
        <v>5417</v>
      </c>
      <c r="D3758" s="188" t="s">
        <v>9</v>
      </c>
      <c r="E3758" s="189">
        <v>56.83</v>
      </c>
      <c r="F3758" s="189"/>
      <c r="I3758" s="203"/>
      <c r="J3758" s="365"/>
    </row>
    <row r="3759" spans="1:10" s="177" customFormat="1" ht="38.25" customHeight="1" outlineLevel="1" x14ac:dyDescent="0.2">
      <c r="A3759" s="177" t="s">
        <v>212</v>
      </c>
      <c r="B3759" s="190" t="s">
        <v>5445</v>
      </c>
      <c r="C3759" s="191" t="s">
        <v>5446</v>
      </c>
      <c r="D3759" s="192" t="s">
        <v>9</v>
      </c>
      <c r="E3759" s="193">
        <v>2.2000000000000002</v>
      </c>
      <c r="F3759" s="193"/>
      <c r="I3759" s="203"/>
      <c r="J3759" s="365"/>
    </row>
    <row r="3760" spans="1:10" s="177" customFormat="1" ht="38.25" customHeight="1" outlineLevel="1" x14ac:dyDescent="0.2">
      <c r="A3760" s="177" t="s">
        <v>212</v>
      </c>
      <c r="B3760" s="186" t="s">
        <v>5447</v>
      </c>
      <c r="C3760" s="187" t="s">
        <v>5448</v>
      </c>
      <c r="D3760" s="188" t="s">
        <v>9</v>
      </c>
      <c r="E3760" s="189">
        <v>10.06</v>
      </c>
      <c r="F3760" s="189"/>
      <c r="I3760" s="203"/>
      <c r="J3760" s="365"/>
    </row>
    <row r="3761" spans="1:10" s="177" customFormat="1" ht="38.25" customHeight="1" outlineLevel="1" x14ac:dyDescent="0.2">
      <c r="A3761" s="177" t="s">
        <v>212</v>
      </c>
      <c r="B3761" s="190" t="s">
        <v>5449</v>
      </c>
      <c r="C3761" s="191" t="s">
        <v>5450</v>
      </c>
      <c r="D3761" s="192" t="s">
        <v>9</v>
      </c>
      <c r="E3761" s="193">
        <v>22.72</v>
      </c>
      <c r="F3761" s="193"/>
      <c r="I3761" s="203"/>
      <c r="J3761" s="365"/>
    </row>
    <row r="3762" spans="1:10" s="177" customFormat="1" ht="38.25" customHeight="1" outlineLevel="1" x14ac:dyDescent="0.2">
      <c r="A3762" s="177" t="s">
        <v>212</v>
      </c>
      <c r="B3762" s="186" t="s">
        <v>5451</v>
      </c>
      <c r="C3762" s="187" t="s">
        <v>5452</v>
      </c>
      <c r="D3762" s="188" t="s">
        <v>9</v>
      </c>
      <c r="E3762" s="189">
        <v>5.79</v>
      </c>
      <c r="F3762" s="189"/>
      <c r="I3762" s="203"/>
      <c r="J3762" s="365"/>
    </row>
    <row r="3763" spans="1:10" s="177" customFormat="1" ht="38.25" customHeight="1" outlineLevel="1" x14ac:dyDescent="0.2">
      <c r="A3763" s="177" t="s">
        <v>212</v>
      </c>
      <c r="B3763" s="190" t="s">
        <v>5453</v>
      </c>
      <c r="C3763" s="191" t="s">
        <v>5419</v>
      </c>
      <c r="D3763" s="192" t="s">
        <v>9</v>
      </c>
      <c r="E3763" s="193">
        <v>35.24</v>
      </c>
      <c r="F3763" s="193"/>
      <c r="I3763" s="203"/>
      <c r="J3763" s="365"/>
    </row>
    <row r="3764" spans="1:10" s="177" customFormat="1" ht="38.25" customHeight="1" outlineLevel="1" x14ac:dyDescent="0.2">
      <c r="A3764" s="177" t="s">
        <v>212</v>
      </c>
      <c r="B3764" s="186" t="s">
        <v>5454</v>
      </c>
      <c r="C3764" s="187" t="s">
        <v>5421</v>
      </c>
      <c r="D3764" s="188" t="s">
        <v>9</v>
      </c>
      <c r="E3764" s="189">
        <v>92.98</v>
      </c>
      <c r="F3764" s="189"/>
      <c r="I3764" s="203"/>
      <c r="J3764" s="365"/>
    </row>
    <row r="3765" spans="1:10" s="177" customFormat="1" ht="38.25" customHeight="1" outlineLevel="1" x14ac:dyDescent="0.2">
      <c r="A3765" s="177" t="s">
        <v>212</v>
      </c>
      <c r="B3765" s="190" t="s">
        <v>5455</v>
      </c>
      <c r="C3765" s="191" t="s">
        <v>5456</v>
      </c>
      <c r="D3765" s="192" t="s">
        <v>9</v>
      </c>
      <c r="E3765" s="193">
        <v>3.48</v>
      </c>
      <c r="F3765" s="193"/>
      <c r="I3765" s="203"/>
      <c r="J3765" s="365"/>
    </row>
    <row r="3766" spans="1:10" s="177" customFormat="1" ht="38.25" customHeight="1" outlineLevel="1" x14ac:dyDescent="0.2">
      <c r="A3766" s="177" t="s">
        <v>212</v>
      </c>
      <c r="B3766" s="186" t="s">
        <v>5457</v>
      </c>
      <c r="C3766" s="187" t="s">
        <v>5423</v>
      </c>
      <c r="D3766" s="188" t="s">
        <v>9</v>
      </c>
      <c r="E3766" s="189">
        <v>16.940000000000001</v>
      </c>
      <c r="F3766" s="189"/>
      <c r="I3766" s="203"/>
      <c r="J3766" s="365"/>
    </row>
    <row r="3767" spans="1:10" s="177" customFormat="1" ht="38.25" customHeight="1" outlineLevel="1" x14ac:dyDescent="0.2">
      <c r="A3767" s="177" t="s">
        <v>212</v>
      </c>
      <c r="B3767" s="190" t="s">
        <v>5458</v>
      </c>
      <c r="C3767" s="191" t="s">
        <v>5425</v>
      </c>
      <c r="D3767" s="192" t="s">
        <v>9</v>
      </c>
      <c r="E3767" s="193">
        <v>30.04</v>
      </c>
      <c r="F3767" s="193"/>
      <c r="G3767" s="423" t="s">
        <v>665</v>
      </c>
      <c r="H3767" s="196">
        <f>H3769+H3789</f>
        <v>0</v>
      </c>
      <c r="I3767" s="204" t="str">
        <f>IF(H3767=H3719,"OKAY","REVER")</f>
        <v>REVER</v>
      </c>
      <c r="J3767" s="365"/>
    </row>
    <row r="3768" spans="1:10" s="177" customFormat="1" ht="38.25" customHeight="1" outlineLevel="1" x14ac:dyDescent="0.2">
      <c r="A3768" s="177" t="s">
        <v>212</v>
      </c>
      <c r="B3768" s="178" t="s">
        <v>4813</v>
      </c>
      <c r="C3768" s="179" t="s">
        <v>1485</v>
      </c>
      <c r="D3768" s="180"/>
      <c r="E3768" s="181"/>
      <c r="F3768" s="181"/>
      <c r="G3768" s="194"/>
      <c r="H3768" s="194"/>
      <c r="I3768" s="203"/>
      <c r="J3768" s="365"/>
    </row>
    <row r="3769" spans="1:10" s="177" customFormat="1" ht="38.25" customHeight="1" outlineLevel="1" x14ac:dyDescent="0.2">
      <c r="A3769" s="177" t="s">
        <v>212</v>
      </c>
      <c r="B3769" s="186" t="s">
        <v>4814</v>
      </c>
      <c r="C3769" s="187" t="s">
        <v>5426</v>
      </c>
      <c r="D3769" s="188" t="s">
        <v>9</v>
      </c>
      <c r="E3769" s="189">
        <v>4.2</v>
      </c>
      <c r="F3769" s="189"/>
      <c r="G3769" s="423" t="str">
        <f>$A$1</f>
        <v>EMBASSAMENTO</v>
      </c>
      <c r="H3769" s="196">
        <f>SUM(H3770:H3786)</f>
        <v>0</v>
      </c>
      <c r="I3769" s="203"/>
      <c r="J3769" s="365"/>
    </row>
    <row r="3770" spans="1:10" s="177" customFormat="1" ht="38.25" customHeight="1" outlineLevel="1" x14ac:dyDescent="0.2">
      <c r="A3770" s="177" t="s">
        <v>212</v>
      </c>
      <c r="B3770" s="190" t="s">
        <v>4815</v>
      </c>
      <c r="C3770" s="191" t="s">
        <v>5402</v>
      </c>
      <c r="D3770" s="192" t="s">
        <v>9</v>
      </c>
      <c r="E3770" s="193">
        <v>5.86</v>
      </c>
      <c r="F3770" s="193"/>
      <c r="G3770" s="191" t="s">
        <v>4783</v>
      </c>
      <c r="H3770" s="197">
        <f t="shared" ref="H3770:H3786" si="113">SUMIFS($E:$E,$C:$C,G3770,$A:$A,$G$22)</f>
        <v>0</v>
      </c>
      <c r="I3770" s="203"/>
      <c r="J3770" s="365"/>
    </row>
    <row r="3771" spans="1:10" s="177" customFormat="1" ht="38.25" customHeight="1" outlineLevel="1" x14ac:dyDescent="0.2">
      <c r="A3771" s="177" t="s">
        <v>212</v>
      </c>
      <c r="B3771" s="186" t="s">
        <v>4816</v>
      </c>
      <c r="C3771" s="187" t="s">
        <v>5403</v>
      </c>
      <c r="D3771" s="188" t="s">
        <v>9</v>
      </c>
      <c r="E3771" s="189">
        <v>1.75</v>
      </c>
      <c r="F3771" s="189"/>
      <c r="G3771" s="187" t="s">
        <v>4785</v>
      </c>
      <c r="H3771" s="197">
        <f t="shared" si="113"/>
        <v>0</v>
      </c>
      <c r="I3771" s="203"/>
      <c r="J3771" s="365"/>
    </row>
    <row r="3772" spans="1:10" s="177" customFormat="1" ht="38.25" customHeight="1" outlineLevel="1" x14ac:dyDescent="0.2">
      <c r="A3772" s="177" t="s">
        <v>212</v>
      </c>
      <c r="B3772" s="190" t="s">
        <v>4817</v>
      </c>
      <c r="C3772" s="191" t="s">
        <v>5459</v>
      </c>
      <c r="D3772" s="192" t="s">
        <v>9</v>
      </c>
      <c r="E3772" s="193">
        <v>3.31</v>
      </c>
      <c r="F3772" s="193"/>
      <c r="G3772" s="191" t="s">
        <v>4787</v>
      </c>
      <c r="H3772" s="197">
        <f t="shared" si="113"/>
        <v>0</v>
      </c>
      <c r="I3772" s="203"/>
      <c r="J3772" s="365"/>
    </row>
    <row r="3773" spans="1:10" s="177" customFormat="1" ht="38.25" customHeight="1" outlineLevel="1" x14ac:dyDescent="0.2">
      <c r="A3773" s="177" t="s">
        <v>212</v>
      </c>
      <c r="B3773" s="186" t="s">
        <v>4818</v>
      </c>
      <c r="C3773" s="187" t="s">
        <v>5405</v>
      </c>
      <c r="D3773" s="188" t="s">
        <v>9</v>
      </c>
      <c r="E3773" s="189">
        <v>11.11</v>
      </c>
      <c r="F3773" s="189"/>
      <c r="G3773" s="187" t="s">
        <v>4803</v>
      </c>
      <c r="H3773" s="197">
        <f t="shared" si="113"/>
        <v>0</v>
      </c>
      <c r="I3773" s="203"/>
      <c r="J3773" s="365"/>
    </row>
    <row r="3774" spans="1:10" s="177" customFormat="1" ht="38.25" customHeight="1" outlineLevel="1" x14ac:dyDescent="0.2">
      <c r="A3774" s="177" t="s">
        <v>212</v>
      </c>
      <c r="B3774" s="190" t="s">
        <v>4819</v>
      </c>
      <c r="C3774" s="191" t="s">
        <v>5406</v>
      </c>
      <c r="D3774" s="192" t="s">
        <v>9</v>
      </c>
      <c r="E3774" s="193">
        <v>20.170000000000002</v>
      </c>
      <c r="F3774" s="193"/>
      <c r="G3774" s="191" t="s">
        <v>4789</v>
      </c>
      <c r="H3774" s="197">
        <f t="shared" si="113"/>
        <v>0</v>
      </c>
      <c r="I3774" s="203"/>
      <c r="J3774" s="365"/>
    </row>
    <row r="3775" spans="1:10" s="177" customFormat="1" ht="38.25" customHeight="1" outlineLevel="1" x14ac:dyDescent="0.2">
      <c r="A3775" s="177" t="s">
        <v>212</v>
      </c>
      <c r="B3775" s="186" t="s">
        <v>4820</v>
      </c>
      <c r="C3775" s="187" t="s">
        <v>5427</v>
      </c>
      <c r="D3775" s="188" t="s">
        <v>9</v>
      </c>
      <c r="E3775" s="189">
        <v>2.8</v>
      </c>
      <c r="F3775" s="189"/>
      <c r="G3775" s="187" t="s">
        <v>4791</v>
      </c>
      <c r="H3775" s="197">
        <f t="shared" si="113"/>
        <v>0</v>
      </c>
      <c r="I3775" s="203"/>
      <c r="J3775" s="365"/>
    </row>
    <row r="3776" spans="1:10" s="177" customFormat="1" ht="38.25" customHeight="1" outlineLevel="1" x14ac:dyDescent="0.2">
      <c r="A3776" s="177" t="s">
        <v>212</v>
      </c>
      <c r="B3776" s="190" t="s">
        <v>4821</v>
      </c>
      <c r="C3776" s="191" t="s">
        <v>5460</v>
      </c>
      <c r="D3776" s="192" t="s">
        <v>9</v>
      </c>
      <c r="E3776" s="193">
        <v>8.74</v>
      </c>
      <c r="F3776" s="193"/>
      <c r="G3776" s="191" t="s">
        <v>4808</v>
      </c>
      <c r="H3776" s="197">
        <f t="shared" si="113"/>
        <v>0</v>
      </c>
      <c r="I3776" s="203"/>
      <c r="J3776" s="365"/>
    </row>
    <row r="3777" spans="1:10" s="177" customFormat="1" ht="12.75" customHeight="1" outlineLevel="1" x14ac:dyDescent="0.2">
      <c r="A3777" s="177" t="s">
        <v>212</v>
      </c>
      <c r="B3777" s="186" t="s">
        <v>4822</v>
      </c>
      <c r="C3777" s="187" t="s">
        <v>5407</v>
      </c>
      <c r="D3777" s="188" t="s">
        <v>9</v>
      </c>
      <c r="E3777" s="189">
        <v>42.01</v>
      </c>
      <c r="F3777" s="189"/>
      <c r="G3777" s="187" t="s">
        <v>4793</v>
      </c>
      <c r="H3777" s="197">
        <f t="shared" si="113"/>
        <v>0</v>
      </c>
      <c r="I3777" s="203"/>
      <c r="J3777" s="365"/>
    </row>
    <row r="3778" spans="1:10" s="177" customFormat="1" ht="38.25" customHeight="1" outlineLevel="1" x14ac:dyDescent="0.2">
      <c r="A3778" s="177" t="s">
        <v>212</v>
      </c>
      <c r="B3778" s="190" t="s">
        <v>4823</v>
      </c>
      <c r="C3778" s="191" t="s">
        <v>5408</v>
      </c>
      <c r="D3778" s="192" t="s">
        <v>9</v>
      </c>
      <c r="E3778" s="193">
        <v>33.24</v>
      </c>
      <c r="F3778" s="193"/>
      <c r="G3778" s="191" t="s">
        <v>4812</v>
      </c>
      <c r="H3778" s="197">
        <f t="shared" si="113"/>
        <v>0</v>
      </c>
      <c r="I3778" s="203"/>
      <c r="J3778" s="365"/>
    </row>
    <row r="3779" spans="1:10" s="177" customFormat="1" ht="38.25" customHeight="1" outlineLevel="1" x14ac:dyDescent="0.2">
      <c r="A3779" s="177" t="s">
        <v>212</v>
      </c>
      <c r="B3779" s="186" t="s">
        <v>4824</v>
      </c>
      <c r="C3779" s="187" t="s">
        <v>5428</v>
      </c>
      <c r="D3779" s="188" t="s">
        <v>9</v>
      </c>
      <c r="E3779" s="189">
        <v>2.17</v>
      </c>
      <c r="F3779" s="189"/>
      <c r="G3779" s="187" t="s">
        <v>4966</v>
      </c>
      <c r="H3779" s="197">
        <f t="shared" si="113"/>
        <v>0</v>
      </c>
      <c r="I3779" s="203"/>
      <c r="J3779" s="365"/>
    </row>
    <row r="3780" spans="1:10" s="177" customFormat="1" ht="38.25" customHeight="1" outlineLevel="1" x14ac:dyDescent="0.2">
      <c r="A3780" s="177" t="s">
        <v>212</v>
      </c>
      <c r="B3780" s="190" t="s">
        <v>5461</v>
      </c>
      <c r="C3780" s="191" t="s">
        <v>5429</v>
      </c>
      <c r="D3780" s="192" t="s">
        <v>9</v>
      </c>
      <c r="E3780" s="193">
        <v>4.38</v>
      </c>
      <c r="F3780" s="193"/>
      <c r="G3780" s="191" t="s">
        <v>4795</v>
      </c>
      <c r="H3780" s="197">
        <f t="shared" si="113"/>
        <v>0</v>
      </c>
      <c r="I3780" s="203"/>
      <c r="J3780" s="365"/>
    </row>
    <row r="3781" spans="1:10" s="177" customFormat="1" ht="38.25" customHeight="1" outlineLevel="1" x14ac:dyDescent="0.2">
      <c r="A3781" s="177" t="s">
        <v>212</v>
      </c>
      <c r="B3781" s="186" t="s">
        <v>5462</v>
      </c>
      <c r="C3781" s="187" t="s">
        <v>5409</v>
      </c>
      <c r="D3781" s="188" t="s">
        <v>9</v>
      </c>
      <c r="E3781" s="189">
        <v>7.14</v>
      </c>
      <c r="F3781" s="189"/>
      <c r="G3781" s="187" t="s">
        <v>4797</v>
      </c>
      <c r="H3781" s="197">
        <f t="shared" si="113"/>
        <v>0</v>
      </c>
      <c r="I3781" s="203"/>
      <c r="J3781" s="365"/>
    </row>
    <row r="3782" spans="1:10" s="177" customFormat="1" ht="38.25" customHeight="1" outlineLevel="1" x14ac:dyDescent="0.2">
      <c r="A3782" s="177" t="s">
        <v>212</v>
      </c>
      <c r="B3782" s="190" t="s">
        <v>5463</v>
      </c>
      <c r="C3782" s="191" t="s">
        <v>5432</v>
      </c>
      <c r="D3782" s="192" t="s">
        <v>9</v>
      </c>
      <c r="E3782" s="193">
        <v>11.29</v>
      </c>
      <c r="F3782" s="193"/>
      <c r="G3782" s="191"/>
      <c r="H3782" s="197">
        <f t="shared" si="113"/>
        <v>0</v>
      </c>
      <c r="I3782" s="203"/>
      <c r="J3782" s="365"/>
    </row>
    <row r="3783" spans="1:10" s="177" customFormat="1" ht="38.25" customHeight="1" outlineLevel="1" x14ac:dyDescent="0.2">
      <c r="A3783" s="177" t="s">
        <v>212</v>
      </c>
      <c r="B3783" s="186" t="s">
        <v>5464</v>
      </c>
      <c r="C3783" s="187" t="s">
        <v>5434</v>
      </c>
      <c r="D3783" s="188" t="s">
        <v>9</v>
      </c>
      <c r="E3783" s="189">
        <v>5.79</v>
      </c>
      <c r="F3783" s="189"/>
      <c r="G3783" s="187"/>
      <c r="H3783" s="197">
        <f t="shared" si="113"/>
        <v>0</v>
      </c>
      <c r="I3783" s="203"/>
      <c r="J3783" s="365"/>
    </row>
    <row r="3784" spans="1:10" s="177" customFormat="1" ht="38.25" customHeight="1" outlineLevel="1" x14ac:dyDescent="0.2">
      <c r="A3784" s="177" t="s">
        <v>212</v>
      </c>
      <c r="B3784" s="190" t="s">
        <v>5465</v>
      </c>
      <c r="C3784" s="191" t="s">
        <v>5436</v>
      </c>
      <c r="D3784" s="192" t="s">
        <v>9</v>
      </c>
      <c r="E3784" s="193">
        <v>20.53</v>
      </c>
      <c r="F3784" s="193"/>
      <c r="G3784" s="191"/>
      <c r="H3784" s="197">
        <f t="shared" si="113"/>
        <v>0</v>
      </c>
    </row>
    <row r="3785" spans="1:10" s="177" customFormat="1" ht="38.25" customHeight="1" outlineLevel="1" x14ac:dyDescent="0.2">
      <c r="A3785" s="177" t="s">
        <v>212</v>
      </c>
      <c r="B3785" s="186" t="s">
        <v>5466</v>
      </c>
      <c r="C3785" s="187" t="s">
        <v>5411</v>
      </c>
      <c r="D3785" s="188" t="s">
        <v>9</v>
      </c>
      <c r="E3785" s="189">
        <v>52.6</v>
      </c>
      <c r="F3785" s="189"/>
      <c r="G3785" s="187"/>
      <c r="H3785" s="197">
        <f t="shared" si="113"/>
        <v>0</v>
      </c>
    </row>
    <row r="3786" spans="1:10" s="177" customFormat="1" ht="38.25" customHeight="1" outlineLevel="1" x14ac:dyDescent="0.2">
      <c r="A3786" s="177" t="s">
        <v>212</v>
      </c>
      <c r="B3786" s="190" t="s">
        <v>5467</v>
      </c>
      <c r="C3786" s="191" t="s">
        <v>5413</v>
      </c>
      <c r="D3786" s="192" t="s">
        <v>9</v>
      </c>
      <c r="E3786" s="193">
        <v>13.6</v>
      </c>
      <c r="F3786" s="193"/>
      <c r="G3786" s="191"/>
      <c r="H3786" s="197">
        <f t="shared" si="113"/>
        <v>0</v>
      </c>
    </row>
    <row r="3787" spans="1:10" s="177" customFormat="1" ht="38.25" customHeight="1" outlineLevel="1" x14ac:dyDescent="0.2">
      <c r="A3787" s="177" t="s">
        <v>212</v>
      </c>
      <c r="B3787" s="186" t="s">
        <v>5468</v>
      </c>
      <c r="C3787" s="187" t="s">
        <v>5440</v>
      </c>
      <c r="D3787" s="188" t="s">
        <v>9</v>
      </c>
      <c r="E3787" s="189">
        <v>3.3</v>
      </c>
      <c r="F3787" s="189"/>
      <c r="G3787" s="160"/>
      <c r="H3787" s="160"/>
    </row>
    <row r="3788" spans="1:10" s="177" customFormat="1" ht="38.25" customHeight="1" outlineLevel="1" x14ac:dyDescent="0.2">
      <c r="A3788" s="177" t="s">
        <v>212</v>
      </c>
      <c r="B3788" s="190" t="s">
        <v>5469</v>
      </c>
      <c r="C3788" s="191" t="s">
        <v>5442</v>
      </c>
      <c r="D3788" s="192" t="s">
        <v>9</v>
      </c>
      <c r="E3788" s="193">
        <v>3.61</v>
      </c>
      <c r="F3788" s="193"/>
      <c r="G3788" s="160"/>
      <c r="H3788" s="160"/>
    </row>
    <row r="3789" spans="1:10" s="177" customFormat="1" ht="12.75" customHeight="1" outlineLevel="1" x14ac:dyDescent="0.2">
      <c r="A3789" s="177" t="s">
        <v>212</v>
      </c>
      <c r="B3789" s="186" t="s">
        <v>5470</v>
      </c>
      <c r="C3789" s="187" t="s">
        <v>5471</v>
      </c>
      <c r="D3789" s="188" t="s">
        <v>9</v>
      </c>
      <c r="E3789" s="189">
        <v>3.83</v>
      </c>
      <c r="F3789" s="189"/>
      <c r="G3789" s="423" t="str">
        <f>$A$2</f>
        <v>TORRE</v>
      </c>
      <c r="H3789" s="196">
        <f>SUM(H3790:H4276)</f>
        <v>0</v>
      </c>
    </row>
    <row r="3790" spans="1:10" s="177" customFormat="1" ht="38.25" customHeight="1" outlineLevel="1" x14ac:dyDescent="0.2">
      <c r="A3790" s="177" t="s">
        <v>212</v>
      </c>
      <c r="B3790" s="190" t="s">
        <v>5472</v>
      </c>
      <c r="C3790" s="191" t="s">
        <v>5415</v>
      </c>
      <c r="D3790" s="192" t="s">
        <v>9</v>
      </c>
      <c r="E3790" s="193">
        <v>15.08</v>
      </c>
      <c r="F3790" s="193"/>
      <c r="G3790" s="191" t="s">
        <v>4783</v>
      </c>
      <c r="H3790" s="197">
        <f t="shared" ref="H3790:H3806" si="114">SUMIFS($E:$E,$C:$C,G3790,$A:$A,$G$30)</f>
        <v>0</v>
      </c>
    </row>
    <row r="3791" spans="1:10" s="177" customFormat="1" ht="38.25" customHeight="1" outlineLevel="1" x14ac:dyDescent="0.2">
      <c r="A3791" s="177" t="s">
        <v>212</v>
      </c>
      <c r="B3791" s="186" t="s">
        <v>5473</v>
      </c>
      <c r="C3791" s="187" t="s">
        <v>5417</v>
      </c>
      <c r="D3791" s="188" t="s">
        <v>9</v>
      </c>
      <c r="E3791" s="189">
        <v>27.14</v>
      </c>
      <c r="F3791" s="189"/>
      <c r="G3791" s="187" t="s">
        <v>4785</v>
      </c>
      <c r="H3791" s="197">
        <f t="shared" si="114"/>
        <v>0</v>
      </c>
    </row>
    <row r="3792" spans="1:10" s="177" customFormat="1" ht="38.25" customHeight="1" outlineLevel="1" x14ac:dyDescent="0.2">
      <c r="A3792" s="177" t="s">
        <v>212</v>
      </c>
      <c r="B3792" s="190" t="s">
        <v>5474</v>
      </c>
      <c r="C3792" s="191" t="s">
        <v>5446</v>
      </c>
      <c r="D3792" s="192" t="s">
        <v>9</v>
      </c>
      <c r="E3792" s="193">
        <v>3.72</v>
      </c>
      <c r="F3792" s="193"/>
      <c r="G3792" s="191" t="s">
        <v>4787</v>
      </c>
      <c r="H3792" s="197">
        <f t="shared" si="114"/>
        <v>0</v>
      </c>
    </row>
    <row r="3793" spans="1:8" s="177" customFormat="1" ht="38.25" customHeight="1" outlineLevel="1" x14ac:dyDescent="0.2">
      <c r="A3793" s="177" t="s">
        <v>212</v>
      </c>
      <c r="B3793" s="186" t="s">
        <v>5475</v>
      </c>
      <c r="C3793" s="187" t="s">
        <v>5448</v>
      </c>
      <c r="D3793" s="188" t="s">
        <v>9</v>
      </c>
      <c r="E3793" s="189">
        <v>3.29</v>
      </c>
      <c r="F3793" s="189"/>
      <c r="G3793" s="187" t="s">
        <v>4803</v>
      </c>
      <c r="H3793" s="197">
        <f t="shared" si="114"/>
        <v>0</v>
      </c>
    </row>
    <row r="3794" spans="1:8" s="177" customFormat="1" ht="38.25" customHeight="1" outlineLevel="1" x14ac:dyDescent="0.2">
      <c r="A3794" s="177" t="s">
        <v>212</v>
      </c>
      <c r="B3794" s="190" t="s">
        <v>5476</v>
      </c>
      <c r="C3794" s="191" t="s">
        <v>5450</v>
      </c>
      <c r="D3794" s="192" t="s">
        <v>9</v>
      </c>
      <c r="E3794" s="193">
        <v>34</v>
      </c>
      <c r="F3794" s="193"/>
      <c r="G3794" s="191" t="s">
        <v>4789</v>
      </c>
      <c r="H3794" s="197">
        <f t="shared" si="114"/>
        <v>0</v>
      </c>
    </row>
    <row r="3795" spans="1:8" s="177" customFormat="1" ht="38.25" customHeight="1" outlineLevel="1" x14ac:dyDescent="0.2">
      <c r="A3795" s="177" t="s">
        <v>212</v>
      </c>
      <c r="B3795" s="186" t="s">
        <v>5477</v>
      </c>
      <c r="C3795" s="187" t="s">
        <v>5452</v>
      </c>
      <c r="D3795" s="188" t="s">
        <v>9</v>
      </c>
      <c r="E3795" s="189">
        <v>11.27</v>
      </c>
      <c r="F3795" s="189"/>
      <c r="G3795" s="187" t="s">
        <v>4791</v>
      </c>
      <c r="H3795" s="197">
        <f t="shared" si="114"/>
        <v>0</v>
      </c>
    </row>
    <row r="3796" spans="1:8" s="177" customFormat="1" ht="38.25" customHeight="1" outlineLevel="1" x14ac:dyDescent="0.2">
      <c r="A3796" s="177" t="s">
        <v>212</v>
      </c>
      <c r="B3796" s="190" t="s">
        <v>5478</v>
      </c>
      <c r="C3796" s="191" t="s">
        <v>5419</v>
      </c>
      <c r="D3796" s="192" t="s">
        <v>9</v>
      </c>
      <c r="E3796" s="193">
        <v>17.559999999999999</v>
      </c>
      <c r="F3796" s="193"/>
      <c r="G3796" s="191" t="s">
        <v>4808</v>
      </c>
      <c r="H3796" s="197">
        <f t="shared" si="114"/>
        <v>0</v>
      </c>
    </row>
    <row r="3797" spans="1:8" s="177" customFormat="1" ht="38.25" customHeight="1" outlineLevel="1" x14ac:dyDescent="0.2">
      <c r="A3797" s="177" t="s">
        <v>212</v>
      </c>
      <c r="B3797" s="186" t="s">
        <v>5479</v>
      </c>
      <c r="C3797" s="187" t="s">
        <v>5421</v>
      </c>
      <c r="D3797" s="188" t="s">
        <v>9</v>
      </c>
      <c r="E3797" s="189">
        <v>73.069999999999993</v>
      </c>
      <c r="F3797" s="189"/>
      <c r="G3797" s="187" t="s">
        <v>4793</v>
      </c>
      <c r="H3797" s="197">
        <f t="shared" si="114"/>
        <v>0</v>
      </c>
    </row>
    <row r="3798" spans="1:8" s="177" customFormat="1" ht="38.25" customHeight="1" outlineLevel="1" x14ac:dyDescent="0.2">
      <c r="A3798" s="177" t="s">
        <v>212</v>
      </c>
      <c r="B3798" s="190" t="s">
        <v>5480</v>
      </c>
      <c r="C3798" s="191" t="s">
        <v>5456</v>
      </c>
      <c r="D3798" s="192" t="s">
        <v>9</v>
      </c>
      <c r="E3798" s="193">
        <v>5.15</v>
      </c>
      <c r="F3798" s="193"/>
      <c r="G3798" s="191" t="s">
        <v>4812</v>
      </c>
      <c r="H3798" s="197">
        <f t="shared" si="114"/>
        <v>0</v>
      </c>
    </row>
    <row r="3799" spans="1:8" s="177" customFormat="1" ht="38.25" customHeight="1" outlineLevel="1" x14ac:dyDescent="0.2">
      <c r="A3799" s="177" t="s">
        <v>212</v>
      </c>
      <c r="B3799" s="186" t="s">
        <v>5481</v>
      </c>
      <c r="C3799" s="187" t="s">
        <v>5423</v>
      </c>
      <c r="D3799" s="188" t="s">
        <v>9</v>
      </c>
      <c r="E3799" s="189">
        <v>20.329999999999998</v>
      </c>
      <c r="F3799" s="189"/>
      <c r="G3799" s="187" t="s">
        <v>4966</v>
      </c>
      <c r="H3799" s="197">
        <f t="shared" si="114"/>
        <v>0</v>
      </c>
    </row>
    <row r="3800" spans="1:8" s="177" customFormat="1" ht="38.25" customHeight="1" outlineLevel="1" x14ac:dyDescent="0.2">
      <c r="A3800" s="177" t="s">
        <v>212</v>
      </c>
      <c r="B3800" s="190" t="s">
        <v>5482</v>
      </c>
      <c r="C3800" s="191" t="s">
        <v>5425</v>
      </c>
      <c r="D3800" s="192" t="s">
        <v>9</v>
      </c>
      <c r="E3800" s="193">
        <v>42.21</v>
      </c>
      <c r="F3800" s="193"/>
      <c r="G3800" s="191" t="s">
        <v>4795</v>
      </c>
      <c r="H3800" s="197">
        <f t="shared" si="114"/>
        <v>0</v>
      </c>
    </row>
    <row r="3801" spans="1:8" s="177" customFormat="1" ht="12.75" customHeight="1" outlineLevel="1" x14ac:dyDescent="0.2">
      <c r="A3801" s="177" t="s">
        <v>212</v>
      </c>
      <c r="B3801" s="178" t="s">
        <v>4825</v>
      </c>
      <c r="C3801" s="179" t="s">
        <v>1486</v>
      </c>
      <c r="D3801" s="180"/>
      <c r="E3801" s="181"/>
      <c r="F3801" s="181"/>
      <c r="G3801" s="187" t="s">
        <v>4797</v>
      </c>
      <c r="H3801" s="197">
        <f t="shared" si="114"/>
        <v>0</v>
      </c>
    </row>
    <row r="3802" spans="1:8" s="177" customFormat="1" ht="38.25" customHeight="1" outlineLevel="1" x14ac:dyDescent="0.2">
      <c r="A3802" s="177" t="s">
        <v>212</v>
      </c>
      <c r="B3802" s="186" t="s">
        <v>4826</v>
      </c>
      <c r="C3802" s="187" t="s">
        <v>5426</v>
      </c>
      <c r="D3802" s="188" t="s">
        <v>9</v>
      </c>
      <c r="E3802" s="189">
        <v>2.5299999999999998</v>
      </c>
      <c r="F3802" s="189"/>
      <c r="G3802" s="191"/>
      <c r="H3802" s="197">
        <f t="shared" si="114"/>
        <v>0</v>
      </c>
    </row>
    <row r="3803" spans="1:8" s="177" customFormat="1" ht="38.25" customHeight="1" outlineLevel="1" x14ac:dyDescent="0.2">
      <c r="A3803" s="177" t="s">
        <v>212</v>
      </c>
      <c r="B3803" s="190" t="s">
        <v>4827</v>
      </c>
      <c r="C3803" s="191" t="s">
        <v>5402</v>
      </c>
      <c r="D3803" s="192" t="s">
        <v>9</v>
      </c>
      <c r="E3803" s="193">
        <v>3.54</v>
      </c>
      <c r="F3803" s="193"/>
      <c r="G3803" s="187"/>
      <c r="H3803" s="197">
        <f t="shared" si="114"/>
        <v>0</v>
      </c>
    </row>
    <row r="3804" spans="1:8" s="177" customFormat="1" ht="38.25" customHeight="1" outlineLevel="1" x14ac:dyDescent="0.2">
      <c r="A3804" s="177" t="s">
        <v>212</v>
      </c>
      <c r="B3804" s="186" t="s">
        <v>4828</v>
      </c>
      <c r="C3804" s="187" t="s">
        <v>5403</v>
      </c>
      <c r="D3804" s="188" t="s">
        <v>9</v>
      </c>
      <c r="E3804" s="189">
        <v>1.49</v>
      </c>
      <c r="F3804" s="189"/>
      <c r="G3804" s="191"/>
      <c r="H3804" s="197">
        <f t="shared" si="114"/>
        <v>0</v>
      </c>
    </row>
    <row r="3805" spans="1:8" s="177" customFormat="1" ht="38.25" customHeight="1" outlineLevel="1" x14ac:dyDescent="0.2">
      <c r="A3805" s="177" t="s">
        <v>212</v>
      </c>
      <c r="B3805" s="190" t="s">
        <v>4829</v>
      </c>
      <c r="C3805" s="191" t="s">
        <v>5405</v>
      </c>
      <c r="D3805" s="192" t="s">
        <v>9</v>
      </c>
      <c r="E3805" s="193">
        <v>10.78</v>
      </c>
      <c r="F3805" s="193"/>
      <c r="G3805" s="187"/>
      <c r="H3805" s="197">
        <f t="shared" si="114"/>
        <v>0</v>
      </c>
    </row>
    <row r="3806" spans="1:8" s="177" customFormat="1" ht="38.25" customHeight="1" outlineLevel="1" x14ac:dyDescent="0.2">
      <c r="A3806" s="177" t="s">
        <v>212</v>
      </c>
      <c r="B3806" s="186" t="s">
        <v>4830</v>
      </c>
      <c r="C3806" s="187" t="s">
        <v>5406</v>
      </c>
      <c r="D3806" s="188" t="s">
        <v>9</v>
      </c>
      <c r="E3806" s="189">
        <v>15.02</v>
      </c>
      <c r="F3806" s="189"/>
      <c r="G3806" s="191"/>
      <c r="H3806" s="197">
        <f t="shared" si="114"/>
        <v>0</v>
      </c>
    </row>
    <row r="3807" spans="1:8" s="177" customFormat="1" ht="38.25" customHeight="1" outlineLevel="1" x14ac:dyDescent="0.2">
      <c r="A3807" s="177" t="s">
        <v>212</v>
      </c>
      <c r="B3807" s="190" t="s">
        <v>4831</v>
      </c>
      <c r="C3807" s="191" t="s">
        <v>5427</v>
      </c>
      <c r="D3807" s="192" t="s">
        <v>9</v>
      </c>
      <c r="E3807" s="193">
        <v>2.81</v>
      </c>
      <c r="F3807" s="193"/>
    </row>
    <row r="3808" spans="1:8" s="177" customFormat="1" ht="38.25" customHeight="1" outlineLevel="1" x14ac:dyDescent="0.2">
      <c r="A3808" s="177" t="s">
        <v>212</v>
      </c>
      <c r="B3808" s="186" t="s">
        <v>4832</v>
      </c>
      <c r="C3808" s="187" t="s">
        <v>5460</v>
      </c>
      <c r="D3808" s="188" t="s">
        <v>9</v>
      </c>
      <c r="E3808" s="189">
        <v>7.67</v>
      </c>
      <c r="F3808" s="189"/>
    </row>
    <row r="3809" spans="1:10" s="177" customFormat="1" ht="38.25" customHeight="1" outlineLevel="1" x14ac:dyDescent="0.2">
      <c r="A3809" s="177" t="s">
        <v>212</v>
      </c>
      <c r="B3809" s="190" t="s">
        <v>4833</v>
      </c>
      <c r="C3809" s="191" t="s">
        <v>5407</v>
      </c>
      <c r="D3809" s="192" t="s">
        <v>9</v>
      </c>
      <c r="E3809" s="193">
        <v>27.08</v>
      </c>
      <c r="F3809" s="193"/>
    </row>
    <row r="3810" spans="1:10" s="177" customFormat="1" ht="38.25" customHeight="1" outlineLevel="1" x14ac:dyDescent="0.2">
      <c r="A3810" s="177" t="s">
        <v>212</v>
      </c>
      <c r="B3810" s="186" t="s">
        <v>4834</v>
      </c>
      <c r="C3810" s="187" t="s">
        <v>5408</v>
      </c>
      <c r="D3810" s="188" t="s">
        <v>9</v>
      </c>
      <c r="E3810" s="189">
        <v>29.73</v>
      </c>
      <c r="F3810" s="189"/>
    </row>
    <row r="3811" spans="1:10" s="177" customFormat="1" ht="38.25" customHeight="1" outlineLevel="1" x14ac:dyDescent="0.2">
      <c r="A3811" s="177" t="s">
        <v>212</v>
      </c>
      <c r="B3811" s="190" t="s">
        <v>4835</v>
      </c>
      <c r="C3811" s="191" t="s">
        <v>5428</v>
      </c>
      <c r="D3811" s="192" t="s">
        <v>9</v>
      </c>
      <c r="E3811" s="193">
        <v>2.17</v>
      </c>
      <c r="F3811" s="193"/>
    </row>
    <row r="3812" spans="1:10" s="177" customFormat="1" ht="38.25" customHeight="1" outlineLevel="1" x14ac:dyDescent="0.2">
      <c r="A3812" s="177" t="s">
        <v>212</v>
      </c>
      <c r="B3812" s="186" t="s">
        <v>4836</v>
      </c>
      <c r="C3812" s="187" t="s">
        <v>5429</v>
      </c>
      <c r="D3812" s="188" t="s">
        <v>9</v>
      </c>
      <c r="E3812" s="189">
        <v>3.16</v>
      </c>
      <c r="F3812" s="189"/>
    </row>
    <row r="3813" spans="1:10" s="177" customFormat="1" ht="12.75" customHeight="1" outlineLevel="1" x14ac:dyDescent="0.2">
      <c r="A3813" s="177" t="s">
        <v>212</v>
      </c>
      <c r="B3813" s="190" t="s">
        <v>5483</v>
      </c>
      <c r="C3813" s="191" t="s">
        <v>5409</v>
      </c>
      <c r="D3813" s="192" t="s">
        <v>9</v>
      </c>
      <c r="E3813" s="193">
        <v>4.13</v>
      </c>
      <c r="F3813" s="193"/>
    </row>
    <row r="3814" spans="1:10" s="177" customFormat="1" ht="38.25" customHeight="1" outlineLevel="1" x14ac:dyDescent="0.2">
      <c r="A3814" s="177" t="s">
        <v>212</v>
      </c>
      <c r="B3814" s="186" t="s">
        <v>5484</v>
      </c>
      <c r="C3814" s="187" t="s">
        <v>5432</v>
      </c>
      <c r="D3814" s="188" t="s">
        <v>9</v>
      </c>
      <c r="E3814" s="189">
        <v>11.34</v>
      </c>
      <c r="F3814" s="189"/>
    </row>
    <row r="3815" spans="1:10" s="177" customFormat="1" ht="38.25" customHeight="1" outlineLevel="1" x14ac:dyDescent="0.2">
      <c r="A3815" s="177" t="s">
        <v>212</v>
      </c>
      <c r="B3815" s="190" t="s">
        <v>5485</v>
      </c>
      <c r="C3815" s="191" t="s">
        <v>5434</v>
      </c>
      <c r="D3815" s="192" t="s">
        <v>9</v>
      </c>
      <c r="E3815" s="193">
        <v>3.47</v>
      </c>
      <c r="F3815" s="193"/>
    </row>
    <row r="3816" spans="1:10" s="177" customFormat="1" ht="38.25" customHeight="1" outlineLevel="1" x14ac:dyDescent="0.2">
      <c r="A3816" s="177" t="s">
        <v>212</v>
      </c>
      <c r="B3816" s="186" t="s">
        <v>5486</v>
      </c>
      <c r="C3816" s="187" t="s">
        <v>5436</v>
      </c>
      <c r="D3816" s="188" t="s">
        <v>9</v>
      </c>
      <c r="E3816" s="189">
        <v>12.49</v>
      </c>
      <c r="F3816" s="189"/>
    </row>
    <row r="3817" spans="1:10" s="177" customFormat="1" ht="38.25" customHeight="1" outlineLevel="1" x14ac:dyDescent="0.2">
      <c r="A3817" s="177" t="s">
        <v>212</v>
      </c>
      <c r="B3817" s="190" t="s">
        <v>5487</v>
      </c>
      <c r="C3817" s="191" t="s">
        <v>5411</v>
      </c>
      <c r="D3817" s="192" t="s">
        <v>9</v>
      </c>
      <c r="E3817" s="193">
        <v>23.29</v>
      </c>
      <c r="F3817" s="193"/>
    </row>
    <row r="3818" spans="1:10" s="177" customFormat="1" ht="38.25" customHeight="1" outlineLevel="1" x14ac:dyDescent="0.2">
      <c r="A3818" s="177" t="s">
        <v>212</v>
      </c>
      <c r="B3818" s="186" t="s">
        <v>5488</v>
      </c>
      <c r="C3818" s="187" t="s">
        <v>5413</v>
      </c>
      <c r="D3818" s="188" t="s">
        <v>9</v>
      </c>
      <c r="E3818" s="189">
        <v>17.13</v>
      </c>
      <c r="F3818" s="189"/>
    </row>
    <row r="3819" spans="1:10" s="177" customFormat="1" ht="38.25" customHeight="1" outlineLevel="1" x14ac:dyDescent="0.2">
      <c r="A3819" s="177" t="s">
        <v>212</v>
      </c>
      <c r="B3819" s="190" t="s">
        <v>5489</v>
      </c>
      <c r="C3819" s="191" t="s">
        <v>5440</v>
      </c>
      <c r="D3819" s="192" t="s">
        <v>9</v>
      </c>
      <c r="E3819" s="193">
        <v>3.3</v>
      </c>
      <c r="F3819" s="193"/>
    </row>
    <row r="3820" spans="1:10" s="177" customFormat="1" ht="38.25" customHeight="1" outlineLevel="1" x14ac:dyDescent="0.2">
      <c r="A3820" s="177" t="s">
        <v>212</v>
      </c>
      <c r="B3820" s="186" t="s">
        <v>5490</v>
      </c>
      <c r="C3820" s="187" t="s">
        <v>5442</v>
      </c>
      <c r="D3820" s="188" t="s">
        <v>9</v>
      </c>
      <c r="E3820" s="189">
        <v>1.86</v>
      </c>
      <c r="F3820" s="189"/>
      <c r="G3820" s="203"/>
      <c r="H3820" s="203"/>
      <c r="I3820" s="203"/>
      <c r="J3820" s="365"/>
    </row>
    <row r="3821" spans="1:10" s="177" customFormat="1" ht="38.25" customHeight="1" outlineLevel="1" x14ac:dyDescent="0.2">
      <c r="A3821" s="177" t="s">
        <v>212</v>
      </c>
      <c r="B3821" s="190" t="s">
        <v>5491</v>
      </c>
      <c r="C3821" s="191" t="s">
        <v>5415</v>
      </c>
      <c r="D3821" s="192" t="s">
        <v>9</v>
      </c>
      <c r="E3821" s="193">
        <v>14.34</v>
      </c>
      <c r="F3821" s="193"/>
      <c r="G3821" s="203"/>
      <c r="H3821" s="203"/>
      <c r="I3821" s="203"/>
      <c r="J3821" s="365"/>
    </row>
    <row r="3822" spans="1:10" s="177" customFormat="1" ht="38.25" customHeight="1" outlineLevel="1" x14ac:dyDescent="0.2">
      <c r="A3822" s="177" t="s">
        <v>212</v>
      </c>
      <c r="B3822" s="186" t="s">
        <v>5492</v>
      </c>
      <c r="C3822" s="187" t="s">
        <v>5417</v>
      </c>
      <c r="D3822" s="188" t="s">
        <v>9</v>
      </c>
      <c r="E3822" s="189">
        <v>6.99</v>
      </c>
      <c r="F3822" s="189"/>
      <c r="G3822" s="203"/>
      <c r="H3822" s="203"/>
      <c r="I3822" s="203"/>
      <c r="J3822" s="365"/>
    </row>
    <row r="3823" spans="1:10" s="177" customFormat="1" ht="38.25" customHeight="1" outlineLevel="1" x14ac:dyDescent="0.2">
      <c r="A3823" s="177" t="s">
        <v>212</v>
      </c>
      <c r="B3823" s="190" t="s">
        <v>5493</v>
      </c>
      <c r="C3823" s="191" t="s">
        <v>5446</v>
      </c>
      <c r="D3823" s="192" t="s">
        <v>9</v>
      </c>
      <c r="E3823" s="193">
        <v>2.2000000000000002</v>
      </c>
      <c r="F3823" s="193"/>
      <c r="G3823" s="203"/>
      <c r="H3823" s="203"/>
      <c r="I3823" s="203"/>
      <c r="J3823" s="365"/>
    </row>
    <row r="3824" spans="1:10" s="177" customFormat="1" ht="38.25" customHeight="1" outlineLevel="1" x14ac:dyDescent="0.2">
      <c r="A3824" s="177" t="s">
        <v>212</v>
      </c>
      <c r="B3824" s="186" t="s">
        <v>5494</v>
      </c>
      <c r="C3824" s="187" t="s">
        <v>5448</v>
      </c>
      <c r="D3824" s="188" t="s">
        <v>9</v>
      </c>
      <c r="E3824" s="189">
        <v>13.09</v>
      </c>
      <c r="F3824" s="189"/>
    </row>
    <row r="3825" spans="1:6" s="177" customFormat="1" ht="12.75" customHeight="1" outlineLevel="1" x14ac:dyDescent="0.2">
      <c r="A3825" s="177" t="s">
        <v>212</v>
      </c>
      <c r="B3825" s="190" t="s">
        <v>5495</v>
      </c>
      <c r="C3825" s="191" t="s">
        <v>5450</v>
      </c>
      <c r="D3825" s="192" t="s">
        <v>9</v>
      </c>
      <c r="E3825" s="193">
        <v>19.75</v>
      </c>
      <c r="F3825" s="193"/>
    </row>
    <row r="3826" spans="1:6" s="177" customFormat="1" ht="38.25" customHeight="1" outlineLevel="1" x14ac:dyDescent="0.2">
      <c r="A3826" s="177" t="s">
        <v>212</v>
      </c>
      <c r="B3826" s="186" t="s">
        <v>5496</v>
      </c>
      <c r="C3826" s="187" t="s">
        <v>5452</v>
      </c>
      <c r="D3826" s="188" t="s">
        <v>9</v>
      </c>
      <c r="E3826" s="189">
        <v>3.54</v>
      </c>
      <c r="F3826" s="189"/>
    </row>
    <row r="3827" spans="1:6" s="177" customFormat="1" ht="38.25" customHeight="1" outlineLevel="1" x14ac:dyDescent="0.2">
      <c r="A3827" s="177" t="s">
        <v>212</v>
      </c>
      <c r="B3827" s="190" t="s">
        <v>5497</v>
      </c>
      <c r="C3827" s="191" t="s">
        <v>5419</v>
      </c>
      <c r="D3827" s="192" t="s">
        <v>9</v>
      </c>
      <c r="E3827" s="193">
        <v>19.79</v>
      </c>
      <c r="F3827" s="193"/>
    </row>
    <row r="3828" spans="1:6" s="177" customFormat="1" ht="38.25" customHeight="1" outlineLevel="1" x14ac:dyDescent="0.2">
      <c r="A3828" s="177" t="s">
        <v>212</v>
      </c>
      <c r="B3828" s="186" t="s">
        <v>5498</v>
      </c>
      <c r="C3828" s="187" t="s">
        <v>5421</v>
      </c>
      <c r="D3828" s="188" t="s">
        <v>9</v>
      </c>
      <c r="E3828" s="189">
        <v>55.76</v>
      </c>
      <c r="F3828" s="189"/>
    </row>
    <row r="3829" spans="1:6" s="177" customFormat="1" ht="38.25" customHeight="1" outlineLevel="1" x14ac:dyDescent="0.2">
      <c r="A3829" s="177" t="s">
        <v>212</v>
      </c>
      <c r="B3829" s="190" t="s">
        <v>5499</v>
      </c>
      <c r="C3829" s="191" t="s">
        <v>5423</v>
      </c>
      <c r="D3829" s="192" t="s">
        <v>9</v>
      </c>
      <c r="E3829" s="193">
        <v>11.84</v>
      </c>
      <c r="F3829" s="193"/>
    </row>
    <row r="3830" spans="1:6" s="177" customFormat="1" ht="38.25" customHeight="1" outlineLevel="1" x14ac:dyDescent="0.2">
      <c r="A3830" s="177" t="s">
        <v>212</v>
      </c>
      <c r="B3830" s="186" t="s">
        <v>5500</v>
      </c>
      <c r="C3830" s="187" t="s">
        <v>5425</v>
      </c>
      <c r="D3830" s="188" t="s">
        <v>9</v>
      </c>
      <c r="E3830" s="189">
        <v>74.83</v>
      </c>
      <c r="F3830" s="189"/>
    </row>
    <row r="3831" spans="1:6" s="177" customFormat="1" ht="38.25" customHeight="1" outlineLevel="1" x14ac:dyDescent="0.2">
      <c r="A3831" s="177" t="s">
        <v>212</v>
      </c>
      <c r="B3831" s="178" t="s">
        <v>4837</v>
      </c>
      <c r="C3831" s="179" t="s">
        <v>1487</v>
      </c>
      <c r="D3831" s="180"/>
      <c r="E3831" s="181"/>
      <c r="F3831" s="181"/>
    </row>
    <row r="3832" spans="1:6" s="177" customFormat="1" ht="38.25" customHeight="1" outlineLevel="1" x14ac:dyDescent="0.2">
      <c r="A3832" s="177" t="s">
        <v>212</v>
      </c>
      <c r="B3832" s="190" t="s">
        <v>4838</v>
      </c>
      <c r="C3832" s="191" t="s">
        <v>5426</v>
      </c>
      <c r="D3832" s="192" t="s">
        <v>9</v>
      </c>
      <c r="E3832" s="193">
        <v>4.21</v>
      </c>
      <c r="F3832" s="193"/>
    </row>
    <row r="3833" spans="1:6" s="177" customFormat="1" ht="38.25" customHeight="1" outlineLevel="1" x14ac:dyDescent="0.2">
      <c r="A3833" s="177" t="s">
        <v>212</v>
      </c>
      <c r="B3833" s="186" t="s">
        <v>4839</v>
      </c>
      <c r="C3833" s="187" t="s">
        <v>5402</v>
      </c>
      <c r="D3833" s="188" t="s">
        <v>9</v>
      </c>
      <c r="E3833" s="189">
        <v>5.4</v>
      </c>
      <c r="F3833" s="189"/>
    </row>
    <row r="3834" spans="1:6" s="177" customFormat="1" ht="38.25" customHeight="1" outlineLevel="1" x14ac:dyDescent="0.2">
      <c r="A3834" s="177" t="s">
        <v>212</v>
      </c>
      <c r="B3834" s="190" t="s">
        <v>4840</v>
      </c>
      <c r="C3834" s="191" t="s">
        <v>5403</v>
      </c>
      <c r="D3834" s="192" t="s">
        <v>9</v>
      </c>
      <c r="E3834" s="193">
        <v>1.5</v>
      </c>
      <c r="F3834" s="193"/>
    </row>
    <row r="3835" spans="1:6" s="177" customFormat="1" ht="38.25" customHeight="1" outlineLevel="1" x14ac:dyDescent="0.2">
      <c r="A3835" s="177" t="s">
        <v>212</v>
      </c>
      <c r="B3835" s="186" t="s">
        <v>4841</v>
      </c>
      <c r="C3835" s="187" t="s">
        <v>5405</v>
      </c>
      <c r="D3835" s="188" t="s">
        <v>9</v>
      </c>
      <c r="E3835" s="189">
        <v>10.06</v>
      </c>
      <c r="F3835" s="189"/>
    </row>
    <row r="3836" spans="1:6" s="177" customFormat="1" ht="38.25" customHeight="1" outlineLevel="1" x14ac:dyDescent="0.2">
      <c r="A3836" s="177" t="s">
        <v>212</v>
      </c>
      <c r="B3836" s="190" t="s">
        <v>4842</v>
      </c>
      <c r="C3836" s="191" t="s">
        <v>5406</v>
      </c>
      <c r="D3836" s="192" t="s">
        <v>9</v>
      </c>
      <c r="E3836" s="193">
        <v>14.16</v>
      </c>
      <c r="F3836" s="193"/>
    </row>
    <row r="3837" spans="1:6" s="177" customFormat="1" ht="12.75" customHeight="1" outlineLevel="1" x14ac:dyDescent="0.2">
      <c r="A3837" s="177" t="s">
        <v>212</v>
      </c>
      <c r="B3837" s="186" t="s">
        <v>4843</v>
      </c>
      <c r="C3837" s="187" t="s">
        <v>5427</v>
      </c>
      <c r="D3837" s="188" t="s">
        <v>9</v>
      </c>
      <c r="E3837" s="189">
        <v>2.8</v>
      </c>
      <c r="F3837" s="189"/>
    </row>
    <row r="3838" spans="1:6" s="177" customFormat="1" ht="38.25" customHeight="1" outlineLevel="1" x14ac:dyDescent="0.2">
      <c r="A3838" s="177" t="s">
        <v>212</v>
      </c>
      <c r="B3838" s="190" t="s">
        <v>4844</v>
      </c>
      <c r="C3838" s="191" t="s">
        <v>5460</v>
      </c>
      <c r="D3838" s="192" t="s">
        <v>9</v>
      </c>
      <c r="E3838" s="193">
        <v>7.72</v>
      </c>
      <c r="F3838" s="193"/>
    </row>
    <row r="3839" spans="1:6" s="177" customFormat="1" ht="38.25" customHeight="1" outlineLevel="1" x14ac:dyDescent="0.2">
      <c r="A3839" s="177" t="s">
        <v>212</v>
      </c>
      <c r="B3839" s="186" t="s">
        <v>4845</v>
      </c>
      <c r="C3839" s="187" t="s">
        <v>5407</v>
      </c>
      <c r="D3839" s="188" t="s">
        <v>9</v>
      </c>
      <c r="E3839" s="189">
        <v>30.02</v>
      </c>
      <c r="F3839" s="189"/>
    </row>
    <row r="3840" spans="1:6" s="177" customFormat="1" ht="38.25" customHeight="1" outlineLevel="1" x14ac:dyDescent="0.2">
      <c r="A3840" s="177" t="s">
        <v>212</v>
      </c>
      <c r="B3840" s="190" t="s">
        <v>4846</v>
      </c>
      <c r="C3840" s="191" t="s">
        <v>5408</v>
      </c>
      <c r="D3840" s="192" t="s">
        <v>9</v>
      </c>
      <c r="E3840" s="193">
        <v>29.08</v>
      </c>
      <c r="F3840" s="193"/>
    </row>
    <row r="3841" spans="1:6" s="177" customFormat="1" ht="38.25" customHeight="1" outlineLevel="1" x14ac:dyDescent="0.2">
      <c r="A3841" s="177" t="s">
        <v>212</v>
      </c>
      <c r="B3841" s="186" t="s">
        <v>4847</v>
      </c>
      <c r="C3841" s="187" t="s">
        <v>5428</v>
      </c>
      <c r="D3841" s="188" t="s">
        <v>9</v>
      </c>
      <c r="E3841" s="189">
        <v>2.17</v>
      </c>
      <c r="F3841" s="189"/>
    </row>
    <row r="3842" spans="1:6" s="177" customFormat="1" ht="38.25" customHeight="1" outlineLevel="1" x14ac:dyDescent="0.2">
      <c r="A3842" s="177" t="s">
        <v>212</v>
      </c>
      <c r="B3842" s="190" t="s">
        <v>4848</v>
      </c>
      <c r="C3842" s="191" t="s">
        <v>5429</v>
      </c>
      <c r="D3842" s="192" t="s">
        <v>9</v>
      </c>
      <c r="E3842" s="193">
        <v>3.54</v>
      </c>
      <c r="F3842" s="193"/>
    </row>
    <row r="3843" spans="1:6" s="177" customFormat="1" ht="38.25" customHeight="1" outlineLevel="1" x14ac:dyDescent="0.2">
      <c r="A3843" s="177" t="s">
        <v>212</v>
      </c>
      <c r="B3843" s="186" t="s">
        <v>5501</v>
      </c>
      <c r="C3843" s="187" t="s">
        <v>5409</v>
      </c>
      <c r="D3843" s="188" t="s">
        <v>9</v>
      </c>
      <c r="E3843" s="189">
        <v>4.05</v>
      </c>
      <c r="F3843" s="189"/>
    </row>
    <row r="3844" spans="1:6" s="177" customFormat="1" ht="38.25" customHeight="1" outlineLevel="1" x14ac:dyDescent="0.2">
      <c r="A3844" s="177" t="s">
        <v>212</v>
      </c>
      <c r="B3844" s="190" t="s">
        <v>5502</v>
      </c>
      <c r="C3844" s="191" t="s">
        <v>5432</v>
      </c>
      <c r="D3844" s="192" t="s">
        <v>9</v>
      </c>
      <c r="E3844" s="193">
        <v>11.29</v>
      </c>
      <c r="F3844" s="193"/>
    </row>
    <row r="3845" spans="1:6" s="177" customFormat="1" ht="38.25" customHeight="1" outlineLevel="1" x14ac:dyDescent="0.2">
      <c r="A3845" s="177" t="s">
        <v>212</v>
      </c>
      <c r="B3845" s="186" t="s">
        <v>5503</v>
      </c>
      <c r="C3845" s="187" t="s">
        <v>5434</v>
      </c>
      <c r="D3845" s="188" t="s">
        <v>9</v>
      </c>
      <c r="E3845" s="189">
        <v>4.62</v>
      </c>
      <c r="F3845" s="189"/>
    </row>
    <row r="3846" spans="1:6" s="177" customFormat="1" ht="38.25" customHeight="1" outlineLevel="1" x14ac:dyDescent="0.2">
      <c r="A3846" s="177" t="s">
        <v>212</v>
      </c>
      <c r="B3846" s="190" t="s">
        <v>5504</v>
      </c>
      <c r="C3846" s="191" t="s">
        <v>5436</v>
      </c>
      <c r="D3846" s="192" t="s">
        <v>9</v>
      </c>
      <c r="E3846" s="193">
        <v>14.75</v>
      </c>
      <c r="F3846" s="193"/>
    </row>
    <row r="3847" spans="1:6" s="177" customFormat="1" ht="38.25" customHeight="1" outlineLevel="1" x14ac:dyDescent="0.2">
      <c r="A3847" s="177" t="s">
        <v>212</v>
      </c>
      <c r="B3847" s="186" t="s">
        <v>5505</v>
      </c>
      <c r="C3847" s="187" t="s">
        <v>5411</v>
      </c>
      <c r="D3847" s="188" t="s">
        <v>9</v>
      </c>
      <c r="E3847" s="189">
        <v>28.04</v>
      </c>
      <c r="F3847" s="189"/>
    </row>
    <row r="3848" spans="1:6" s="177" customFormat="1" ht="38.25" customHeight="1" outlineLevel="1" x14ac:dyDescent="0.2">
      <c r="A3848" s="177" t="s">
        <v>212</v>
      </c>
      <c r="B3848" s="190" t="s">
        <v>5506</v>
      </c>
      <c r="C3848" s="191" t="s">
        <v>5413</v>
      </c>
      <c r="D3848" s="192" t="s">
        <v>9</v>
      </c>
      <c r="E3848" s="193">
        <v>6.85</v>
      </c>
      <c r="F3848" s="193"/>
    </row>
    <row r="3849" spans="1:6" s="177" customFormat="1" ht="12.75" customHeight="1" outlineLevel="1" x14ac:dyDescent="0.2">
      <c r="A3849" s="177" t="s">
        <v>212</v>
      </c>
      <c r="B3849" s="186" t="s">
        <v>5507</v>
      </c>
      <c r="C3849" s="187" t="s">
        <v>5440</v>
      </c>
      <c r="D3849" s="188" t="s">
        <v>9</v>
      </c>
      <c r="E3849" s="189">
        <v>3.3</v>
      </c>
      <c r="F3849" s="189"/>
    </row>
    <row r="3850" spans="1:6" s="177" customFormat="1" ht="38.25" customHeight="1" outlineLevel="1" x14ac:dyDescent="0.2">
      <c r="A3850" s="177" t="s">
        <v>212</v>
      </c>
      <c r="B3850" s="190" t="s">
        <v>5508</v>
      </c>
      <c r="C3850" s="191" t="s">
        <v>5442</v>
      </c>
      <c r="D3850" s="192" t="s">
        <v>9</v>
      </c>
      <c r="E3850" s="193">
        <v>3.61</v>
      </c>
      <c r="F3850" s="193"/>
    </row>
    <row r="3851" spans="1:6" s="177" customFormat="1" ht="38.25" customHeight="1" outlineLevel="1" x14ac:dyDescent="0.2">
      <c r="A3851" s="177" t="s">
        <v>212</v>
      </c>
      <c r="B3851" s="186" t="s">
        <v>5509</v>
      </c>
      <c r="C3851" s="187" t="s">
        <v>5415</v>
      </c>
      <c r="D3851" s="188" t="s">
        <v>9</v>
      </c>
      <c r="E3851" s="189">
        <v>14.64</v>
      </c>
      <c r="F3851" s="189"/>
    </row>
    <row r="3852" spans="1:6" s="177" customFormat="1" ht="38.25" customHeight="1" outlineLevel="1" x14ac:dyDescent="0.2">
      <c r="A3852" s="177" t="s">
        <v>212</v>
      </c>
      <c r="B3852" s="190" t="s">
        <v>5510</v>
      </c>
      <c r="C3852" s="191" t="s">
        <v>5417</v>
      </c>
      <c r="D3852" s="192" t="s">
        <v>9</v>
      </c>
      <c r="E3852" s="193">
        <v>6.69</v>
      </c>
      <c r="F3852" s="193"/>
    </row>
    <row r="3853" spans="1:6" s="177" customFormat="1" ht="38.25" customHeight="1" outlineLevel="1" x14ac:dyDescent="0.2">
      <c r="A3853" s="177" t="s">
        <v>212</v>
      </c>
      <c r="B3853" s="186" t="s">
        <v>5511</v>
      </c>
      <c r="C3853" s="187" t="s">
        <v>5446</v>
      </c>
      <c r="D3853" s="188" t="s">
        <v>9</v>
      </c>
      <c r="E3853" s="189">
        <v>3.78</v>
      </c>
      <c r="F3853" s="189"/>
    </row>
    <row r="3854" spans="1:6" s="177" customFormat="1" ht="38.25" customHeight="1" outlineLevel="1" x14ac:dyDescent="0.2">
      <c r="A3854" s="177" t="s">
        <v>212</v>
      </c>
      <c r="B3854" s="190" t="s">
        <v>5512</v>
      </c>
      <c r="C3854" s="191" t="s">
        <v>5448</v>
      </c>
      <c r="D3854" s="192" t="s">
        <v>9</v>
      </c>
      <c r="E3854" s="193">
        <v>12.51</v>
      </c>
      <c r="F3854" s="193"/>
    </row>
    <row r="3855" spans="1:6" s="177" customFormat="1" ht="38.25" customHeight="1" outlineLevel="1" x14ac:dyDescent="0.2">
      <c r="A3855" s="177" t="s">
        <v>212</v>
      </c>
      <c r="B3855" s="186" t="s">
        <v>5513</v>
      </c>
      <c r="C3855" s="187" t="s">
        <v>5450</v>
      </c>
      <c r="D3855" s="188" t="s">
        <v>9</v>
      </c>
      <c r="E3855" s="189">
        <v>20.32</v>
      </c>
      <c r="F3855" s="189"/>
    </row>
    <row r="3856" spans="1:6" s="177" customFormat="1" ht="38.25" customHeight="1" outlineLevel="1" x14ac:dyDescent="0.2">
      <c r="A3856" s="177" t="s">
        <v>212</v>
      </c>
      <c r="B3856" s="190" t="s">
        <v>5514</v>
      </c>
      <c r="C3856" s="191" t="s">
        <v>5452</v>
      </c>
      <c r="D3856" s="192" t="s">
        <v>9</v>
      </c>
      <c r="E3856" s="193">
        <v>3.44</v>
      </c>
      <c r="F3856" s="193"/>
    </row>
    <row r="3857" spans="1:10" s="177" customFormat="1" ht="38.25" customHeight="1" outlineLevel="1" x14ac:dyDescent="0.2">
      <c r="A3857" s="177" t="s">
        <v>212</v>
      </c>
      <c r="B3857" s="186" t="s">
        <v>5515</v>
      </c>
      <c r="C3857" s="187" t="s">
        <v>5419</v>
      </c>
      <c r="D3857" s="188" t="s">
        <v>9</v>
      </c>
      <c r="E3857" s="189">
        <v>19.86</v>
      </c>
      <c r="F3857" s="189"/>
    </row>
    <row r="3858" spans="1:10" s="177" customFormat="1" ht="38.25" customHeight="1" outlineLevel="1" x14ac:dyDescent="0.2">
      <c r="A3858" s="177" t="s">
        <v>212</v>
      </c>
      <c r="B3858" s="190" t="s">
        <v>5516</v>
      </c>
      <c r="C3858" s="191" t="s">
        <v>5421</v>
      </c>
      <c r="D3858" s="192" t="s">
        <v>9</v>
      </c>
      <c r="E3858" s="193">
        <v>35.89</v>
      </c>
      <c r="F3858" s="193"/>
    </row>
    <row r="3859" spans="1:10" s="177" customFormat="1" ht="38.25" customHeight="1" outlineLevel="1" x14ac:dyDescent="0.2">
      <c r="A3859" s="177" t="s">
        <v>212</v>
      </c>
      <c r="B3859" s="186" t="s">
        <v>5517</v>
      </c>
      <c r="C3859" s="187" t="s">
        <v>5423</v>
      </c>
      <c r="D3859" s="188" t="s">
        <v>9</v>
      </c>
      <c r="E3859" s="189">
        <v>11.84</v>
      </c>
      <c r="F3859" s="189"/>
    </row>
    <row r="3860" spans="1:10" s="177" customFormat="1" ht="38.25" customHeight="1" outlineLevel="1" x14ac:dyDescent="0.2">
      <c r="A3860" s="177" t="s">
        <v>212</v>
      </c>
      <c r="B3860" s="190" t="s">
        <v>5518</v>
      </c>
      <c r="C3860" s="191" t="s">
        <v>5425</v>
      </c>
      <c r="D3860" s="192" t="s">
        <v>9</v>
      </c>
      <c r="E3860" s="193">
        <v>11.84</v>
      </c>
      <c r="F3860" s="193"/>
      <c r="J3860" s="365"/>
    </row>
    <row r="3861" spans="1:10" s="177" customFormat="1" ht="12.75" customHeight="1" outlineLevel="1" x14ac:dyDescent="0.2">
      <c r="A3861" s="177" t="s">
        <v>212</v>
      </c>
      <c r="B3861" s="178" t="s">
        <v>4849</v>
      </c>
      <c r="C3861" s="179" t="s">
        <v>1488</v>
      </c>
      <c r="D3861" s="180"/>
      <c r="E3861" s="181"/>
      <c r="F3861" s="181"/>
      <c r="J3861" s="365"/>
    </row>
    <row r="3862" spans="1:10" s="177" customFormat="1" ht="38.25" customHeight="1" outlineLevel="1" x14ac:dyDescent="0.2">
      <c r="A3862" s="177" t="s">
        <v>212</v>
      </c>
      <c r="B3862" s="186" t="s">
        <v>4850</v>
      </c>
      <c r="C3862" s="187" t="s">
        <v>5426</v>
      </c>
      <c r="D3862" s="188" t="s">
        <v>9</v>
      </c>
      <c r="E3862" s="189">
        <v>2.5299999999999998</v>
      </c>
      <c r="F3862" s="189"/>
      <c r="J3862" s="365"/>
    </row>
    <row r="3863" spans="1:10" s="177" customFormat="1" ht="38.25" customHeight="1" outlineLevel="1" x14ac:dyDescent="0.2">
      <c r="A3863" s="177" t="s">
        <v>212</v>
      </c>
      <c r="B3863" s="190" t="s">
        <v>4851</v>
      </c>
      <c r="C3863" s="191" t="s">
        <v>5402</v>
      </c>
      <c r="D3863" s="192" t="s">
        <v>9</v>
      </c>
      <c r="E3863" s="193">
        <v>3.51</v>
      </c>
      <c r="F3863" s="193"/>
      <c r="G3863" s="203"/>
      <c r="H3863" s="203"/>
      <c r="I3863" s="203"/>
      <c r="J3863" s="365"/>
    </row>
    <row r="3864" spans="1:10" s="177" customFormat="1" ht="38.25" customHeight="1" outlineLevel="1" x14ac:dyDescent="0.2">
      <c r="A3864" s="177" t="s">
        <v>212</v>
      </c>
      <c r="B3864" s="186" t="s">
        <v>4852</v>
      </c>
      <c r="C3864" s="187" t="s">
        <v>5403</v>
      </c>
      <c r="D3864" s="188" t="s">
        <v>9</v>
      </c>
      <c r="E3864" s="189">
        <v>1.49</v>
      </c>
      <c r="F3864" s="189"/>
      <c r="G3864" s="203"/>
      <c r="H3864" s="203"/>
      <c r="I3864" s="203"/>
      <c r="J3864" s="365"/>
    </row>
    <row r="3865" spans="1:10" s="177" customFormat="1" ht="38.25" customHeight="1" outlineLevel="1" x14ac:dyDescent="0.2">
      <c r="A3865" s="177" t="s">
        <v>212</v>
      </c>
      <c r="B3865" s="190" t="s">
        <v>4853</v>
      </c>
      <c r="C3865" s="191" t="s">
        <v>5405</v>
      </c>
      <c r="D3865" s="192" t="s">
        <v>9</v>
      </c>
      <c r="E3865" s="193">
        <v>10.8</v>
      </c>
      <c r="F3865" s="193"/>
      <c r="G3865" s="203"/>
      <c r="H3865" s="203"/>
      <c r="I3865" s="203"/>
      <c r="J3865" s="365"/>
    </row>
    <row r="3866" spans="1:10" s="177" customFormat="1" ht="38.25" customHeight="1" outlineLevel="1" x14ac:dyDescent="0.2">
      <c r="A3866" s="177" t="s">
        <v>212</v>
      </c>
      <c r="B3866" s="186" t="s">
        <v>4854</v>
      </c>
      <c r="C3866" s="187" t="s">
        <v>5406</v>
      </c>
      <c r="D3866" s="188" t="s">
        <v>9</v>
      </c>
      <c r="E3866" s="189">
        <v>15.07</v>
      </c>
      <c r="F3866" s="189"/>
      <c r="G3866" s="203"/>
      <c r="H3866" s="203"/>
      <c r="I3866" s="203"/>
      <c r="J3866" s="365"/>
    </row>
    <row r="3867" spans="1:10" s="177" customFormat="1" ht="38.25" customHeight="1" outlineLevel="1" x14ac:dyDescent="0.2">
      <c r="A3867" s="177" t="s">
        <v>212</v>
      </c>
      <c r="B3867" s="190" t="s">
        <v>4855</v>
      </c>
      <c r="C3867" s="191" t="s">
        <v>5427</v>
      </c>
      <c r="D3867" s="192" t="s">
        <v>9</v>
      </c>
      <c r="E3867" s="193">
        <v>2.8</v>
      </c>
      <c r="F3867" s="193"/>
      <c r="G3867" s="203"/>
      <c r="H3867" s="203"/>
      <c r="I3867" s="203"/>
      <c r="J3867" s="365"/>
    </row>
    <row r="3868" spans="1:10" s="177" customFormat="1" ht="38.25" customHeight="1" outlineLevel="1" x14ac:dyDescent="0.2">
      <c r="A3868" s="177" t="s">
        <v>212</v>
      </c>
      <c r="B3868" s="186" t="s">
        <v>4856</v>
      </c>
      <c r="C3868" s="187" t="s">
        <v>5460</v>
      </c>
      <c r="D3868" s="188" t="s">
        <v>9</v>
      </c>
      <c r="E3868" s="189">
        <v>7.72</v>
      </c>
      <c r="F3868" s="189"/>
    </row>
    <row r="3869" spans="1:10" s="177" customFormat="1" ht="38.25" customHeight="1" outlineLevel="1" x14ac:dyDescent="0.2">
      <c r="A3869" s="177" t="s">
        <v>212</v>
      </c>
      <c r="B3869" s="190" t="s">
        <v>4857</v>
      </c>
      <c r="C3869" s="191" t="s">
        <v>5407</v>
      </c>
      <c r="D3869" s="192" t="s">
        <v>9</v>
      </c>
      <c r="E3869" s="193">
        <v>27.21</v>
      </c>
      <c r="F3869" s="193"/>
    </row>
    <row r="3870" spans="1:10" s="177" customFormat="1" ht="38.25" customHeight="1" outlineLevel="1" x14ac:dyDescent="0.2">
      <c r="A3870" s="177" t="s">
        <v>212</v>
      </c>
      <c r="B3870" s="186" t="s">
        <v>4858</v>
      </c>
      <c r="C3870" s="187" t="s">
        <v>5408</v>
      </c>
      <c r="D3870" s="188" t="s">
        <v>9</v>
      </c>
      <c r="E3870" s="189">
        <v>30.04</v>
      </c>
      <c r="F3870" s="189"/>
    </row>
    <row r="3871" spans="1:10" s="177" customFormat="1" ht="38.25" customHeight="1" outlineLevel="1" x14ac:dyDescent="0.2">
      <c r="A3871" s="177" t="s">
        <v>212</v>
      </c>
      <c r="B3871" s="190" t="s">
        <v>4859</v>
      </c>
      <c r="C3871" s="191" t="s">
        <v>5428</v>
      </c>
      <c r="D3871" s="192" t="s">
        <v>9</v>
      </c>
      <c r="E3871" s="193">
        <v>2.17</v>
      </c>
      <c r="F3871" s="193"/>
    </row>
    <row r="3872" spans="1:10" s="177" customFormat="1" ht="38.25" customHeight="1" outlineLevel="1" x14ac:dyDescent="0.2">
      <c r="A3872" s="177" t="s">
        <v>212</v>
      </c>
      <c r="B3872" s="186" t="s">
        <v>4860</v>
      </c>
      <c r="C3872" s="187" t="s">
        <v>5429</v>
      </c>
      <c r="D3872" s="188" t="s">
        <v>9</v>
      </c>
      <c r="E3872" s="189">
        <v>2.4300000000000002</v>
      </c>
      <c r="F3872" s="189"/>
    </row>
    <row r="3873" spans="1:6" s="177" customFormat="1" ht="12.75" customHeight="1" outlineLevel="1" x14ac:dyDescent="0.2">
      <c r="A3873" s="177" t="s">
        <v>212</v>
      </c>
      <c r="B3873" s="190" t="s">
        <v>5519</v>
      </c>
      <c r="C3873" s="191" t="s">
        <v>5409</v>
      </c>
      <c r="D3873" s="192" t="s">
        <v>9</v>
      </c>
      <c r="E3873" s="193">
        <v>4.05</v>
      </c>
      <c r="F3873" s="193"/>
    </row>
    <row r="3874" spans="1:6" s="177" customFormat="1" ht="38.25" customHeight="1" outlineLevel="1" x14ac:dyDescent="0.2">
      <c r="A3874" s="177" t="s">
        <v>212</v>
      </c>
      <c r="B3874" s="186" t="s">
        <v>5520</v>
      </c>
      <c r="C3874" s="187" t="s">
        <v>5432</v>
      </c>
      <c r="D3874" s="188" t="s">
        <v>9</v>
      </c>
      <c r="E3874" s="189">
        <v>11.29</v>
      </c>
      <c r="F3874" s="189"/>
    </row>
    <row r="3875" spans="1:6" s="177" customFormat="1" ht="38.25" customHeight="1" outlineLevel="1" x14ac:dyDescent="0.2">
      <c r="A3875" s="177" t="s">
        <v>212</v>
      </c>
      <c r="B3875" s="190" t="s">
        <v>5521</v>
      </c>
      <c r="C3875" s="191" t="s">
        <v>5434</v>
      </c>
      <c r="D3875" s="192" t="s">
        <v>9</v>
      </c>
      <c r="E3875" s="193">
        <v>3.5</v>
      </c>
      <c r="F3875" s="193"/>
    </row>
    <row r="3876" spans="1:6" s="177" customFormat="1" ht="38.25" customHeight="1" outlineLevel="1" x14ac:dyDescent="0.2">
      <c r="A3876" s="177" t="s">
        <v>212</v>
      </c>
      <c r="B3876" s="186" t="s">
        <v>5522</v>
      </c>
      <c r="C3876" s="187" t="s">
        <v>5436</v>
      </c>
      <c r="D3876" s="188" t="s">
        <v>9</v>
      </c>
      <c r="E3876" s="189">
        <v>12.22</v>
      </c>
      <c r="F3876" s="189"/>
    </row>
    <row r="3877" spans="1:6" s="177" customFormat="1" ht="38.25" customHeight="1" outlineLevel="1" x14ac:dyDescent="0.2">
      <c r="A3877" s="177" t="s">
        <v>212</v>
      </c>
      <c r="B3877" s="190" t="s">
        <v>5523</v>
      </c>
      <c r="C3877" s="191" t="s">
        <v>5411</v>
      </c>
      <c r="D3877" s="192" t="s">
        <v>9</v>
      </c>
      <c r="E3877" s="193">
        <v>24.44</v>
      </c>
      <c r="F3877" s="193"/>
    </row>
    <row r="3878" spans="1:6" s="177" customFormat="1" ht="38.25" customHeight="1" outlineLevel="1" x14ac:dyDescent="0.2">
      <c r="A3878" s="177" t="s">
        <v>212</v>
      </c>
      <c r="B3878" s="186" t="s">
        <v>5524</v>
      </c>
      <c r="C3878" s="187" t="s">
        <v>5413</v>
      </c>
      <c r="D3878" s="188" t="s">
        <v>9</v>
      </c>
      <c r="E3878" s="189">
        <v>6.46</v>
      </c>
      <c r="F3878" s="189"/>
    </row>
    <row r="3879" spans="1:6" s="177" customFormat="1" ht="38.25" customHeight="1" outlineLevel="1" x14ac:dyDescent="0.2">
      <c r="A3879" s="177" t="s">
        <v>212</v>
      </c>
      <c r="B3879" s="190" t="s">
        <v>5525</v>
      </c>
      <c r="C3879" s="191" t="s">
        <v>5440</v>
      </c>
      <c r="D3879" s="192" t="s">
        <v>9</v>
      </c>
      <c r="E3879" s="193">
        <v>3.47</v>
      </c>
      <c r="F3879" s="193"/>
    </row>
    <row r="3880" spans="1:6" s="177" customFormat="1" ht="38.25" customHeight="1" outlineLevel="1" x14ac:dyDescent="0.2">
      <c r="A3880" s="177" t="s">
        <v>212</v>
      </c>
      <c r="B3880" s="186" t="s">
        <v>5526</v>
      </c>
      <c r="C3880" s="187" t="s">
        <v>5442</v>
      </c>
      <c r="D3880" s="188" t="s">
        <v>9</v>
      </c>
      <c r="E3880" s="189">
        <v>3.08</v>
      </c>
      <c r="F3880" s="189"/>
    </row>
    <row r="3881" spans="1:6" s="177" customFormat="1" ht="38.25" customHeight="1" outlineLevel="1" x14ac:dyDescent="0.2">
      <c r="A3881" s="177" t="s">
        <v>212</v>
      </c>
      <c r="B3881" s="190" t="s">
        <v>5527</v>
      </c>
      <c r="C3881" s="191" t="s">
        <v>5415</v>
      </c>
      <c r="D3881" s="192" t="s">
        <v>9</v>
      </c>
      <c r="E3881" s="193">
        <v>16.03</v>
      </c>
      <c r="F3881" s="193"/>
    </row>
    <row r="3882" spans="1:6" s="177" customFormat="1" ht="38.25" customHeight="1" outlineLevel="1" x14ac:dyDescent="0.2">
      <c r="A3882" s="177" t="s">
        <v>212</v>
      </c>
      <c r="B3882" s="186" t="s">
        <v>5528</v>
      </c>
      <c r="C3882" s="187" t="s">
        <v>5417</v>
      </c>
      <c r="D3882" s="188" t="s">
        <v>9</v>
      </c>
      <c r="E3882" s="189">
        <v>6.86</v>
      </c>
      <c r="F3882" s="189"/>
    </row>
    <row r="3883" spans="1:6" s="177" customFormat="1" ht="38.25" customHeight="1" outlineLevel="1" x14ac:dyDescent="0.2">
      <c r="A3883" s="177" t="s">
        <v>212</v>
      </c>
      <c r="B3883" s="190" t="s">
        <v>5529</v>
      </c>
      <c r="C3883" s="191" t="s">
        <v>5446</v>
      </c>
      <c r="D3883" s="192" t="s">
        <v>9</v>
      </c>
      <c r="E3883" s="193">
        <v>2.2000000000000002</v>
      </c>
      <c r="F3883" s="193"/>
    </row>
    <row r="3884" spans="1:6" s="177" customFormat="1" ht="38.25" customHeight="1" outlineLevel="1" x14ac:dyDescent="0.2">
      <c r="A3884" s="177" t="s">
        <v>212</v>
      </c>
      <c r="B3884" s="186" t="s">
        <v>5530</v>
      </c>
      <c r="C3884" s="187" t="s">
        <v>5448</v>
      </c>
      <c r="D3884" s="188" t="s">
        <v>9</v>
      </c>
      <c r="E3884" s="189">
        <v>12.55</v>
      </c>
      <c r="F3884" s="189"/>
    </row>
    <row r="3885" spans="1:6" s="177" customFormat="1" ht="12.75" customHeight="1" outlineLevel="1" x14ac:dyDescent="0.2">
      <c r="A3885" s="177" t="s">
        <v>212</v>
      </c>
      <c r="B3885" s="190" t="s">
        <v>5531</v>
      </c>
      <c r="C3885" s="191" t="s">
        <v>5450</v>
      </c>
      <c r="D3885" s="192" t="s">
        <v>9</v>
      </c>
      <c r="E3885" s="193">
        <v>15.71</v>
      </c>
      <c r="F3885" s="193"/>
    </row>
    <row r="3886" spans="1:6" s="177" customFormat="1" ht="38.25" customHeight="1" outlineLevel="1" x14ac:dyDescent="0.2">
      <c r="A3886" s="177" t="s">
        <v>212</v>
      </c>
      <c r="B3886" s="186" t="s">
        <v>5532</v>
      </c>
      <c r="C3886" s="187" t="s">
        <v>5452</v>
      </c>
      <c r="D3886" s="188" t="s">
        <v>9</v>
      </c>
      <c r="E3886" s="189">
        <v>3.44</v>
      </c>
      <c r="F3886" s="189"/>
    </row>
    <row r="3887" spans="1:6" s="177" customFormat="1" ht="38.25" customHeight="1" outlineLevel="1" x14ac:dyDescent="0.2">
      <c r="A3887" s="177" t="s">
        <v>212</v>
      </c>
      <c r="B3887" s="190" t="s">
        <v>5533</v>
      </c>
      <c r="C3887" s="191" t="s">
        <v>5419</v>
      </c>
      <c r="D3887" s="192" t="s">
        <v>9</v>
      </c>
      <c r="E3887" s="193">
        <v>19.86</v>
      </c>
      <c r="F3887" s="193"/>
    </row>
    <row r="3888" spans="1:6" s="177" customFormat="1" ht="38.25" customHeight="1" outlineLevel="1" x14ac:dyDescent="0.2">
      <c r="A3888" s="177" t="s">
        <v>212</v>
      </c>
      <c r="B3888" s="186" t="s">
        <v>5534</v>
      </c>
      <c r="C3888" s="187" t="s">
        <v>5421</v>
      </c>
      <c r="D3888" s="188" t="s">
        <v>9</v>
      </c>
      <c r="E3888" s="189">
        <v>35.89</v>
      </c>
      <c r="F3888" s="189"/>
    </row>
    <row r="3889" spans="1:10" s="177" customFormat="1" ht="38.25" customHeight="1" outlineLevel="1" x14ac:dyDescent="0.2">
      <c r="A3889" s="177" t="s">
        <v>212</v>
      </c>
      <c r="B3889" s="190" t="s">
        <v>5535</v>
      </c>
      <c r="C3889" s="191" t="s">
        <v>5423</v>
      </c>
      <c r="D3889" s="192" t="s">
        <v>9</v>
      </c>
      <c r="E3889" s="193">
        <v>11.84</v>
      </c>
      <c r="F3889" s="193"/>
    </row>
    <row r="3890" spans="1:10" s="177" customFormat="1" ht="38.25" customHeight="1" outlineLevel="1" x14ac:dyDescent="0.2">
      <c r="A3890" s="177" t="s">
        <v>212</v>
      </c>
      <c r="B3890" s="186" t="s">
        <v>5536</v>
      </c>
      <c r="C3890" s="187" t="s">
        <v>5425</v>
      </c>
      <c r="D3890" s="188" t="s">
        <v>9</v>
      </c>
      <c r="E3890" s="189">
        <v>12.6</v>
      </c>
      <c r="F3890" s="189"/>
    </row>
    <row r="3891" spans="1:10" s="177" customFormat="1" ht="38.25" customHeight="1" outlineLevel="1" x14ac:dyDescent="0.2">
      <c r="A3891" s="177" t="s">
        <v>212</v>
      </c>
      <c r="B3891" s="178" t="s">
        <v>4861</v>
      </c>
      <c r="C3891" s="179" t="s">
        <v>1489</v>
      </c>
      <c r="D3891" s="180"/>
      <c r="E3891" s="181"/>
      <c r="F3891" s="181"/>
    </row>
    <row r="3892" spans="1:10" s="177" customFormat="1" ht="38.25" customHeight="1" outlineLevel="1" x14ac:dyDescent="0.2">
      <c r="A3892" s="177" t="s">
        <v>212</v>
      </c>
      <c r="B3892" s="190" t="s">
        <v>4862</v>
      </c>
      <c r="C3892" s="191" t="s">
        <v>5426</v>
      </c>
      <c r="D3892" s="192" t="s">
        <v>9</v>
      </c>
      <c r="E3892" s="193">
        <v>4.21</v>
      </c>
      <c r="F3892" s="193"/>
    </row>
    <row r="3893" spans="1:10" s="177" customFormat="1" ht="38.25" customHeight="1" outlineLevel="1" x14ac:dyDescent="0.2">
      <c r="A3893" s="177" t="s">
        <v>212</v>
      </c>
      <c r="B3893" s="186" t="s">
        <v>4863</v>
      </c>
      <c r="C3893" s="187" t="s">
        <v>5402</v>
      </c>
      <c r="D3893" s="188" t="s">
        <v>9</v>
      </c>
      <c r="E3893" s="189">
        <v>5.4</v>
      </c>
      <c r="F3893" s="189"/>
    </row>
    <row r="3894" spans="1:10" s="177" customFormat="1" ht="38.25" customHeight="1" outlineLevel="1" x14ac:dyDescent="0.2">
      <c r="A3894" s="177" t="s">
        <v>212</v>
      </c>
      <c r="B3894" s="190" t="s">
        <v>4864</v>
      </c>
      <c r="C3894" s="191" t="s">
        <v>5403</v>
      </c>
      <c r="D3894" s="192" t="s">
        <v>9</v>
      </c>
      <c r="E3894" s="193">
        <v>1.5</v>
      </c>
      <c r="F3894" s="193"/>
    </row>
    <row r="3895" spans="1:10" s="177" customFormat="1" ht="38.25" customHeight="1" outlineLevel="1" x14ac:dyDescent="0.2">
      <c r="A3895" s="177" t="s">
        <v>212</v>
      </c>
      <c r="B3895" s="186" t="s">
        <v>4865</v>
      </c>
      <c r="C3895" s="187" t="s">
        <v>5405</v>
      </c>
      <c r="D3895" s="188" t="s">
        <v>9</v>
      </c>
      <c r="E3895" s="189">
        <v>10.11</v>
      </c>
      <c r="F3895" s="189"/>
    </row>
    <row r="3896" spans="1:10" s="177" customFormat="1" ht="38.25" customHeight="1" outlineLevel="1" x14ac:dyDescent="0.2">
      <c r="A3896" s="177" t="s">
        <v>212</v>
      </c>
      <c r="B3896" s="190" t="s">
        <v>4866</v>
      </c>
      <c r="C3896" s="191" t="s">
        <v>5406</v>
      </c>
      <c r="D3896" s="192" t="s">
        <v>9</v>
      </c>
      <c r="E3896" s="193">
        <v>14.16</v>
      </c>
      <c r="F3896" s="193"/>
    </row>
    <row r="3897" spans="1:10" s="177" customFormat="1" ht="12.75" customHeight="1" outlineLevel="1" x14ac:dyDescent="0.2">
      <c r="A3897" s="177" t="s">
        <v>212</v>
      </c>
      <c r="B3897" s="186" t="s">
        <v>4867</v>
      </c>
      <c r="C3897" s="187" t="s">
        <v>5427</v>
      </c>
      <c r="D3897" s="188" t="s">
        <v>9</v>
      </c>
      <c r="E3897" s="189">
        <v>2.8</v>
      </c>
      <c r="F3897" s="189"/>
    </row>
    <row r="3898" spans="1:10" s="177" customFormat="1" ht="38.25" customHeight="1" outlineLevel="1" x14ac:dyDescent="0.2">
      <c r="A3898" s="177" t="s">
        <v>212</v>
      </c>
      <c r="B3898" s="190" t="s">
        <v>4868</v>
      </c>
      <c r="C3898" s="191" t="s">
        <v>5460</v>
      </c>
      <c r="D3898" s="192" t="s">
        <v>9</v>
      </c>
      <c r="E3898" s="193">
        <v>7.72</v>
      </c>
      <c r="F3898" s="193"/>
    </row>
    <row r="3899" spans="1:10" s="177" customFormat="1" ht="38.25" customHeight="1" outlineLevel="1" x14ac:dyDescent="0.2">
      <c r="A3899" s="177" t="s">
        <v>212</v>
      </c>
      <c r="B3899" s="186" t="s">
        <v>4869</v>
      </c>
      <c r="C3899" s="187" t="s">
        <v>5407</v>
      </c>
      <c r="D3899" s="188" t="s">
        <v>9</v>
      </c>
      <c r="E3899" s="189">
        <v>30.04</v>
      </c>
      <c r="F3899" s="189"/>
    </row>
    <row r="3900" spans="1:10" s="177" customFormat="1" ht="38.25" customHeight="1" outlineLevel="1" x14ac:dyDescent="0.2">
      <c r="A3900" s="177" t="s">
        <v>212</v>
      </c>
      <c r="B3900" s="190" t="s">
        <v>4870</v>
      </c>
      <c r="C3900" s="191" t="s">
        <v>5408</v>
      </c>
      <c r="D3900" s="192" t="s">
        <v>9</v>
      </c>
      <c r="E3900" s="193">
        <v>29.17</v>
      </c>
      <c r="F3900" s="193"/>
    </row>
    <row r="3901" spans="1:10" s="177" customFormat="1" ht="38.25" customHeight="1" outlineLevel="1" x14ac:dyDescent="0.2">
      <c r="A3901" s="177" t="s">
        <v>212</v>
      </c>
      <c r="B3901" s="186" t="s">
        <v>4871</v>
      </c>
      <c r="C3901" s="187" t="s">
        <v>5428</v>
      </c>
      <c r="D3901" s="188" t="s">
        <v>9</v>
      </c>
      <c r="E3901" s="189">
        <v>2.17</v>
      </c>
      <c r="F3901" s="189"/>
    </row>
    <row r="3902" spans="1:10" s="177" customFormat="1" ht="38.25" customHeight="1" outlineLevel="1" x14ac:dyDescent="0.2">
      <c r="A3902" s="177" t="s">
        <v>212</v>
      </c>
      <c r="B3902" s="190" t="s">
        <v>4872</v>
      </c>
      <c r="C3902" s="191" t="s">
        <v>5429</v>
      </c>
      <c r="D3902" s="192" t="s">
        <v>9</v>
      </c>
      <c r="E3902" s="193">
        <v>3.54</v>
      </c>
      <c r="F3902" s="193"/>
    </row>
    <row r="3903" spans="1:10" s="177" customFormat="1" ht="38.25" customHeight="1" outlineLevel="1" x14ac:dyDescent="0.2">
      <c r="A3903" s="177" t="s">
        <v>212</v>
      </c>
      <c r="B3903" s="186" t="s">
        <v>5537</v>
      </c>
      <c r="C3903" s="187" t="s">
        <v>5409</v>
      </c>
      <c r="D3903" s="188" t="s">
        <v>9</v>
      </c>
      <c r="E3903" s="189">
        <v>4.05</v>
      </c>
      <c r="F3903" s="189"/>
    </row>
    <row r="3904" spans="1:10" s="177" customFormat="1" ht="38.25" customHeight="1" outlineLevel="1" x14ac:dyDescent="0.2">
      <c r="A3904" s="177" t="s">
        <v>212</v>
      </c>
      <c r="B3904" s="190" t="s">
        <v>5538</v>
      </c>
      <c r="C3904" s="191" t="s">
        <v>5432</v>
      </c>
      <c r="D3904" s="192" t="s">
        <v>9</v>
      </c>
      <c r="E3904" s="193">
        <v>11.29</v>
      </c>
      <c r="F3904" s="193"/>
      <c r="G3904" s="203"/>
      <c r="H3904" s="203"/>
      <c r="I3904" s="203"/>
      <c r="J3904" s="365"/>
    </row>
    <row r="3905" spans="1:10" s="177" customFormat="1" ht="38.25" customHeight="1" outlineLevel="1" x14ac:dyDescent="0.2">
      <c r="A3905" s="177" t="s">
        <v>212</v>
      </c>
      <c r="B3905" s="186" t="s">
        <v>5539</v>
      </c>
      <c r="C3905" s="187" t="s">
        <v>5434</v>
      </c>
      <c r="D3905" s="188" t="s">
        <v>9</v>
      </c>
      <c r="E3905" s="189">
        <v>4.62</v>
      </c>
      <c r="F3905" s="189"/>
      <c r="G3905" s="203"/>
      <c r="H3905" s="203"/>
      <c r="I3905" s="203"/>
      <c r="J3905" s="365"/>
    </row>
    <row r="3906" spans="1:10" s="177" customFormat="1" ht="38.25" customHeight="1" outlineLevel="1" x14ac:dyDescent="0.2">
      <c r="A3906" s="177" t="s">
        <v>212</v>
      </c>
      <c r="B3906" s="190" t="s">
        <v>5540</v>
      </c>
      <c r="C3906" s="191" t="s">
        <v>5436</v>
      </c>
      <c r="D3906" s="192" t="s">
        <v>9</v>
      </c>
      <c r="E3906" s="193">
        <v>12.23</v>
      </c>
      <c r="F3906" s="193"/>
      <c r="G3906" s="203"/>
      <c r="H3906" s="203"/>
      <c r="I3906" s="203"/>
      <c r="J3906" s="365"/>
    </row>
    <row r="3907" spans="1:10" s="177" customFormat="1" ht="38.25" customHeight="1" outlineLevel="1" x14ac:dyDescent="0.2">
      <c r="A3907" s="177" t="s">
        <v>212</v>
      </c>
      <c r="B3907" s="186" t="s">
        <v>5541</v>
      </c>
      <c r="C3907" s="187" t="s">
        <v>5411</v>
      </c>
      <c r="D3907" s="188" t="s">
        <v>9</v>
      </c>
      <c r="E3907" s="189">
        <v>28.17</v>
      </c>
      <c r="F3907" s="189"/>
      <c r="G3907" s="203"/>
      <c r="H3907" s="203"/>
      <c r="I3907" s="203"/>
      <c r="J3907" s="365"/>
    </row>
    <row r="3908" spans="1:10" s="177" customFormat="1" ht="38.25" customHeight="1" outlineLevel="1" x14ac:dyDescent="0.2">
      <c r="A3908" s="177" t="s">
        <v>212</v>
      </c>
      <c r="B3908" s="190" t="s">
        <v>5542</v>
      </c>
      <c r="C3908" s="191" t="s">
        <v>5413</v>
      </c>
      <c r="D3908" s="192" t="s">
        <v>9</v>
      </c>
      <c r="E3908" s="193">
        <v>12.39</v>
      </c>
      <c r="F3908" s="193"/>
    </row>
    <row r="3909" spans="1:10" s="177" customFormat="1" ht="12.75" customHeight="1" outlineLevel="1" x14ac:dyDescent="0.2">
      <c r="A3909" s="177" t="s">
        <v>212</v>
      </c>
      <c r="B3909" s="186" t="s">
        <v>5543</v>
      </c>
      <c r="C3909" s="187" t="s">
        <v>5440</v>
      </c>
      <c r="D3909" s="188" t="s">
        <v>9</v>
      </c>
      <c r="E3909" s="189">
        <v>3.3</v>
      </c>
      <c r="F3909" s="189"/>
    </row>
    <row r="3910" spans="1:10" s="177" customFormat="1" ht="38.25" customHeight="1" outlineLevel="1" x14ac:dyDescent="0.2">
      <c r="A3910" s="177" t="s">
        <v>212</v>
      </c>
      <c r="B3910" s="190" t="s">
        <v>5544</v>
      </c>
      <c r="C3910" s="191" t="s">
        <v>5442</v>
      </c>
      <c r="D3910" s="192" t="s">
        <v>9</v>
      </c>
      <c r="E3910" s="193">
        <v>3.61</v>
      </c>
      <c r="F3910" s="193"/>
    </row>
    <row r="3911" spans="1:10" s="177" customFormat="1" ht="38.25" customHeight="1" outlineLevel="1" x14ac:dyDescent="0.2">
      <c r="A3911" s="177" t="s">
        <v>212</v>
      </c>
      <c r="B3911" s="186" t="s">
        <v>5545</v>
      </c>
      <c r="C3911" s="187" t="s">
        <v>5415</v>
      </c>
      <c r="D3911" s="188" t="s">
        <v>9</v>
      </c>
      <c r="E3911" s="189">
        <v>14.64</v>
      </c>
      <c r="F3911" s="189"/>
    </row>
    <row r="3912" spans="1:10" s="177" customFormat="1" ht="38.25" customHeight="1" outlineLevel="1" x14ac:dyDescent="0.2">
      <c r="A3912" s="177" t="s">
        <v>212</v>
      </c>
      <c r="B3912" s="190" t="s">
        <v>5546</v>
      </c>
      <c r="C3912" s="191" t="s">
        <v>5417</v>
      </c>
      <c r="D3912" s="192" t="s">
        <v>9</v>
      </c>
      <c r="E3912" s="193">
        <v>6.72</v>
      </c>
      <c r="F3912" s="193"/>
    </row>
    <row r="3913" spans="1:10" s="177" customFormat="1" ht="38.25" customHeight="1" outlineLevel="1" x14ac:dyDescent="0.2">
      <c r="A3913" s="177" t="s">
        <v>212</v>
      </c>
      <c r="B3913" s="186" t="s">
        <v>5547</v>
      </c>
      <c r="C3913" s="187" t="s">
        <v>5446</v>
      </c>
      <c r="D3913" s="188" t="s">
        <v>9</v>
      </c>
      <c r="E3913" s="189">
        <v>3.78</v>
      </c>
      <c r="F3913" s="189"/>
    </row>
    <row r="3914" spans="1:10" s="177" customFormat="1" ht="38.25" customHeight="1" outlineLevel="1" x14ac:dyDescent="0.2">
      <c r="A3914" s="177" t="s">
        <v>212</v>
      </c>
      <c r="B3914" s="190" t="s">
        <v>5548</v>
      </c>
      <c r="C3914" s="191" t="s">
        <v>5448</v>
      </c>
      <c r="D3914" s="192" t="s">
        <v>9</v>
      </c>
      <c r="E3914" s="193">
        <v>12.51</v>
      </c>
      <c r="F3914" s="193"/>
    </row>
    <row r="3915" spans="1:10" s="177" customFormat="1" ht="38.25" customHeight="1" outlineLevel="1" x14ac:dyDescent="0.2">
      <c r="A3915" s="177" t="s">
        <v>212</v>
      </c>
      <c r="B3915" s="186" t="s">
        <v>5549</v>
      </c>
      <c r="C3915" s="187" t="s">
        <v>5450</v>
      </c>
      <c r="D3915" s="188" t="s">
        <v>9</v>
      </c>
      <c r="E3915" s="189">
        <v>20.32</v>
      </c>
      <c r="F3915" s="189"/>
    </row>
    <row r="3916" spans="1:10" s="177" customFormat="1" ht="38.25" customHeight="1" outlineLevel="1" x14ac:dyDescent="0.2">
      <c r="A3916" s="177" t="s">
        <v>212</v>
      </c>
      <c r="B3916" s="190" t="s">
        <v>5550</v>
      </c>
      <c r="C3916" s="191" t="s">
        <v>5452</v>
      </c>
      <c r="D3916" s="192" t="s">
        <v>9</v>
      </c>
      <c r="E3916" s="193">
        <v>3.42</v>
      </c>
      <c r="F3916" s="193"/>
    </row>
    <row r="3917" spans="1:10" s="177" customFormat="1" ht="38.25" customHeight="1" outlineLevel="1" x14ac:dyDescent="0.2">
      <c r="A3917" s="177" t="s">
        <v>212</v>
      </c>
      <c r="B3917" s="186" t="s">
        <v>5551</v>
      </c>
      <c r="C3917" s="187" t="s">
        <v>5419</v>
      </c>
      <c r="D3917" s="188" t="s">
        <v>9</v>
      </c>
      <c r="E3917" s="189">
        <v>19.86</v>
      </c>
      <c r="F3917" s="189"/>
    </row>
    <row r="3918" spans="1:10" s="177" customFormat="1" ht="38.25" customHeight="1" outlineLevel="1" x14ac:dyDescent="0.2">
      <c r="A3918" s="177" t="s">
        <v>212</v>
      </c>
      <c r="B3918" s="190" t="s">
        <v>5552</v>
      </c>
      <c r="C3918" s="191" t="s">
        <v>5421</v>
      </c>
      <c r="D3918" s="192" t="s">
        <v>9</v>
      </c>
      <c r="E3918" s="193">
        <v>35.89</v>
      </c>
      <c r="F3918" s="193"/>
    </row>
    <row r="3919" spans="1:10" s="177" customFormat="1" ht="38.25" customHeight="1" outlineLevel="1" x14ac:dyDescent="0.2">
      <c r="A3919" s="177" t="s">
        <v>212</v>
      </c>
      <c r="B3919" s="186" t="s">
        <v>5553</v>
      </c>
      <c r="C3919" s="187" t="s">
        <v>5423</v>
      </c>
      <c r="D3919" s="188" t="s">
        <v>9</v>
      </c>
      <c r="E3919" s="189">
        <v>11.84</v>
      </c>
      <c r="F3919" s="189"/>
    </row>
    <row r="3920" spans="1:10" s="177" customFormat="1" ht="38.25" customHeight="1" outlineLevel="1" x14ac:dyDescent="0.2">
      <c r="A3920" s="177" t="s">
        <v>212</v>
      </c>
      <c r="B3920" s="190" t="s">
        <v>5554</v>
      </c>
      <c r="C3920" s="191" t="s">
        <v>5425</v>
      </c>
      <c r="D3920" s="192" t="s">
        <v>9</v>
      </c>
      <c r="E3920" s="193">
        <v>11.84</v>
      </c>
      <c r="F3920" s="193"/>
    </row>
    <row r="3921" spans="1:6" s="177" customFormat="1" ht="12.75" customHeight="1" outlineLevel="1" x14ac:dyDescent="0.2">
      <c r="A3921" s="177" t="s">
        <v>212</v>
      </c>
      <c r="B3921" s="178" t="s">
        <v>4873</v>
      </c>
      <c r="C3921" s="179" t="s">
        <v>1490</v>
      </c>
      <c r="D3921" s="180"/>
      <c r="E3921" s="181"/>
      <c r="F3921" s="181"/>
    </row>
    <row r="3922" spans="1:6" s="177" customFormat="1" ht="38.25" customHeight="1" outlineLevel="1" x14ac:dyDescent="0.2">
      <c r="A3922" s="177" t="s">
        <v>212</v>
      </c>
      <c r="B3922" s="186" t="s">
        <v>4874</v>
      </c>
      <c r="C3922" s="187" t="s">
        <v>5426</v>
      </c>
      <c r="D3922" s="188" t="s">
        <v>9</v>
      </c>
      <c r="E3922" s="189">
        <v>5.0599999999999996</v>
      </c>
      <c r="F3922" s="189"/>
    </row>
    <row r="3923" spans="1:6" s="177" customFormat="1" ht="38.25" customHeight="1" outlineLevel="1" x14ac:dyDescent="0.2">
      <c r="A3923" s="177" t="s">
        <v>212</v>
      </c>
      <c r="B3923" s="190" t="s">
        <v>4875</v>
      </c>
      <c r="C3923" s="191" t="s">
        <v>5402</v>
      </c>
      <c r="D3923" s="192" t="s">
        <v>9</v>
      </c>
      <c r="E3923" s="193">
        <v>3.51</v>
      </c>
      <c r="F3923" s="193"/>
    </row>
    <row r="3924" spans="1:6" s="177" customFormat="1" ht="38.25" customHeight="1" outlineLevel="1" x14ac:dyDescent="0.2">
      <c r="A3924" s="177" t="s">
        <v>212</v>
      </c>
      <c r="B3924" s="186" t="s">
        <v>4876</v>
      </c>
      <c r="C3924" s="187" t="s">
        <v>5403</v>
      </c>
      <c r="D3924" s="188" t="s">
        <v>9</v>
      </c>
      <c r="E3924" s="189">
        <v>1.49</v>
      </c>
      <c r="F3924" s="189"/>
    </row>
    <row r="3925" spans="1:6" s="177" customFormat="1" ht="38.25" customHeight="1" outlineLevel="1" x14ac:dyDescent="0.2">
      <c r="A3925" s="177" t="s">
        <v>212</v>
      </c>
      <c r="B3925" s="190" t="s">
        <v>4877</v>
      </c>
      <c r="C3925" s="191" t="s">
        <v>5405</v>
      </c>
      <c r="D3925" s="192" t="s">
        <v>9</v>
      </c>
      <c r="E3925" s="193">
        <v>10.8</v>
      </c>
      <c r="F3925" s="193"/>
    </row>
    <row r="3926" spans="1:6" s="177" customFormat="1" ht="38.25" customHeight="1" outlineLevel="1" x14ac:dyDescent="0.2">
      <c r="A3926" s="177" t="s">
        <v>212</v>
      </c>
      <c r="B3926" s="186" t="s">
        <v>4878</v>
      </c>
      <c r="C3926" s="187" t="s">
        <v>5406</v>
      </c>
      <c r="D3926" s="188" t="s">
        <v>9</v>
      </c>
      <c r="E3926" s="189">
        <v>15.07</v>
      </c>
      <c r="F3926" s="189"/>
    </row>
    <row r="3927" spans="1:6" s="177" customFormat="1" ht="38.25" customHeight="1" outlineLevel="1" x14ac:dyDescent="0.2">
      <c r="A3927" s="177" t="s">
        <v>212</v>
      </c>
      <c r="B3927" s="190" t="s">
        <v>4879</v>
      </c>
      <c r="C3927" s="191" t="s">
        <v>5427</v>
      </c>
      <c r="D3927" s="192" t="s">
        <v>9</v>
      </c>
      <c r="E3927" s="193">
        <v>2.8</v>
      </c>
      <c r="F3927" s="193"/>
    </row>
    <row r="3928" spans="1:6" s="177" customFormat="1" ht="38.25" customHeight="1" outlineLevel="1" x14ac:dyDescent="0.2">
      <c r="A3928" s="177" t="s">
        <v>212</v>
      </c>
      <c r="B3928" s="186" t="s">
        <v>4880</v>
      </c>
      <c r="C3928" s="187" t="s">
        <v>5460</v>
      </c>
      <c r="D3928" s="188" t="s">
        <v>9</v>
      </c>
      <c r="E3928" s="189">
        <v>7.72</v>
      </c>
      <c r="F3928" s="189"/>
    </row>
    <row r="3929" spans="1:6" s="177" customFormat="1" ht="38.25" customHeight="1" outlineLevel="1" x14ac:dyDescent="0.2">
      <c r="A3929" s="177" t="s">
        <v>212</v>
      </c>
      <c r="B3929" s="190" t="s">
        <v>4881</v>
      </c>
      <c r="C3929" s="191" t="s">
        <v>5407</v>
      </c>
      <c r="D3929" s="192" t="s">
        <v>9</v>
      </c>
      <c r="E3929" s="193">
        <v>27.24</v>
      </c>
      <c r="F3929" s="193"/>
    </row>
    <row r="3930" spans="1:6" s="177" customFormat="1" ht="38.25" customHeight="1" outlineLevel="1" x14ac:dyDescent="0.2">
      <c r="A3930" s="177" t="s">
        <v>212</v>
      </c>
      <c r="B3930" s="186" t="s">
        <v>4882</v>
      </c>
      <c r="C3930" s="187" t="s">
        <v>5408</v>
      </c>
      <c r="D3930" s="188" t="s">
        <v>9</v>
      </c>
      <c r="E3930" s="189">
        <v>30.21</v>
      </c>
      <c r="F3930" s="189"/>
    </row>
    <row r="3931" spans="1:6" s="177" customFormat="1" ht="38.25" customHeight="1" outlineLevel="1" x14ac:dyDescent="0.2">
      <c r="A3931" s="177" t="s">
        <v>212</v>
      </c>
      <c r="B3931" s="190" t="s">
        <v>4883</v>
      </c>
      <c r="C3931" s="191" t="s">
        <v>5428</v>
      </c>
      <c r="D3931" s="192" t="s">
        <v>9</v>
      </c>
      <c r="E3931" s="193">
        <v>2.16</v>
      </c>
      <c r="F3931" s="193"/>
    </row>
    <row r="3932" spans="1:6" s="177" customFormat="1" ht="38.25" customHeight="1" outlineLevel="1" x14ac:dyDescent="0.2">
      <c r="A3932" s="177" t="s">
        <v>212</v>
      </c>
      <c r="B3932" s="186" t="s">
        <v>4884</v>
      </c>
      <c r="C3932" s="187" t="s">
        <v>5429</v>
      </c>
      <c r="D3932" s="188" t="s">
        <v>9</v>
      </c>
      <c r="E3932" s="189">
        <v>2.4300000000000002</v>
      </c>
      <c r="F3932" s="189"/>
    </row>
    <row r="3933" spans="1:6" s="177" customFormat="1" ht="12.75" customHeight="1" outlineLevel="1" x14ac:dyDescent="0.2">
      <c r="A3933" s="177" t="s">
        <v>212</v>
      </c>
      <c r="B3933" s="190" t="s">
        <v>5555</v>
      </c>
      <c r="C3933" s="191" t="s">
        <v>5409</v>
      </c>
      <c r="D3933" s="192" t="s">
        <v>9</v>
      </c>
      <c r="E3933" s="193">
        <v>4.05</v>
      </c>
      <c r="F3933" s="193"/>
    </row>
    <row r="3934" spans="1:6" s="177" customFormat="1" ht="38.25" customHeight="1" outlineLevel="1" x14ac:dyDescent="0.2">
      <c r="A3934" s="177" t="s">
        <v>212</v>
      </c>
      <c r="B3934" s="186" t="s">
        <v>5556</v>
      </c>
      <c r="C3934" s="187" t="s">
        <v>5432</v>
      </c>
      <c r="D3934" s="188" t="s">
        <v>9</v>
      </c>
      <c r="E3934" s="189">
        <v>11.29</v>
      </c>
      <c r="F3934" s="189"/>
    </row>
    <row r="3935" spans="1:6" s="177" customFormat="1" ht="38.25" customHeight="1" outlineLevel="1" x14ac:dyDescent="0.2">
      <c r="A3935" s="177" t="s">
        <v>212</v>
      </c>
      <c r="B3935" s="190" t="s">
        <v>5557</v>
      </c>
      <c r="C3935" s="191" t="s">
        <v>5434</v>
      </c>
      <c r="D3935" s="192" t="s">
        <v>9</v>
      </c>
      <c r="E3935" s="193">
        <v>3.5</v>
      </c>
      <c r="F3935" s="193"/>
    </row>
    <row r="3936" spans="1:6" s="177" customFormat="1" ht="38.25" customHeight="1" outlineLevel="1" x14ac:dyDescent="0.2">
      <c r="A3936" s="177" t="s">
        <v>212</v>
      </c>
      <c r="B3936" s="186" t="s">
        <v>5558</v>
      </c>
      <c r="C3936" s="187" t="s">
        <v>5436</v>
      </c>
      <c r="D3936" s="188" t="s">
        <v>9</v>
      </c>
      <c r="E3936" s="189">
        <v>12.22</v>
      </c>
      <c r="F3936" s="189"/>
    </row>
    <row r="3937" spans="1:10" s="177" customFormat="1" ht="38.25" customHeight="1" outlineLevel="1" x14ac:dyDescent="0.2">
      <c r="A3937" s="177" t="s">
        <v>212</v>
      </c>
      <c r="B3937" s="190" t="s">
        <v>5559</v>
      </c>
      <c r="C3937" s="191" t="s">
        <v>5411</v>
      </c>
      <c r="D3937" s="192" t="s">
        <v>9</v>
      </c>
      <c r="E3937" s="193">
        <v>24.46</v>
      </c>
      <c r="F3937" s="193"/>
    </row>
    <row r="3938" spans="1:10" s="177" customFormat="1" ht="38.25" customHeight="1" outlineLevel="1" x14ac:dyDescent="0.2">
      <c r="A3938" s="177" t="s">
        <v>212</v>
      </c>
      <c r="B3938" s="186" t="s">
        <v>5560</v>
      </c>
      <c r="C3938" s="187" t="s">
        <v>5413</v>
      </c>
      <c r="D3938" s="188" t="s">
        <v>9</v>
      </c>
      <c r="E3938" s="189">
        <v>6.46</v>
      </c>
      <c r="F3938" s="189"/>
    </row>
    <row r="3939" spans="1:10" s="177" customFormat="1" ht="38.25" customHeight="1" outlineLevel="1" x14ac:dyDescent="0.2">
      <c r="A3939" s="177" t="s">
        <v>212</v>
      </c>
      <c r="B3939" s="190" t="s">
        <v>5561</v>
      </c>
      <c r="C3939" s="191" t="s">
        <v>5440</v>
      </c>
      <c r="D3939" s="192" t="s">
        <v>9</v>
      </c>
      <c r="E3939" s="193">
        <v>3.49</v>
      </c>
      <c r="F3939" s="193"/>
    </row>
    <row r="3940" spans="1:10" s="177" customFormat="1" ht="38.25" customHeight="1" outlineLevel="1" x14ac:dyDescent="0.2">
      <c r="A3940" s="177" t="s">
        <v>212</v>
      </c>
      <c r="B3940" s="186" t="s">
        <v>5562</v>
      </c>
      <c r="C3940" s="187" t="s">
        <v>5442</v>
      </c>
      <c r="D3940" s="188" t="s">
        <v>9</v>
      </c>
      <c r="E3940" s="189">
        <v>3.08</v>
      </c>
      <c r="F3940" s="189"/>
    </row>
    <row r="3941" spans="1:10" s="177" customFormat="1" ht="38.25" customHeight="1" outlineLevel="1" x14ac:dyDescent="0.2">
      <c r="A3941" s="177" t="s">
        <v>212</v>
      </c>
      <c r="B3941" s="190" t="s">
        <v>5563</v>
      </c>
      <c r="C3941" s="191" t="s">
        <v>5415</v>
      </c>
      <c r="D3941" s="192" t="s">
        <v>9</v>
      </c>
      <c r="E3941" s="193">
        <v>14.64</v>
      </c>
      <c r="F3941" s="193"/>
    </row>
    <row r="3942" spans="1:10" s="177" customFormat="1" ht="38.25" customHeight="1" outlineLevel="1" x14ac:dyDescent="0.2">
      <c r="A3942" s="177" t="s">
        <v>212</v>
      </c>
      <c r="B3942" s="186" t="s">
        <v>5564</v>
      </c>
      <c r="C3942" s="187" t="s">
        <v>5417</v>
      </c>
      <c r="D3942" s="188" t="s">
        <v>9</v>
      </c>
      <c r="E3942" s="189">
        <v>6.87</v>
      </c>
      <c r="F3942" s="189"/>
    </row>
    <row r="3943" spans="1:10" s="177" customFormat="1" ht="38.25" customHeight="1" outlineLevel="1" x14ac:dyDescent="0.2">
      <c r="A3943" s="177" t="s">
        <v>212</v>
      </c>
      <c r="B3943" s="190" t="s">
        <v>5565</v>
      </c>
      <c r="C3943" s="191" t="s">
        <v>5446</v>
      </c>
      <c r="D3943" s="192" t="s">
        <v>9</v>
      </c>
      <c r="E3943" s="193">
        <v>2.2000000000000002</v>
      </c>
      <c r="F3943" s="193"/>
    </row>
    <row r="3944" spans="1:10" s="177" customFormat="1" ht="38.25" customHeight="1" outlineLevel="1" x14ac:dyDescent="0.2">
      <c r="A3944" s="177" t="s">
        <v>212</v>
      </c>
      <c r="B3944" s="186" t="s">
        <v>5566</v>
      </c>
      <c r="C3944" s="187" t="s">
        <v>5448</v>
      </c>
      <c r="D3944" s="188" t="s">
        <v>9</v>
      </c>
      <c r="E3944" s="189">
        <v>12.99</v>
      </c>
      <c r="F3944" s="189"/>
      <c r="G3944" s="203"/>
      <c r="H3944" s="203"/>
      <c r="I3944" s="203"/>
      <c r="J3944" s="365"/>
    </row>
    <row r="3945" spans="1:10" s="177" customFormat="1" ht="12.75" customHeight="1" outlineLevel="1" x14ac:dyDescent="0.2">
      <c r="A3945" s="177" t="s">
        <v>212</v>
      </c>
      <c r="B3945" s="190" t="s">
        <v>5567</v>
      </c>
      <c r="C3945" s="191" t="s">
        <v>5450</v>
      </c>
      <c r="D3945" s="192" t="s">
        <v>9</v>
      </c>
      <c r="E3945" s="193">
        <v>17.100000000000001</v>
      </c>
      <c r="F3945" s="193"/>
      <c r="G3945" s="203"/>
      <c r="H3945" s="203"/>
      <c r="I3945" s="203"/>
      <c r="J3945" s="365"/>
    </row>
    <row r="3946" spans="1:10" s="177" customFormat="1" ht="38.25" customHeight="1" outlineLevel="1" x14ac:dyDescent="0.2">
      <c r="A3946" s="177" t="s">
        <v>212</v>
      </c>
      <c r="B3946" s="186" t="s">
        <v>5568</v>
      </c>
      <c r="C3946" s="187" t="s">
        <v>5452</v>
      </c>
      <c r="D3946" s="188" t="s">
        <v>9</v>
      </c>
      <c r="E3946" s="189">
        <v>3.44</v>
      </c>
      <c r="F3946" s="189"/>
      <c r="G3946" s="203"/>
      <c r="H3946" s="203"/>
      <c r="I3946" s="203"/>
      <c r="J3946" s="365"/>
    </row>
    <row r="3947" spans="1:10" s="177" customFormat="1" ht="38.25" customHeight="1" outlineLevel="1" x14ac:dyDescent="0.2">
      <c r="A3947" s="177" t="s">
        <v>212</v>
      </c>
      <c r="B3947" s="190" t="s">
        <v>5569</v>
      </c>
      <c r="C3947" s="191" t="s">
        <v>5419</v>
      </c>
      <c r="D3947" s="192" t="s">
        <v>9</v>
      </c>
      <c r="E3947" s="193">
        <v>19.86</v>
      </c>
      <c r="F3947" s="193"/>
      <c r="G3947" s="203"/>
      <c r="H3947" s="203"/>
      <c r="I3947" s="203"/>
      <c r="J3947" s="365"/>
    </row>
    <row r="3948" spans="1:10" s="177" customFormat="1" ht="38.25" customHeight="1" outlineLevel="1" x14ac:dyDescent="0.2">
      <c r="A3948" s="177" t="s">
        <v>212</v>
      </c>
      <c r="B3948" s="186" t="s">
        <v>5570</v>
      </c>
      <c r="C3948" s="187" t="s">
        <v>5421</v>
      </c>
      <c r="D3948" s="188" t="s">
        <v>9</v>
      </c>
      <c r="E3948" s="189">
        <v>35.89</v>
      </c>
      <c r="F3948" s="189"/>
    </row>
    <row r="3949" spans="1:10" s="177" customFormat="1" ht="38.25" customHeight="1" outlineLevel="1" x14ac:dyDescent="0.2">
      <c r="A3949" s="177" t="s">
        <v>212</v>
      </c>
      <c r="B3949" s="190" t="s">
        <v>5571</v>
      </c>
      <c r="C3949" s="191" t="s">
        <v>5423</v>
      </c>
      <c r="D3949" s="192" t="s">
        <v>9</v>
      </c>
      <c r="E3949" s="193">
        <v>11.84</v>
      </c>
      <c r="F3949" s="193"/>
    </row>
    <row r="3950" spans="1:10" s="177" customFormat="1" ht="38.25" customHeight="1" outlineLevel="1" x14ac:dyDescent="0.2">
      <c r="A3950" s="177" t="s">
        <v>212</v>
      </c>
      <c r="B3950" s="186" t="s">
        <v>5572</v>
      </c>
      <c r="C3950" s="187" t="s">
        <v>5425</v>
      </c>
      <c r="D3950" s="188" t="s">
        <v>9</v>
      </c>
      <c r="E3950" s="189">
        <v>12.6</v>
      </c>
      <c r="F3950" s="189"/>
    </row>
    <row r="3951" spans="1:10" s="177" customFormat="1" ht="38.25" customHeight="1" outlineLevel="1" x14ac:dyDescent="0.2">
      <c r="A3951" s="177" t="s">
        <v>212</v>
      </c>
      <c r="B3951" s="178" t="s">
        <v>4885</v>
      </c>
      <c r="C3951" s="179" t="s">
        <v>1491</v>
      </c>
      <c r="D3951" s="180"/>
      <c r="E3951" s="181"/>
      <c r="F3951" s="181"/>
    </row>
    <row r="3952" spans="1:10" s="177" customFormat="1" ht="38.25" customHeight="1" outlineLevel="1" x14ac:dyDescent="0.2">
      <c r="A3952" s="177" t="s">
        <v>212</v>
      </c>
      <c r="B3952" s="190" t="s">
        <v>4886</v>
      </c>
      <c r="C3952" s="191" t="s">
        <v>5426</v>
      </c>
      <c r="D3952" s="192" t="s">
        <v>9</v>
      </c>
      <c r="E3952" s="193">
        <v>4.21</v>
      </c>
      <c r="F3952" s="193"/>
    </row>
    <row r="3953" spans="1:6" s="177" customFormat="1" ht="38.25" customHeight="1" outlineLevel="1" x14ac:dyDescent="0.2">
      <c r="A3953" s="177" t="s">
        <v>212</v>
      </c>
      <c r="B3953" s="186" t="s">
        <v>4887</v>
      </c>
      <c r="C3953" s="187" t="s">
        <v>5402</v>
      </c>
      <c r="D3953" s="188" t="s">
        <v>9</v>
      </c>
      <c r="E3953" s="189">
        <v>5.4</v>
      </c>
      <c r="F3953" s="189"/>
    </row>
    <row r="3954" spans="1:6" s="177" customFormat="1" ht="38.25" customHeight="1" outlineLevel="1" x14ac:dyDescent="0.2">
      <c r="A3954" s="177" t="s">
        <v>212</v>
      </c>
      <c r="B3954" s="190" t="s">
        <v>4888</v>
      </c>
      <c r="C3954" s="191" t="s">
        <v>5403</v>
      </c>
      <c r="D3954" s="192" t="s">
        <v>9</v>
      </c>
      <c r="E3954" s="193">
        <v>1.5</v>
      </c>
      <c r="F3954" s="193"/>
    </row>
    <row r="3955" spans="1:6" s="177" customFormat="1" ht="38.25" customHeight="1" outlineLevel="1" x14ac:dyDescent="0.2">
      <c r="A3955" s="177" t="s">
        <v>212</v>
      </c>
      <c r="B3955" s="186" t="s">
        <v>4889</v>
      </c>
      <c r="C3955" s="187" t="s">
        <v>5405</v>
      </c>
      <c r="D3955" s="188" t="s">
        <v>9</v>
      </c>
      <c r="E3955" s="189">
        <v>10.11</v>
      </c>
      <c r="F3955" s="189"/>
    </row>
    <row r="3956" spans="1:6" s="177" customFormat="1" ht="38.25" customHeight="1" outlineLevel="1" x14ac:dyDescent="0.2">
      <c r="A3956" s="177" t="s">
        <v>212</v>
      </c>
      <c r="B3956" s="190" t="s">
        <v>4890</v>
      </c>
      <c r="C3956" s="191" t="s">
        <v>5406</v>
      </c>
      <c r="D3956" s="192" t="s">
        <v>9</v>
      </c>
      <c r="E3956" s="193">
        <v>14.16</v>
      </c>
      <c r="F3956" s="193"/>
    </row>
    <row r="3957" spans="1:6" s="177" customFormat="1" ht="12.75" customHeight="1" outlineLevel="1" x14ac:dyDescent="0.2">
      <c r="A3957" s="177" t="s">
        <v>212</v>
      </c>
      <c r="B3957" s="186" t="s">
        <v>4891</v>
      </c>
      <c r="C3957" s="187" t="s">
        <v>5427</v>
      </c>
      <c r="D3957" s="188" t="s">
        <v>9</v>
      </c>
      <c r="E3957" s="189">
        <v>2.8</v>
      </c>
      <c r="F3957" s="189"/>
    </row>
    <row r="3958" spans="1:6" s="177" customFormat="1" ht="38.25" customHeight="1" outlineLevel="1" x14ac:dyDescent="0.2">
      <c r="A3958" s="177" t="s">
        <v>212</v>
      </c>
      <c r="B3958" s="190" t="s">
        <v>4892</v>
      </c>
      <c r="C3958" s="191" t="s">
        <v>5460</v>
      </c>
      <c r="D3958" s="192" t="s">
        <v>9</v>
      </c>
      <c r="E3958" s="193">
        <v>7.72</v>
      </c>
      <c r="F3958" s="193"/>
    </row>
    <row r="3959" spans="1:6" s="177" customFormat="1" ht="38.25" customHeight="1" outlineLevel="1" x14ac:dyDescent="0.2">
      <c r="A3959" s="177" t="s">
        <v>212</v>
      </c>
      <c r="B3959" s="186" t="s">
        <v>4893</v>
      </c>
      <c r="C3959" s="187" t="s">
        <v>5407</v>
      </c>
      <c r="D3959" s="188" t="s">
        <v>9</v>
      </c>
      <c r="E3959" s="189">
        <v>30.04</v>
      </c>
      <c r="F3959" s="189"/>
    </row>
    <row r="3960" spans="1:6" s="177" customFormat="1" ht="38.25" customHeight="1" outlineLevel="1" x14ac:dyDescent="0.2">
      <c r="A3960" s="177" t="s">
        <v>212</v>
      </c>
      <c r="B3960" s="190" t="s">
        <v>4894</v>
      </c>
      <c r="C3960" s="191" t="s">
        <v>5408</v>
      </c>
      <c r="D3960" s="192" t="s">
        <v>9</v>
      </c>
      <c r="E3960" s="193">
        <v>29.17</v>
      </c>
      <c r="F3960" s="193"/>
    </row>
    <row r="3961" spans="1:6" s="177" customFormat="1" ht="38.25" customHeight="1" outlineLevel="1" x14ac:dyDescent="0.2">
      <c r="A3961" s="177" t="s">
        <v>212</v>
      </c>
      <c r="B3961" s="186" t="s">
        <v>4895</v>
      </c>
      <c r="C3961" s="187" t="s">
        <v>5428</v>
      </c>
      <c r="D3961" s="188" t="s">
        <v>9</v>
      </c>
      <c r="E3961" s="189">
        <v>2.17</v>
      </c>
      <c r="F3961" s="189"/>
    </row>
    <row r="3962" spans="1:6" s="177" customFormat="1" ht="38.25" customHeight="1" outlineLevel="1" x14ac:dyDescent="0.2">
      <c r="A3962" s="177" t="s">
        <v>212</v>
      </c>
      <c r="B3962" s="190" t="s">
        <v>4896</v>
      </c>
      <c r="C3962" s="191" t="s">
        <v>5429</v>
      </c>
      <c r="D3962" s="192" t="s">
        <v>9</v>
      </c>
      <c r="E3962" s="193">
        <v>3.54</v>
      </c>
      <c r="F3962" s="193"/>
    </row>
    <row r="3963" spans="1:6" s="177" customFormat="1" ht="38.25" customHeight="1" outlineLevel="1" x14ac:dyDescent="0.2">
      <c r="A3963" s="177" t="s">
        <v>212</v>
      </c>
      <c r="B3963" s="186" t="s">
        <v>5573</v>
      </c>
      <c r="C3963" s="187" t="s">
        <v>5409</v>
      </c>
      <c r="D3963" s="188" t="s">
        <v>9</v>
      </c>
      <c r="E3963" s="189">
        <v>4.05</v>
      </c>
      <c r="F3963" s="189"/>
    </row>
    <row r="3964" spans="1:6" s="177" customFormat="1" ht="38.25" customHeight="1" outlineLevel="1" x14ac:dyDescent="0.2">
      <c r="A3964" s="177" t="s">
        <v>212</v>
      </c>
      <c r="B3964" s="190" t="s">
        <v>5574</v>
      </c>
      <c r="C3964" s="191" t="s">
        <v>5432</v>
      </c>
      <c r="D3964" s="192" t="s">
        <v>9</v>
      </c>
      <c r="E3964" s="193">
        <v>11.29</v>
      </c>
      <c r="F3964" s="193"/>
    </row>
    <row r="3965" spans="1:6" s="177" customFormat="1" ht="38.25" customHeight="1" outlineLevel="1" x14ac:dyDescent="0.2">
      <c r="A3965" s="177" t="s">
        <v>212</v>
      </c>
      <c r="B3965" s="186" t="s">
        <v>5575</v>
      </c>
      <c r="C3965" s="187" t="s">
        <v>5434</v>
      </c>
      <c r="D3965" s="188" t="s">
        <v>9</v>
      </c>
      <c r="E3965" s="189">
        <v>4.62</v>
      </c>
      <c r="F3965" s="189"/>
    </row>
    <row r="3966" spans="1:6" s="177" customFormat="1" ht="38.25" customHeight="1" outlineLevel="1" x14ac:dyDescent="0.2">
      <c r="A3966" s="177" t="s">
        <v>212</v>
      </c>
      <c r="B3966" s="190" t="s">
        <v>5576</v>
      </c>
      <c r="C3966" s="191" t="s">
        <v>5436</v>
      </c>
      <c r="D3966" s="192" t="s">
        <v>9</v>
      </c>
      <c r="E3966" s="193">
        <v>12.23</v>
      </c>
      <c r="F3966" s="193"/>
    </row>
    <row r="3967" spans="1:6" s="177" customFormat="1" ht="38.25" customHeight="1" outlineLevel="1" x14ac:dyDescent="0.2">
      <c r="A3967" s="177" t="s">
        <v>212</v>
      </c>
      <c r="B3967" s="186" t="s">
        <v>5577</v>
      </c>
      <c r="C3967" s="187" t="s">
        <v>5411</v>
      </c>
      <c r="D3967" s="188" t="s">
        <v>9</v>
      </c>
      <c r="E3967" s="189">
        <v>28.17</v>
      </c>
      <c r="F3967" s="189"/>
    </row>
    <row r="3968" spans="1:6" s="177" customFormat="1" ht="12.75" customHeight="1" outlineLevel="1" x14ac:dyDescent="0.2">
      <c r="A3968" s="177" t="s">
        <v>212</v>
      </c>
      <c r="B3968" s="190" t="s">
        <v>5578</v>
      </c>
      <c r="C3968" s="191" t="s">
        <v>5413</v>
      </c>
      <c r="D3968" s="192" t="s">
        <v>9</v>
      </c>
      <c r="E3968" s="193">
        <v>6.93</v>
      </c>
      <c r="F3968" s="193"/>
    </row>
    <row r="3969" spans="1:10" s="177" customFormat="1" ht="38.25" customHeight="1" outlineLevel="1" x14ac:dyDescent="0.2">
      <c r="A3969" s="177" t="s">
        <v>212</v>
      </c>
      <c r="B3969" s="186" t="s">
        <v>5579</v>
      </c>
      <c r="C3969" s="187" t="s">
        <v>5440</v>
      </c>
      <c r="D3969" s="188" t="s">
        <v>9</v>
      </c>
      <c r="E3969" s="189">
        <v>3.3</v>
      </c>
      <c r="F3969" s="189"/>
    </row>
    <row r="3970" spans="1:10" s="177" customFormat="1" ht="38.25" customHeight="1" outlineLevel="1" x14ac:dyDescent="0.2">
      <c r="A3970" s="177" t="s">
        <v>212</v>
      </c>
      <c r="B3970" s="190" t="s">
        <v>5580</v>
      </c>
      <c r="C3970" s="191" t="s">
        <v>5442</v>
      </c>
      <c r="D3970" s="192" t="s">
        <v>9</v>
      </c>
      <c r="E3970" s="193">
        <v>3.61</v>
      </c>
      <c r="F3970" s="193"/>
    </row>
    <row r="3971" spans="1:10" s="177" customFormat="1" ht="38.25" customHeight="1" outlineLevel="1" x14ac:dyDescent="0.2">
      <c r="A3971" s="177" t="s">
        <v>212</v>
      </c>
      <c r="B3971" s="186" t="s">
        <v>5581</v>
      </c>
      <c r="C3971" s="187" t="s">
        <v>5415</v>
      </c>
      <c r="D3971" s="188" t="s">
        <v>9</v>
      </c>
      <c r="E3971" s="189">
        <v>14.64</v>
      </c>
      <c r="F3971" s="189"/>
    </row>
    <row r="3972" spans="1:10" s="177" customFormat="1" ht="38.25" customHeight="1" outlineLevel="1" x14ac:dyDescent="0.2">
      <c r="A3972" s="177" t="s">
        <v>212</v>
      </c>
      <c r="B3972" s="190" t="s">
        <v>5582</v>
      </c>
      <c r="C3972" s="191" t="s">
        <v>5417</v>
      </c>
      <c r="D3972" s="192" t="s">
        <v>9</v>
      </c>
      <c r="E3972" s="193">
        <v>6.72</v>
      </c>
      <c r="F3972" s="193"/>
    </row>
    <row r="3973" spans="1:10" s="177" customFormat="1" ht="38.25" customHeight="1" outlineLevel="1" x14ac:dyDescent="0.2">
      <c r="A3973" s="177" t="s">
        <v>212</v>
      </c>
      <c r="B3973" s="186" t="s">
        <v>5583</v>
      </c>
      <c r="C3973" s="187" t="s">
        <v>5446</v>
      </c>
      <c r="D3973" s="188" t="s">
        <v>9</v>
      </c>
      <c r="E3973" s="189">
        <v>3.78</v>
      </c>
      <c r="F3973" s="189"/>
    </row>
    <row r="3974" spans="1:10" s="177" customFormat="1" ht="38.25" customHeight="1" outlineLevel="1" x14ac:dyDescent="0.2">
      <c r="A3974" s="177" t="s">
        <v>212</v>
      </c>
      <c r="B3974" s="190" t="s">
        <v>5584</v>
      </c>
      <c r="C3974" s="191" t="s">
        <v>5448</v>
      </c>
      <c r="D3974" s="192" t="s">
        <v>9</v>
      </c>
      <c r="E3974" s="193">
        <v>12.51</v>
      </c>
      <c r="F3974" s="193"/>
    </row>
    <row r="3975" spans="1:10" s="177" customFormat="1" ht="38.25" customHeight="1" outlineLevel="1" x14ac:dyDescent="0.2">
      <c r="A3975" s="177" t="s">
        <v>212</v>
      </c>
      <c r="B3975" s="186" t="s">
        <v>5585</v>
      </c>
      <c r="C3975" s="187" t="s">
        <v>5450</v>
      </c>
      <c r="D3975" s="188" t="s">
        <v>9</v>
      </c>
      <c r="E3975" s="189">
        <v>20.32</v>
      </c>
      <c r="F3975" s="189"/>
    </row>
    <row r="3976" spans="1:10" s="177" customFormat="1" ht="38.25" customHeight="1" outlineLevel="1" x14ac:dyDescent="0.2">
      <c r="A3976" s="177" t="s">
        <v>212</v>
      </c>
      <c r="B3976" s="190" t="s">
        <v>5586</v>
      </c>
      <c r="C3976" s="191" t="s">
        <v>5452</v>
      </c>
      <c r="D3976" s="192" t="s">
        <v>9</v>
      </c>
      <c r="E3976" s="193">
        <v>3.42</v>
      </c>
      <c r="F3976" s="193"/>
    </row>
    <row r="3977" spans="1:10" s="177" customFormat="1" ht="38.25" customHeight="1" outlineLevel="1" x14ac:dyDescent="0.2">
      <c r="A3977" s="177" t="s">
        <v>212</v>
      </c>
      <c r="B3977" s="186" t="s">
        <v>5587</v>
      </c>
      <c r="C3977" s="187" t="s">
        <v>5419</v>
      </c>
      <c r="D3977" s="188" t="s">
        <v>9</v>
      </c>
      <c r="E3977" s="189">
        <v>19.86</v>
      </c>
      <c r="F3977" s="189"/>
    </row>
    <row r="3978" spans="1:10" s="177" customFormat="1" ht="38.25" customHeight="1" outlineLevel="1" x14ac:dyDescent="0.2">
      <c r="A3978" s="177" t="s">
        <v>212</v>
      </c>
      <c r="B3978" s="190" t="s">
        <v>5588</v>
      </c>
      <c r="C3978" s="191" t="s">
        <v>5421</v>
      </c>
      <c r="D3978" s="192" t="s">
        <v>9</v>
      </c>
      <c r="E3978" s="193">
        <v>35.89</v>
      </c>
      <c r="F3978" s="193"/>
    </row>
    <row r="3979" spans="1:10" s="177" customFormat="1" ht="38.25" customHeight="1" outlineLevel="1" x14ac:dyDescent="0.2">
      <c r="A3979" s="177" t="s">
        <v>212</v>
      </c>
      <c r="B3979" s="186" t="s">
        <v>5589</v>
      </c>
      <c r="C3979" s="187" t="s">
        <v>5423</v>
      </c>
      <c r="D3979" s="188" t="s">
        <v>9</v>
      </c>
      <c r="E3979" s="189">
        <v>11.84</v>
      </c>
      <c r="F3979" s="189"/>
    </row>
    <row r="3980" spans="1:10" s="177" customFormat="1" ht="12.75" customHeight="1" outlineLevel="1" x14ac:dyDescent="0.2">
      <c r="A3980" s="177" t="s">
        <v>212</v>
      </c>
      <c r="B3980" s="190" t="s">
        <v>5590</v>
      </c>
      <c r="C3980" s="191" t="s">
        <v>5425</v>
      </c>
      <c r="D3980" s="192" t="s">
        <v>9</v>
      </c>
      <c r="E3980" s="193">
        <v>11.84</v>
      </c>
      <c r="F3980" s="193"/>
    </row>
    <row r="3981" spans="1:10" s="177" customFormat="1" ht="38.25" customHeight="1" outlineLevel="1" x14ac:dyDescent="0.2">
      <c r="A3981" s="177" t="s">
        <v>212</v>
      </c>
      <c r="B3981" s="178" t="s">
        <v>4897</v>
      </c>
      <c r="C3981" s="179" t="s">
        <v>1492</v>
      </c>
      <c r="D3981" s="180"/>
      <c r="E3981" s="181"/>
      <c r="F3981" s="181"/>
    </row>
    <row r="3982" spans="1:10" s="177" customFormat="1" ht="38.25" customHeight="1" outlineLevel="1" x14ac:dyDescent="0.2">
      <c r="A3982" s="177" t="s">
        <v>212</v>
      </c>
      <c r="B3982" s="186" t="s">
        <v>4898</v>
      </c>
      <c r="C3982" s="187" t="s">
        <v>5426</v>
      </c>
      <c r="D3982" s="188" t="s">
        <v>9</v>
      </c>
      <c r="E3982" s="189">
        <v>5.0599999999999996</v>
      </c>
      <c r="F3982" s="189"/>
    </row>
    <row r="3983" spans="1:10" s="177" customFormat="1" ht="38.25" customHeight="1" outlineLevel="1" x14ac:dyDescent="0.2">
      <c r="A3983" s="177" t="s">
        <v>212</v>
      </c>
      <c r="B3983" s="190" t="s">
        <v>4899</v>
      </c>
      <c r="C3983" s="191" t="s">
        <v>5402</v>
      </c>
      <c r="D3983" s="192" t="s">
        <v>9</v>
      </c>
      <c r="E3983" s="193">
        <v>3.51</v>
      </c>
      <c r="F3983" s="193"/>
    </row>
    <row r="3984" spans="1:10" s="177" customFormat="1" ht="38.25" customHeight="1" outlineLevel="1" x14ac:dyDescent="0.2">
      <c r="A3984" s="177" t="s">
        <v>212</v>
      </c>
      <c r="B3984" s="186" t="s">
        <v>4900</v>
      </c>
      <c r="C3984" s="187" t="s">
        <v>5403</v>
      </c>
      <c r="D3984" s="188" t="s">
        <v>9</v>
      </c>
      <c r="E3984" s="189">
        <v>1.49</v>
      </c>
      <c r="F3984" s="189"/>
      <c r="G3984" s="203"/>
      <c r="H3984" s="203"/>
      <c r="I3984" s="203"/>
      <c r="J3984" s="365"/>
    </row>
    <row r="3985" spans="1:10" s="177" customFormat="1" ht="38.25" customHeight="1" outlineLevel="1" x14ac:dyDescent="0.2">
      <c r="A3985" s="177" t="s">
        <v>212</v>
      </c>
      <c r="B3985" s="190" t="s">
        <v>4901</v>
      </c>
      <c r="C3985" s="191" t="s">
        <v>5405</v>
      </c>
      <c r="D3985" s="192" t="s">
        <v>9</v>
      </c>
      <c r="E3985" s="193">
        <v>10.8</v>
      </c>
      <c r="F3985" s="193"/>
      <c r="G3985" s="203"/>
      <c r="H3985" s="203"/>
      <c r="I3985" s="203"/>
      <c r="J3985" s="365"/>
    </row>
    <row r="3986" spans="1:10" s="177" customFormat="1" ht="38.25" customHeight="1" outlineLevel="1" x14ac:dyDescent="0.2">
      <c r="A3986" s="177" t="s">
        <v>212</v>
      </c>
      <c r="B3986" s="186" t="s">
        <v>4902</v>
      </c>
      <c r="C3986" s="187" t="s">
        <v>5406</v>
      </c>
      <c r="D3986" s="188" t="s">
        <v>9</v>
      </c>
      <c r="E3986" s="189">
        <v>15.07</v>
      </c>
      <c r="F3986" s="189"/>
      <c r="G3986" s="203"/>
      <c r="H3986" s="203"/>
      <c r="I3986" s="203"/>
      <c r="J3986" s="365"/>
    </row>
    <row r="3987" spans="1:10" s="177" customFormat="1" ht="38.25" customHeight="1" outlineLevel="1" x14ac:dyDescent="0.2">
      <c r="A3987" s="177" t="s">
        <v>212</v>
      </c>
      <c r="B3987" s="190" t="s">
        <v>4903</v>
      </c>
      <c r="C3987" s="191" t="s">
        <v>5427</v>
      </c>
      <c r="D3987" s="192" t="s">
        <v>9</v>
      </c>
      <c r="E3987" s="193">
        <v>2.8</v>
      </c>
      <c r="F3987" s="193"/>
      <c r="G3987" s="203"/>
      <c r="H3987" s="203"/>
      <c r="I3987" s="203"/>
      <c r="J3987" s="365"/>
    </row>
    <row r="3988" spans="1:10" s="177" customFormat="1" ht="38.25" customHeight="1" outlineLevel="1" x14ac:dyDescent="0.2">
      <c r="A3988" s="177" t="s">
        <v>212</v>
      </c>
      <c r="B3988" s="186" t="s">
        <v>4904</v>
      </c>
      <c r="C3988" s="187" t="s">
        <v>5460</v>
      </c>
      <c r="D3988" s="188" t="s">
        <v>9</v>
      </c>
      <c r="E3988" s="189">
        <v>7.72</v>
      </c>
      <c r="F3988" s="189"/>
    </row>
    <row r="3989" spans="1:10" s="177" customFormat="1" ht="38.25" customHeight="1" outlineLevel="1" x14ac:dyDescent="0.2">
      <c r="A3989" s="177" t="s">
        <v>212</v>
      </c>
      <c r="B3989" s="190" t="s">
        <v>4905</v>
      </c>
      <c r="C3989" s="191" t="s">
        <v>5407</v>
      </c>
      <c r="D3989" s="192" t="s">
        <v>9</v>
      </c>
      <c r="E3989" s="193">
        <v>27.24</v>
      </c>
      <c r="F3989" s="193"/>
    </row>
    <row r="3990" spans="1:10" s="177" customFormat="1" ht="38.25" customHeight="1" outlineLevel="1" x14ac:dyDescent="0.2">
      <c r="A3990" s="177" t="s">
        <v>212</v>
      </c>
      <c r="B3990" s="186" t="s">
        <v>4906</v>
      </c>
      <c r="C3990" s="187" t="s">
        <v>5408</v>
      </c>
      <c r="D3990" s="188" t="s">
        <v>9</v>
      </c>
      <c r="E3990" s="189">
        <v>30.21</v>
      </c>
      <c r="F3990" s="189"/>
    </row>
    <row r="3991" spans="1:10" s="177" customFormat="1" ht="38.25" customHeight="1" outlineLevel="1" x14ac:dyDescent="0.2">
      <c r="A3991" s="177" t="s">
        <v>212</v>
      </c>
      <c r="B3991" s="190" t="s">
        <v>4907</v>
      </c>
      <c r="C3991" s="191" t="s">
        <v>5428</v>
      </c>
      <c r="D3991" s="192" t="s">
        <v>9</v>
      </c>
      <c r="E3991" s="193">
        <v>2.16</v>
      </c>
      <c r="F3991" s="193"/>
    </row>
    <row r="3992" spans="1:10" s="177" customFormat="1" ht="12.75" customHeight="1" outlineLevel="1" x14ac:dyDescent="0.2">
      <c r="A3992" s="177" t="s">
        <v>212</v>
      </c>
      <c r="B3992" s="186" t="s">
        <v>4908</v>
      </c>
      <c r="C3992" s="187" t="s">
        <v>5429</v>
      </c>
      <c r="D3992" s="188" t="s">
        <v>9</v>
      </c>
      <c r="E3992" s="189">
        <v>2.4300000000000002</v>
      </c>
      <c r="F3992" s="189"/>
    </row>
    <row r="3993" spans="1:10" s="177" customFormat="1" ht="38.25" customHeight="1" outlineLevel="1" x14ac:dyDescent="0.2">
      <c r="A3993" s="177" t="s">
        <v>212</v>
      </c>
      <c r="B3993" s="190" t="s">
        <v>5591</v>
      </c>
      <c r="C3993" s="191" t="s">
        <v>5409</v>
      </c>
      <c r="D3993" s="192" t="s">
        <v>9</v>
      </c>
      <c r="E3993" s="193">
        <v>4.05</v>
      </c>
      <c r="F3993" s="193"/>
    </row>
    <row r="3994" spans="1:10" s="177" customFormat="1" ht="38.25" customHeight="1" outlineLevel="1" x14ac:dyDescent="0.2">
      <c r="A3994" s="177" t="s">
        <v>212</v>
      </c>
      <c r="B3994" s="186" t="s">
        <v>5592</v>
      </c>
      <c r="C3994" s="187" t="s">
        <v>5432</v>
      </c>
      <c r="D3994" s="188" t="s">
        <v>9</v>
      </c>
      <c r="E3994" s="189">
        <v>11.29</v>
      </c>
      <c r="F3994" s="189"/>
    </row>
    <row r="3995" spans="1:10" s="177" customFormat="1" ht="38.25" customHeight="1" outlineLevel="1" x14ac:dyDescent="0.2">
      <c r="A3995" s="177" t="s">
        <v>212</v>
      </c>
      <c r="B3995" s="190" t="s">
        <v>5593</v>
      </c>
      <c r="C3995" s="191" t="s">
        <v>5434</v>
      </c>
      <c r="D3995" s="192" t="s">
        <v>9</v>
      </c>
      <c r="E3995" s="193">
        <v>3.5</v>
      </c>
      <c r="F3995" s="193"/>
    </row>
    <row r="3996" spans="1:10" s="177" customFormat="1" ht="38.25" customHeight="1" outlineLevel="1" x14ac:dyDescent="0.2">
      <c r="A3996" s="177" t="s">
        <v>212</v>
      </c>
      <c r="B3996" s="186" t="s">
        <v>5594</v>
      </c>
      <c r="C3996" s="187" t="s">
        <v>5436</v>
      </c>
      <c r="D3996" s="188" t="s">
        <v>9</v>
      </c>
      <c r="E3996" s="189">
        <v>12.22</v>
      </c>
      <c r="F3996" s="189"/>
    </row>
    <row r="3997" spans="1:10" s="177" customFormat="1" ht="38.25" customHeight="1" outlineLevel="1" x14ac:dyDescent="0.2">
      <c r="A3997" s="177" t="s">
        <v>212</v>
      </c>
      <c r="B3997" s="190" t="s">
        <v>5595</v>
      </c>
      <c r="C3997" s="191" t="s">
        <v>5411</v>
      </c>
      <c r="D3997" s="192" t="s">
        <v>9</v>
      </c>
      <c r="E3997" s="193">
        <v>24.46</v>
      </c>
      <c r="F3997" s="193"/>
    </row>
    <row r="3998" spans="1:10" s="177" customFormat="1" ht="38.25" customHeight="1" outlineLevel="1" x14ac:dyDescent="0.2">
      <c r="A3998" s="177" t="s">
        <v>212</v>
      </c>
      <c r="B3998" s="186" t="s">
        <v>5596</v>
      </c>
      <c r="C3998" s="187" t="s">
        <v>5413</v>
      </c>
      <c r="D3998" s="188" t="s">
        <v>9</v>
      </c>
      <c r="E3998" s="189">
        <v>6.46</v>
      </c>
      <c r="F3998" s="189"/>
    </row>
    <row r="3999" spans="1:10" s="177" customFormat="1" ht="38.25" customHeight="1" outlineLevel="1" x14ac:dyDescent="0.2">
      <c r="A3999" s="177" t="s">
        <v>212</v>
      </c>
      <c r="B3999" s="190" t="s">
        <v>5597</v>
      </c>
      <c r="C3999" s="191" t="s">
        <v>5440</v>
      </c>
      <c r="D3999" s="192" t="s">
        <v>9</v>
      </c>
      <c r="E3999" s="193">
        <v>3.49</v>
      </c>
      <c r="F3999" s="193"/>
    </row>
    <row r="4000" spans="1:10" s="177" customFormat="1" ht="38.25" customHeight="1" outlineLevel="1" x14ac:dyDescent="0.2">
      <c r="A4000" s="177" t="s">
        <v>212</v>
      </c>
      <c r="B4000" s="186" t="s">
        <v>5598</v>
      </c>
      <c r="C4000" s="187" t="s">
        <v>5442</v>
      </c>
      <c r="D4000" s="188" t="s">
        <v>9</v>
      </c>
      <c r="E4000" s="189">
        <v>3.08</v>
      </c>
      <c r="F4000" s="189"/>
    </row>
    <row r="4001" spans="1:6" s="177" customFormat="1" ht="38.25" customHeight="1" outlineLevel="1" x14ac:dyDescent="0.2">
      <c r="A4001" s="177" t="s">
        <v>212</v>
      </c>
      <c r="B4001" s="190" t="s">
        <v>5599</v>
      </c>
      <c r="C4001" s="191" t="s">
        <v>5415</v>
      </c>
      <c r="D4001" s="192" t="s">
        <v>9</v>
      </c>
      <c r="E4001" s="193">
        <v>14.64</v>
      </c>
      <c r="F4001" s="193"/>
    </row>
    <row r="4002" spans="1:6" s="177" customFormat="1" ht="38.25" customHeight="1" outlineLevel="1" x14ac:dyDescent="0.2">
      <c r="A4002" s="177" t="s">
        <v>212</v>
      </c>
      <c r="B4002" s="186" t="s">
        <v>5600</v>
      </c>
      <c r="C4002" s="187" t="s">
        <v>5417</v>
      </c>
      <c r="D4002" s="188" t="s">
        <v>9</v>
      </c>
      <c r="E4002" s="189">
        <v>6.87</v>
      </c>
      <c r="F4002" s="189"/>
    </row>
    <row r="4003" spans="1:6" s="177" customFormat="1" ht="38.25" customHeight="1" outlineLevel="1" x14ac:dyDescent="0.2">
      <c r="A4003" s="177" t="s">
        <v>212</v>
      </c>
      <c r="B4003" s="190" t="s">
        <v>5601</v>
      </c>
      <c r="C4003" s="191" t="s">
        <v>5446</v>
      </c>
      <c r="D4003" s="192" t="s">
        <v>9</v>
      </c>
      <c r="E4003" s="193">
        <v>2.2000000000000002</v>
      </c>
      <c r="F4003" s="193"/>
    </row>
    <row r="4004" spans="1:6" s="177" customFormat="1" ht="12.75" customHeight="1" outlineLevel="1" x14ac:dyDescent="0.2">
      <c r="A4004" s="177" t="s">
        <v>212</v>
      </c>
      <c r="B4004" s="186" t="s">
        <v>5602</v>
      </c>
      <c r="C4004" s="187" t="s">
        <v>5448</v>
      </c>
      <c r="D4004" s="188" t="s">
        <v>9</v>
      </c>
      <c r="E4004" s="189">
        <v>12.99</v>
      </c>
      <c r="F4004" s="189"/>
    </row>
    <row r="4005" spans="1:6" s="177" customFormat="1" ht="38.25" customHeight="1" outlineLevel="1" x14ac:dyDescent="0.2">
      <c r="A4005" s="177" t="s">
        <v>212</v>
      </c>
      <c r="B4005" s="190" t="s">
        <v>5603</v>
      </c>
      <c r="C4005" s="191" t="s">
        <v>5450</v>
      </c>
      <c r="D4005" s="192" t="s">
        <v>9</v>
      </c>
      <c r="E4005" s="193">
        <v>17.100000000000001</v>
      </c>
      <c r="F4005" s="193"/>
    </row>
    <row r="4006" spans="1:6" s="177" customFormat="1" ht="38.25" customHeight="1" outlineLevel="1" x14ac:dyDescent="0.2">
      <c r="A4006" s="177" t="s">
        <v>212</v>
      </c>
      <c r="B4006" s="186" t="s">
        <v>5604</v>
      </c>
      <c r="C4006" s="187" t="s">
        <v>5452</v>
      </c>
      <c r="D4006" s="188" t="s">
        <v>9</v>
      </c>
      <c r="E4006" s="189">
        <v>3.44</v>
      </c>
      <c r="F4006" s="189"/>
    </row>
    <row r="4007" spans="1:6" s="177" customFormat="1" ht="38.25" customHeight="1" outlineLevel="1" x14ac:dyDescent="0.2">
      <c r="A4007" s="177" t="s">
        <v>212</v>
      </c>
      <c r="B4007" s="190" t="s">
        <v>5605</v>
      </c>
      <c r="C4007" s="191" t="s">
        <v>5419</v>
      </c>
      <c r="D4007" s="192" t="s">
        <v>9</v>
      </c>
      <c r="E4007" s="193">
        <v>19.86</v>
      </c>
      <c r="F4007" s="193"/>
    </row>
    <row r="4008" spans="1:6" s="177" customFormat="1" ht="38.25" customHeight="1" outlineLevel="1" x14ac:dyDescent="0.2">
      <c r="A4008" s="177" t="s">
        <v>212</v>
      </c>
      <c r="B4008" s="186" t="s">
        <v>5606</v>
      </c>
      <c r="C4008" s="187" t="s">
        <v>5421</v>
      </c>
      <c r="D4008" s="188" t="s">
        <v>9</v>
      </c>
      <c r="E4008" s="189">
        <v>35.89</v>
      </c>
      <c r="F4008" s="189"/>
    </row>
    <row r="4009" spans="1:6" s="177" customFormat="1" ht="38.25" customHeight="1" outlineLevel="1" x14ac:dyDescent="0.2">
      <c r="A4009" s="177" t="s">
        <v>212</v>
      </c>
      <c r="B4009" s="190" t="s">
        <v>5607</v>
      </c>
      <c r="C4009" s="191" t="s">
        <v>5423</v>
      </c>
      <c r="D4009" s="192" t="s">
        <v>9</v>
      </c>
      <c r="E4009" s="193">
        <v>11.84</v>
      </c>
      <c r="F4009" s="193"/>
    </row>
    <row r="4010" spans="1:6" s="177" customFormat="1" ht="38.25" customHeight="1" outlineLevel="1" x14ac:dyDescent="0.2">
      <c r="A4010" s="177" t="s">
        <v>212</v>
      </c>
      <c r="B4010" s="186" t="s">
        <v>5608</v>
      </c>
      <c r="C4010" s="187" t="s">
        <v>5425</v>
      </c>
      <c r="D4010" s="188" t="s">
        <v>9</v>
      </c>
      <c r="E4010" s="189">
        <v>12.6</v>
      </c>
      <c r="F4010" s="189"/>
    </row>
    <row r="4011" spans="1:6" s="177" customFormat="1" ht="38.25" customHeight="1" outlineLevel="1" x14ac:dyDescent="0.2">
      <c r="A4011" s="177" t="s">
        <v>212</v>
      </c>
      <c r="B4011" s="178" t="s">
        <v>4909</v>
      </c>
      <c r="C4011" s="179" t="s">
        <v>1493</v>
      </c>
      <c r="D4011" s="180"/>
      <c r="E4011" s="181"/>
      <c r="F4011" s="181"/>
    </row>
    <row r="4012" spans="1:6" s="177" customFormat="1" ht="38.25" customHeight="1" outlineLevel="1" x14ac:dyDescent="0.2">
      <c r="A4012" s="177" t="s">
        <v>212</v>
      </c>
      <c r="B4012" s="190" t="s">
        <v>4910</v>
      </c>
      <c r="C4012" s="191" t="s">
        <v>5426</v>
      </c>
      <c r="D4012" s="192" t="s">
        <v>9</v>
      </c>
      <c r="E4012" s="193">
        <v>4.21</v>
      </c>
      <c r="F4012" s="193"/>
    </row>
    <row r="4013" spans="1:6" s="177" customFormat="1" ht="38.25" customHeight="1" outlineLevel="1" x14ac:dyDescent="0.2">
      <c r="A4013" s="177" t="s">
        <v>212</v>
      </c>
      <c r="B4013" s="186" t="s">
        <v>4911</v>
      </c>
      <c r="C4013" s="187" t="s">
        <v>5402</v>
      </c>
      <c r="D4013" s="188" t="s">
        <v>9</v>
      </c>
      <c r="E4013" s="189">
        <v>5.4</v>
      </c>
      <c r="F4013" s="189"/>
    </row>
    <row r="4014" spans="1:6" s="177" customFormat="1" ht="38.25" customHeight="1" outlineLevel="1" x14ac:dyDescent="0.2">
      <c r="A4014" s="177" t="s">
        <v>212</v>
      </c>
      <c r="B4014" s="190" t="s">
        <v>4912</v>
      </c>
      <c r="C4014" s="191" t="s">
        <v>5403</v>
      </c>
      <c r="D4014" s="192" t="s">
        <v>9</v>
      </c>
      <c r="E4014" s="193">
        <v>1.5</v>
      </c>
      <c r="F4014" s="193"/>
    </row>
    <row r="4015" spans="1:6" s="177" customFormat="1" ht="38.25" customHeight="1" outlineLevel="1" x14ac:dyDescent="0.2">
      <c r="A4015" s="177" t="s">
        <v>212</v>
      </c>
      <c r="B4015" s="186" t="s">
        <v>4913</v>
      </c>
      <c r="C4015" s="187" t="s">
        <v>5405</v>
      </c>
      <c r="D4015" s="188" t="s">
        <v>9</v>
      </c>
      <c r="E4015" s="189">
        <v>10.11</v>
      </c>
      <c r="F4015" s="189"/>
    </row>
    <row r="4016" spans="1:6" s="177" customFormat="1" ht="38.25" customHeight="1" outlineLevel="1" x14ac:dyDescent="0.2">
      <c r="A4016" s="177" t="s">
        <v>212</v>
      </c>
      <c r="B4016" s="190" t="s">
        <v>4914</v>
      </c>
      <c r="C4016" s="191" t="s">
        <v>5406</v>
      </c>
      <c r="D4016" s="192" t="s">
        <v>9</v>
      </c>
      <c r="E4016" s="193">
        <v>14.16</v>
      </c>
      <c r="F4016" s="193"/>
    </row>
    <row r="4017" spans="1:10" s="177" customFormat="1" ht="12.75" customHeight="1" outlineLevel="1" x14ac:dyDescent="0.2">
      <c r="A4017" s="177" t="s">
        <v>212</v>
      </c>
      <c r="B4017" s="186" t="s">
        <v>4915</v>
      </c>
      <c r="C4017" s="187" t="s">
        <v>5427</v>
      </c>
      <c r="D4017" s="188" t="s">
        <v>9</v>
      </c>
      <c r="E4017" s="189">
        <v>2.8</v>
      </c>
      <c r="F4017" s="189"/>
    </row>
    <row r="4018" spans="1:10" s="177" customFormat="1" ht="38.25" customHeight="1" outlineLevel="1" x14ac:dyDescent="0.2">
      <c r="A4018" s="177" t="s">
        <v>212</v>
      </c>
      <c r="B4018" s="190" t="s">
        <v>4916</v>
      </c>
      <c r="C4018" s="191" t="s">
        <v>5460</v>
      </c>
      <c r="D4018" s="192" t="s">
        <v>9</v>
      </c>
      <c r="E4018" s="193">
        <v>7.72</v>
      </c>
      <c r="F4018" s="193"/>
    </row>
    <row r="4019" spans="1:10" s="177" customFormat="1" ht="38.25" customHeight="1" outlineLevel="1" x14ac:dyDescent="0.2">
      <c r="A4019" s="177" t="s">
        <v>212</v>
      </c>
      <c r="B4019" s="186" t="s">
        <v>4917</v>
      </c>
      <c r="C4019" s="187" t="s">
        <v>5407</v>
      </c>
      <c r="D4019" s="188" t="s">
        <v>9</v>
      </c>
      <c r="E4019" s="189">
        <v>30.04</v>
      </c>
      <c r="F4019" s="189"/>
    </row>
    <row r="4020" spans="1:10" s="177" customFormat="1" ht="38.25" customHeight="1" outlineLevel="1" x14ac:dyDescent="0.2">
      <c r="A4020" s="177" t="s">
        <v>212</v>
      </c>
      <c r="B4020" s="190" t="s">
        <v>4918</v>
      </c>
      <c r="C4020" s="191" t="s">
        <v>5408</v>
      </c>
      <c r="D4020" s="192" t="s">
        <v>9</v>
      </c>
      <c r="E4020" s="193">
        <v>29.17</v>
      </c>
      <c r="F4020" s="193"/>
    </row>
    <row r="4021" spans="1:10" s="177" customFormat="1" ht="38.25" customHeight="1" outlineLevel="1" x14ac:dyDescent="0.2">
      <c r="A4021" s="177" t="s">
        <v>212</v>
      </c>
      <c r="B4021" s="186" t="s">
        <v>4919</v>
      </c>
      <c r="C4021" s="187" t="s">
        <v>5428</v>
      </c>
      <c r="D4021" s="188" t="s">
        <v>9</v>
      </c>
      <c r="E4021" s="189">
        <v>2.17</v>
      </c>
      <c r="F4021" s="189"/>
    </row>
    <row r="4022" spans="1:10" s="177" customFormat="1" ht="38.25" customHeight="1" outlineLevel="1" x14ac:dyDescent="0.2">
      <c r="A4022" s="177" t="s">
        <v>212</v>
      </c>
      <c r="B4022" s="190" t="s">
        <v>4920</v>
      </c>
      <c r="C4022" s="191" t="s">
        <v>5429</v>
      </c>
      <c r="D4022" s="192" t="s">
        <v>9</v>
      </c>
      <c r="E4022" s="193">
        <v>3.54</v>
      </c>
      <c r="F4022" s="193"/>
    </row>
    <row r="4023" spans="1:10" s="177" customFormat="1" ht="38.25" customHeight="1" outlineLevel="1" x14ac:dyDescent="0.2">
      <c r="A4023" s="177" t="s">
        <v>212</v>
      </c>
      <c r="B4023" s="186" t="s">
        <v>5609</v>
      </c>
      <c r="C4023" s="187" t="s">
        <v>5409</v>
      </c>
      <c r="D4023" s="188" t="s">
        <v>9</v>
      </c>
      <c r="E4023" s="189">
        <v>4.05</v>
      </c>
      <c r="F4023" s="189"/>
    </row>
    <row r="4024" spans="1:10" s="177" customFormat="1" ht="38.25" customHeight="1" outlineLevel="1" x14ac:dyDescent="0.2">
      <c r="A4024" s="177" t="s">
        <v>212</v>
      </c>
      <c r="B4024" s="190" t="s">
        <v>5610</v>
      </c>
      <c r="C4024" s="191" t="s">
        <v>5432</v>
      </c>
      <c r="D4024" s="192" t="s">
        <v>9</v>
      </c>
      <c r="E4024" s="193">
        <v>11.29</v>
      </c>
      <c r="F4024" s="193"/>
      <c r="G4024" s="203"/>
      <c r="H4024" s="203"/>
      <c r="I4024" s="203"/>
      <c r="J4024" s="365"/>
    </row>
    <row r="4025" spans="1:10" s="177" customFormat="1" ht="38.25" customHeight="1" outlineLevel="1" x14ac:dyDescent="0.2">
      <c r="A4025" s="177" t="s">
        <v>212</v>
      </c>
      <c r="B4025" s="186" t="s">
        <v>5611</v>
      </c>
      <c r="C4025" s="187" t="s">
        <v>5434</v>
      </c>
      <c r="D4025" s="188" t="s">
        <v>9</v>
      </c>
      <c r="E4025" s="189">
        <v>4.62</v>
      </c>
      <c r="F4025" s="189"/>
      <c r="G4025" s="203"/>
      <c r="H4025" s="203"/>
      <c r="I4025" s="203"/>
      <c r="J4025" s="365"/>
    </row>
    <row r="4026" spans="1:10" s="177" customFormat="1" ht="12.75" customHeight="1" outlineLevel="1" x14ac:dyDescent="0.2">
      <c r="A4026" s="177" t="s">
        <v>212</v>
      </c>
      <c r="B4026" s="190" t="s">
        <v>5612</v>
      </c>
      <c r="C4026" s="191" t="s">
        <v>5436</v>
      </c>
      <c r="D4026" s="192" t="s">
        <v>9</v>
      </c>
      <c r="E4026" s="193">
        <v>12.23</v>
      </c>
      <c r="F4026" s="193"/>
      <c r="G4026" s="203"/>
      <c r="H4026" s="203"/>
      <c r="I4026" s="203"/>
      <c r="J4026" s="365"/>
    </row>
    <row r="4027" spans="1:10" s="177" customFormat="1" ht="38.25" customHeight="1" outlineLevel="1" x14ac:dyDescent="0.2">
      <c r="A4027" s="177" t="s">
        <v>212</v>
      </c>
      <c r="B4027" s="186" t="s">
        <v>5613</v>
      </c>
      <c r="C4027" s="187" t="s">
        <v>5411</v>
      </c>
      <c r="D4027" s="188" t="s">
        <v>9</v>
      </c>
      <c r="E4027" s="189">
        <v>28.17</v>
      </c>
      <c r="F4027" s="189"/>
      <c r="G4027" s="203"/>
      <c r="H4027" s="203"/>
      <c r="I4027" s="203"/>
      <c r="J4027" s="365"/>
    </row>
    <row r="4028" spans="1:10" s="177" customFormat="1" ht="38.25" customHeight="1" outlineLevel="1" x14ac:dyDescent="0.2">
      <c r="A4028" s="177" t="s">
        <v>212</v>
      </c>
      <c r="B4028" s="190" t="s">
        <v>5614</v>
      </c>
      <c r="C4028" s="191" t="s">
        <v>5413</v>
      </c>
      <c r="D4028" s="192" t="s">
        <v>9</v>
      </c>
      <c r="E4028" s="193">
        <v>12.39</v>
      </c>
      <c r="F4028" s="193"/>
    </row>
    <row r="4029" spans="1:10" s="177" customFormat="1" ht="38.25" customHeight="1" outlineLevel="1" x14ac:dyDescent="0.2">
      <c r="A4029" s="177" t="s">
        <v>212</v>
      </c>
      <c r="B4029" s="186" t="s">
        <v>5615</v>
      </c>
      <c r="C4029" s="187" t="s">
        <v>5440</v>
      </c>
      <c r="D4029" s="188" t="s">
        <v>9</v>
      </c>
      <c r="E4029" s="189">
        <v>3.3</v>
      </c>
      <c r="F4029" s="189"/>
    </row>
    <row r="4030" spans="1:10" s="177" customFormat="1" ht="38.25" customHeight="1" outlineLevel="1" x14ac:dyDescent="0.2">
      <c r="A4030" s="177" t="s">
        <v>212</v>
      </c>
      <c r="B4030" s="190" t="s">
        <v>5616</v>
      </c>
      <c r="C4030" s="191" t="s">
        <v>5442</v>
      </c>
      <c r="D4030" s="192" t="s">
        <v>9</v>
      </c>
      <c r="E4030" s="193">
        <v>3.61</v>
      </c>
      <c r="F4030" s="193"/>
    </row>
    <row r="4031" spans="1:10" s="177" customFormat="1" ht="38.25" customHeight="1" outlineLevel="1" x14ac:dyDescent="0.2">
      <c r="A4031" s="177" t="s">
        <v>212</v>
      </c>
      <c r="B4031" s="186" t="s">
        <v>5617</v>
      </c>
      <c r="C4031" s="187" t="s">
        <v>5415</v>
      </c>
      <c r="D4031" s="188" t="s">
        <v>9</v>
      </c>
      <c r="E4031" s="189">
        <v>14.64</v>
      </c>
      <c r="F4031" s="189"/>
    </row>
    <row r="4032" spans="1:10" s="177" customFormat="1" ht="38.25" customHeight="1" outlineLevel="1" x14ac:dyDescent="0.2">
      <c r="A4032" s="177" t="s">
        <v>212</v>
      </c>
      <c r="B4032" s="190" t="s">
        <v>5618</v>
      </c>
      <c r="C4032" s="191" t="s">
        <v>5417</v>
      </c>
      <c r="D4032" s="192" t="s">
        <v>9</v>
      </c>
      <c r="E4032" s="193">
        <v>6.72</v>
      </c>
      <c r="F4032" s="193"/>
    </row>
    <row r="4033" spans="1:10" s="177" customFormat="1" ht="38.25" customHeight="1" outlineLevel="1" x14ac:dyDescent="0.2">
      <c r="A4033" s="177" t="s">
        <v>212</v>
      </c>
      <c r="B4033" s="186" t="s">
        <v>5619</v>
      </c>
      <c r="C4033" s="187" t="s">
        <v>5446</v>
      </c>
      <c r="D4033" s="188" t="s">
        <v>9</v>
      </c>
      <c r="E4033" s="189">
        <v>3.78</v>
      </c>
      <c r="F4033" s="189"/>
    </row>
    <row r="4034" spans="1:10" s="177" customFormat="1" ht="12.75" customHeight="1" outlineLevel="1" x14ac:dyDescent="0.2">
      <c r="A4034" s="177" t="s">
        <v>212</v>
      </c>
      <c r="B4034" s="190" t="s">
        <v>5620</v>
      </c>
      <c r="C4034" s="191" t="s">
        <v>5448</v>
      </c>
      <c r="D4034" s="192" t="s">
        <v>9</v>
      </c>
      <c r="E4034" s="193">
        <v>12.51</v>
      </c>
      <c r="F4034" s="193"/>
    </row>
    <row r="4035" spans="1:10" s="177" customFormat="1" ht="38.25" customHeight="1" outlineLevel="1" x14ac:dyDescent="0.2">
      <c r="A4035" s="177" t="s">
        <v>212</v>
      </c>
      <c r="B4035" s="186" t="s">
        <v>5621</v>
      </c>
      <c r="C4035" s="187" t="s">
        <v>5450</v>
      </c>
      <c r="D4035" s="188" t="s">
        <v>9</v>
      </c>
      <c r="E4035" s="189">
        <v>20.32</v>
      </c>
      <c r="F4035" s="189"/>
    </row>
    <row r="4036" spans="1:10" s="177" customFormat="1" ht="38.25" customHeight="1" outlineLevel="1" x14ac:dyDescent="0.2">
      <c r="A4036" s="177" t="s">
        <v>212</v>
      </c>
      <c r="B4036" s="190" t="s">
        <v>5622</v>
      </c>
      <c r="C4036" s="191" t="s">
        <v>5452</v>
      </c>
      <c r="D4036" s="192" t="s">
        <v>9</v>
      </c>
      <c r="E4036" s="193">
        <v>3.42</v>
      </c>
      <c r="F4036" s="193"/>
    </row>
    <row r="4037" spans="1:10" s="177" customFormat="1" ht="38.25" customHeight="1" outlineLevel="1" x14ac:dyDescent="0.2">
      <c r="A4037" s="177" t="s">
        <v>212</v>
      </c>
      <c r="B4037" s="186" t="s">
        <v>5623</v>
      </c>
      <c r="C4037" s="187" t="s">
        <v>5419</v>
      </c>
      <c r="D4037" s="188" t="s">
        <v>9</v>
      </c>
      <c r="E4037" s="189">
        <v>19.86</v>
      </c>
      <c r="F4037" s="189"/>
    </row>
    <row r="4038" spans="1:10" s="177" customFormat="1" ht="38.25" customHeight="1" outlineLevel="1" x14ac:dyDescent="0.2">
      <c r="A4038" s="177" t="s">
        <v>212</v>
      </c>
      <c r="B4038" s="190" t="s">
        <v>5624</v>
      </c>
      <c r="C4038" s="191" t="s">
        <v>5421</v>
      </c>
      <c r="D4038" s="192" t="s">
        <v>9</v>
      </c>
      <c r="E4038" s="193">
        <v>35.89</v>
      </c>
      <c r="F4038" s="193"/>
    </row>
    <row r="4039" spans="1:10" s="177" customFormat="1" ht="38.25" customHeight="1" outlineLevel="1" x14ac:dyDescent="0.2">
      <c r="A4039" s="177" t="s">
        <v>212</v>
      </c>
      <c r="B4039" s="186" t="s">
        <v>5625</v>
      </c>
      <c r="C4039" s="187" t="s">
        <v>5423</v>
      </c>
      <c r="D4039" s="188" t="s">
        <v>9</v>
      </c>
      <c r="E4039" s="189">
        <v>11.84</v>
      </c>
      <c r="F4039" s="189"/>
    </row>
    <row r="4040" spans="1:10" s="177" customFormat="1" ht="38.25" customHeight="1" outlineLevel="1" x14ac:dyDescent="0.2">
      <c r="A4040" s="177" t="s">
        <v>212</v>
      </c>
      <c r="B4040" s="190" t="s">
        <v>5626</v>
      </c>
      <c r="C4040" s="191" t="s">
        <v>5425</v>
      </c>
      <c r="D4040" s="192" t="s">
        <v>9</v>
      </c>
      <c r="E4040" s="193">
        <v>11.84</v>
      </c>
      <c r="F4040" s="193"/>
    </row>
    <row r="4041" spans="1:10" s="177" customFormat="1" ht="38.25" customHeight="1" outlineLevel="1" x14ac:dyDescent="0.2">
      <c r="A4041" s="177" t="s">
        <v>212</v>
      </c>
      <c r="B4041" s="178" t="s">
        <v>4921</v>
      </c>
      <c r="C4041" s="179" t="s">
        <v>1494</v>
      </c>
      <c r="D4041" s="180"/>
      <c r="E4041" s="181"/>
      <c r="F4041" s="181"/>
    </row>
    <row r="4042" spans="1:10" s="177" customFormat="1" ht="12.75" customHeight="1" outlineLevel="1" x14ac:dyDescent="0.2">
      <c r="A4042" s="177" t="s">
        <v>212</v>
      </c>
      <c r="B4042" s="186" t="s">
        <v>4922</v>
      </c>
      <c r="C4042" s="187" t="s">
        <v>5426</v>
      </c>
      <c r="D4042" s="188" t="s">
        <v>9</v>
      </c>
      <c r="E4042" s="189">
        <v>2.5299999999999998</v>
      </c>
      <c r="F4042" s="189"/>
      <c r="I4042" s="203"/>
      <c r="J4042" s="365"/>
    </row>
    <row r="4043" spans="1:10" s="177" customFormat="1" ht="38.25" customHeight="1" outlineLevel="1" x14ac:dyDescent="0.2">
      <c r="A4043" s="177" t="s">
        <v>212</v>
      </c>
      <c r="B4043" s="190" t="s">
        <v>4923</v>
      </c>
      <c r="C4043" s="191" t="s">
        <v>5402</v>
      </c>
      <c r="D4043" s="192" t="s">
        <v>9</v>
      </c>
      <c r="E4043" s="193">
        <v>3.51</v>
      </c>
      <c r="F4043" s="193"/>
      <c r="I4043" s="203"/>
      <c r="J4043" s="365"/>
    </row>
    <row r="4044" spans="1:10" s="177" customFormat="1" ht="38.25" customHeight="1" outlineLevel="1" x14ac:dyDescent="0.2">
      <c r="A4044" s="177" t="s">
        <v>212</v>
      </c>
      <c r="B4044" s="186" t="s">
        <v>4924</v>
      </c>
      <c r="C4044" s="187" t="s">
        <v>5403</v>
      </c>
      <c r="D4044" s="188" t="s">
        <v>9</v>
      </c>
      <c r="E4044" s="189">
        <v>1.49</v>
      </c>
      <c r="F4044" s="189"/>
      <c r="I4044" s="203"/>
      <c r="J4044" s="365"/>
    </row>
    <row r="4045" spans="1:10" s="177" customFormat="1" ht="38.25" customHeight="1" outlineLevel="1" x14ac:dyDescent="0.2">
      <c r="A4045" s="177" t="s">
        <v>212</v>
      </c>
      <c r="B4045" s="190" t="s">
        <v>4925</v>
      </c>
      <c r="C4045" s="191" t="s">
        <v>5405</v>
      </c>
      <c r="D4045" s="192" t="s">
        <v>9</v>
      </c>
      <c r="E4045" s="193">
        <v>10.8</v>
      </c>
      <c r="F4045" s="193"/>
      <c r="G4045" s="203"/>
      <c r="H4045" s="203"/>
      <c r="I4045" s="203"/>
      <c r="J4045" s="365"/>
    </row>
    <row r="4046" spans="1:10" s="177" customFormat="1" ht="38.25" customHeight="1" outlineLevel="1" x14ac:dyDescent="0.2">
      <c r="A4046" s="177" t="s">
        <v>212</v>
      </c>
      <c r="B4046" s="186" t="s">
        <v>4926</v>
      </c>
      <c r="C4046" s="187" t="s">
        <v>5406</v>
      </c>
      <c r="D4046" s="188" t="s">
        <v>9</v>
      </c>
      <c r="E4046" s="189">
        <v>15.07</v>
      </c>
      <c r="F4046" s="189"/>
      <c r="G4046" s="203"/>
      <c r="H4046" s="203"/>
      <c r="I4046" s="203"/>
      <c r="J4046" s="365"/>
    </row>
    <row r="4047" spans="1:10" s="177" customFormat="1" ht="38.25" customHeight="1" outlineLevel="1" x14ac:dyDescent="0.2">
      <c r="A4047" s="177" t="s">
        <v>212</v>
      </c>
      <c r="B4047" s="190" t="s">
        <v>4927</v>
      </c>
      <c r="C4047" s="191" t="s">
        <v>5427</v>
      </c>
      <c r="D4047" s="192" t="s">
        <v>9</v>
      </c>
      <c r="E4047" s="193">
        <v>2.8</v>
      </c>
      <c r="F4047" s="193"/>
      <c r="G4047" s="203"/>
      <c r="H4047" s="203"/>
      <c r="I4047" s="203"/>
      <c r="J4047" s="365"/>
    </row>
    <row r="4048" spans="1:10" s="177" customFormat="1" ht="38.25" customHeight="1" outlineLevel="1" x14ac:dyDescent="0.2">
      <c r="A4048" s="177" t="s">
        <v>212</v>
      </c>
      <c r="B4048" s="186" t="s">
        <v>4928</v>
      </c>
      <c r="C4048" s="187" t="s">
        <v>5460</v>
      </c>
      <c r="D4048" s="188" t="s">
        <v>9</v>
      </c>
      <c r="E4048" s="189">
        <v>7.72</v>
      </c>
      <c r="F4048" s="189"/>
      <c r="G4048" s="203"/>
      <c r="H4048" s="203"/>
      <c r="I4048" s="203"/>
      <c r="J4048" s="365"/>
    </row>
    <row r="4049" spans="1:6" s="177" customFormat="1" ht="38.25" customHeight="1" outlineLevel="1" x14ac:dyDescent="0.2">
      <c r="A4049" s="177" t="s">
        <v>212</v>
      </c>
      <c r="B4049" s="190" t="s">
        <v>4929</v>
      </c>
      <c r="C4049" s="191" t="s">
        <v>5407</v>
      </c>
      <c r="D4049" s="192" t="s">
        <v>9</v>
      </c>
      <c r="E4049" s="193">
        <v>27.24</v>
      </c>
      <c r="F4049" s="193"/>
    </row>
    <row r="4050" spans="1:6" s="177" customFormat="1" ht="38.25" customHeight="1" outlineLevel="1" x14ac:dyDescent="0.2">
      <c r="A4050" s="177" t="s">
        <v>212</v>
      </c>
      <c r="B4050" s="186" t="s">
        <v>4930</v>
      </c>
      <c r="C4050" s="187" t="s">
        <v>5408</v>
      </c>
      <c r="D4050" s="188" t="s">
        <v>9</v>
      </c>
      <c r="E4050" s="189">
        <v>30.21</v>
      </c>
      <c r="F4050" s="189"/>
    </row>
    <row r="4051" spans="1:6" s="177" customFormat="1" ht="38.25" customHeight="1" outlineLevel="1" x14ac:dyDescent="0.2">
      <c r="A4051" s="177" t="s">
        <v>212</v>
      </c>
      <c r="B4051" s="190" t="s">
        <v>4931</v>
      </c>
      <c r="C4051" s="191" t="s">
        <v>5428</v>
      </c>
      <c r="D4051" s="192" t="s">
        <v>9</v>
      </c>
      <c r="E4051" s="193">
        <v>2.17</v>
      </c>
      <c r="F4051" s="193"/>
    </row>
    <row r="4052" spans="1:6" s="177" customFormat="1" ht="38.25" customHeight="1" outlineLevel="1" x14ac:dyDescent="0.2">
      <c r="A4052" s="177" t="s">
        <v>212</v>
      </c>
      <c r="B4052" s="186" t="s">
        <v>4932</v>
      </c>
      <c r="C4052" s="187" t="s">
        <v>5429</v>
      </c>
      <c r="D4052" s="188" t="s">
        <v>9</v>
      </c>
      <c r="E4052" s="189">
        <v>2.4300000000000002</v>
      </c>
      <c r="F4052" s="189"/>
    </row>
    <row r="4053" spans="1:6" s="177" customFormat="1" ht="38.25" customHeight="1" outlineLevel="1" x14ac:dyDescent="0.2">
      <c r="A4053" s="177" t="s">
        <v>212</v>
      </c>
      <c r="B4053" s="190" t="s">
        <v>5627</v>
      </c>
      <c r="C4053" s="191" t="s">
        <v>5409</v>
      </c>
      <c r="D4053" s="192" t="s">
        <v>9</v>
      </c>
      <c r="E4053" s="193">
        <v>4.05</v>
      </c>
      <c r="F4053" s="193"/>
    </row>
    <row r="4054" spans="1:6" s="177" customFormat="1" ht="12.75" customHeight="1" outlineLevel="1" x14ac:dyDescent="0.2">
      <c r="A4054" s="177" t="s">
        <v>212</v>
      </c>
      <c r="B4054" s="186" t="s">
        <v>5628</v>
      </c>
      <c r="C4054" s="187" t="s">
        <v>5432</v>
      </c>
      <c r="D4054" s="188" t="s">
        <v>9</v>
      </c>
      <c r="E4054" s="189">
        <v>11.29</v>
      </c>
      <c r="F4054" s="189"/>
    </row>
    <row r="4055" spans="1:6" s="177" customFormat="1" ht="38.25" customHeight="1" outlineLevel="1" x14ac:dyDescent="0.2">
      <c r="A4055" s="177" t="s">
        <v>212</v>
      </c>
      <c r="B4055" s="190" t="s">
        <v>5629</v>
      </c>
      <c r="C4055" s="191" t="s">
        <v>5434</v>
      </c>
      <c r="D4055" s="192" t="s">
        <v>9</v>
      </c>
      <c r="E4055" s="193">
        <v>3.5</v>
      </c>
      <c r="F4055" s="193"/>
    </row>
    <row r="4056" spans="1:6" s="177" customFormat="1" ht="38.25" customHeight="1" outlineLevel="1" x14ac:dyDescent="0.2">
      <c r="A4056" s="177" t="s">
        <v>212</v>
      </c>
      <c r="B4056" s="186" t="s">
        <v>5630</v>
      </c>
      <c r="C4056" s="187" t="s">
        <v>5436</v>
      </c>
      <c r="D4056" s="188" t="s">
        <v>9</v>
      </c>
      <c r="E4056" s="189">
        <v>12.22</v>
      </c>
      <c r="F4056" s="189"/>
    </row>
    <row r="4057" spans="1:6" s="177" customFormat="1" ht="38.25" customHeight="1" outlineLevel="1" x14ac:dyDescent="0.2">
      <c r="A4057" s="177" t="s">
        <v>212</v>
      </c>
      <c r="B4057" s="190" t="s">
        <v>5631</v>
      </c>
      <c r="C4057" s="191" t="s">
        <v>5411</v>
      </c>
      <c r="D4057" s="192" t="s">
        <v>9</v>
      </c>
      <c r="E4057" s="193">
        <v>24.45</v>
      </c>
      <c r="F4057" s="193"/>
    </row>
    <row r="4058" spans="1:6" s="177" customFormat="1" ht="38.25" customHeight="1" outlineLevel="1" x14ac:dyDescent="0.2">
      <c r="A4058" s="177" t="s">
        <v>212</v>
      </c>
      <c r="B4058" s="186" t="s">
        <v>5632</v>
      </c>
      <c r="C4058" s="187" t="s">
        <v>5413</v>
      </c>
      <c r="D4058" s="188" t="s">
        <v>9</v>
      </c>
      <c r="E4058" s="189">
        <v>6.47</v>
      </c>
      <c r="F4058" s="189"/>
    </row>
    <row r="4059" spans="1:6" s="177" customFormat="1" ht="38.25" customHeight="1" outlineLevel="1" x14ac:dyDescent="0.2">
      <c r="A4059" s="177" t="s">
        <v>212</v>
      </c>
      <c r="B4059" s="190" t="s">
        <v>5633</v>
      </c>
      <c r="C4059" s="191" t="s">
        <v>5440</v>
      </c>
      <c r="D4059" s="192" t="s">
        <v>9</v>
      </c>
      <c r="E4059" s="193">
        <v>3.47</v>
      </c>
      <c r="F4059" s="193"/>
    </row>
    <row r="4060" spans="1:6" s="177" customFormat="1" ht="38.25" customHeight="1" outlineLevel="1" x14ac:dyDescent="0.2">
      <c r="A4060" s="177" t="s">
        <v>212</v>
      </c>
      <c r="B4060" s="186" t="s">
        <v>5634</v>
      </c>
      <c r="C4060" s="187" t="s">
        <v>5442</v>
      </c>
      <c r="D4060" s="188" t="s">
        <v>9</v>
      </c>
      <c r="E4060" s="189">
        <v>3.08</v>
      </c>
      <c r="F4060" s="189"/>
    </row>
    <row r="4061" spans="1:6" s="177" customFormat="1" ht="38.25" customHeight="1" outlineLevel="1" x14ac:dyDescent="0.2">
      <c r="A4061" s="177" t="s">
        <v>212</v>
      </c>
      <c r="B4061" s="190" t="s">
        <v>5635</v>
      </c>
      <c r="C4061" s="191" t="s">
        <v>5415</v>
      </c>
      <c r="D4061" s="192" t="s">
        <v>9</v>
      </c>
      <c r="E4061" s="193">
        <v>16.03</v>
      </c>
      <c r="F4061" s="193"/>
    </row>
    <row r="4062" spans="1:6" s="177" customFormat="1" ht="38.25" customHeight="1" outlineLevel="1" x14ac:dyDescent="0.2">
      <c r="A4062" s="177" t="s">
        <v>212</v>
      </c>
      <c r="B4062" s="186" t="s">
        <v>5636</v>
      </c>
      <c r="C4062" s="187" t="s">
        <v>5417</v>
      </c>
      <c r="D4062" s="188" t="s">
        <v>9</v>
      </c>
      <c r="E4062" s="189">
        <v>6.87</v>
      </c>
      <c r="F4062" s="189"/>
    </row>
    <row r="4063" spans="1:6" s="177" customFormat="1" ht="38.25" customHeight="1" outlineLevel="1" x14ac:dyDescent="0.2">
      <c r="A4063" s="177" t="s">
        <v>212</v>
      </c>
      <c r="B4063" s="190" t="s">
        <v>5637</v>
      </c>
      <c r="C4063" s="191" t="s">
        <v>5446</v>
      </c>
      <c r="D4063" s="192" t="s">
        <v>9</v>
      </c>
      <c r="E4063" s="193">
        <v>2.2000000000000002</v>
      </c>
      <c r="F4063" s="193"/>
    </row>
    <row r="4064" spans="1:6" s="177" customFormat="1" ht="38.25" customHeight="1" outlineLevel="1" x14ac:dyDescent="0.2">
      <c r="A4064" s="177" t="s">
        <v>212</v>
      </c>
      <c r="B4064" s="186" t="s">
        <v>5638</v>
      </c>
      <c r="C4064" s="187" t="s">
        <v>5448</v>
      </c>
      <c r="D4064" s="188" t="s">
        <v>9</v>
      </c>
      <c r="E4064" s="189">
        <v>12.67</v>
      </c>
      <c r="F4064" s="189"/>
    </row>
    <row r="4065" spans="1:6" s="177" customFormat="1" ht="38.25" customHeight="1" outlineLevel="1" x14ac:dyDescent="0.2">
      <c r="A4065" s="177" t="s">
        <v>212</v>
      </c>
      <c r="B4065" s="190" t="s">
        <v>5639</v>
      </c>
      <c r="C4065" s="191" t="s">
        <v>5450</v>
      </c>
      <c r="D4065" s="192" t="s">
        <v>9</v>
      </c>
      <c r="E4065" s="193">
        <v>15.71</v>
      </c>
      <c r="F4065" s="193"/>
    </row>
    <row r="4066" spans="1:6" s="177" customFormat="1" ht="12.75" customHeight="1" outlineLevel="1" x14ac:dyDescent="0.2">
      <c r="A4066" s="177" t="s">
        <v>212</v>
      </c>
      <c r="B4066" s="186" t="s">
        <v>5640</v>
      </c>
      <c r="C4066" s="187" t="s">
        <v>5452</v>
      </c>
      <c r="D4066" s="188" t="s">
        <v>9</v>
      </c>
      <c r="E4066" s="189">
        <v>3.44</v>
      </c>
      <c r="F4066" s="189"/>
    </row>
    <row r="4067" spans="1:6" s="177" customFormat="1" ht="38.25" customHeight="1" outlineLevel="1" x14ac:dyDescent="0.2">
      <c r="A4067" s="177" t="s">
        <v>212</v>
      </c>
      <c r="B4067" s="190" t="s">
        <v>5641</v>
      </c>
      <c r="C4067" s="191" t="s">
        <v>5419</v>
      </c>
      <c r="D4067" s="192" t="s">
        <v>9</v>
      </c>
      <c r="E4067" s="193">
        <v>19.86</v>
      </c>
      <c r="F4067" s="193"/>
    </row>
    <row r="4068" spans="1:6" s="177" customFormat="1" ht="38.25" customHeight="1" outlineLevel="1" x14ac:dyDescent="0.2">
      <c r="A4068" s="177" t="s">
        <v>212</v>
      </c>
      <c r="B4068" s="186" t="s">
        <v>5642</v>
      </c>
      <c r="C4068" s="187" t="s">
        <v>5421</v>
      </c>
      <c r="D4068" s="188" t="s">
        <v>9</v>
      </c>
      <c r="E4068" s="189">
        <v>35.89</v>
      </c>
      <c r="F4068" s="189"/>
    </row>
    <row r="4069" spans="1:6" s="177" customFormat="1" ht="38.25" customHeight="1" outlineLevel="1" x14ac:dyDescent="0.2">
      <c r="A4069" s="177" t="s">
        <v>212</v>
      </c>
      <c r="B4069" s="190" t="s">
        <v>5643</v>
      </c>
      <c r="C4069" s="191" t="s">
        <v>5423</v>
      </c>
      <c r="D4069" s="192" t="s">
        <v>9</v>
      </c>
      <c r="E4069" s="193">
        <v>11.84</v>
      </c>
      <c r="F4069" s="193"/>
    </row>
    <row r="4070" spans="1:6" s="177" customFormat="1" ht="38.25" customHeight="1" outlineLevel="1" x14ac:dyDescent="0.2">
      <c r="A4070" s="177" t="s">
        <v>212</v>
      </c>
      <c r="B4070" s="186" t="s">
        <v>5644</v>
      </c>
      <c r="C4070" s="187" t="s">
        <v>5425</v>
      </c>
      <c r="D4070" s="188" t="s">
        <v>9</v>
      </c>
      <c r="E4070" s="189">
        <v>12.6</v>
      </c>
      <c r="F4070" s="189"/>
    </row>
    <row r="4071" spans="1:6" s="177" customFormat="1" ht="38.25" customHeight="1" outlineLevel="1" x14ac:dyDescent="0.2">
      <c r="A4071" s="177" t="s">
        <v>212</v>
      </c>
      <c r="B4071" s="178" t="s">
        <v>4933</v>
      </c>
      <c r="C4071" s="179" t="s">
        <v>1495</v>
      </c>
      <c r="D4071" s="180"/>
      <c r="E4071" s="181"/>
      <c r="F4071" s="181"/>
    </row>
    <row r="4072" spans="1:6" s="177" customFormat="1" ht="38.25" customHeight="1" outlineLevel="1" x14ac:dyDescent="0.2">
      <c r="A4072" s="177" t="s">
        <v>212</v>
      </c>
      <c r="B4072" s="190" t="s">
        <v>4934</v>
      </c>
      <c r="C4072" s="191" t="s">
        <v>5426</v>
      </c>
      <c r="D4072" s="192" t="s">
        <v>9</v>
      </c>
      <c r="E4072" s="193">
        <v>4.22</v>
      </c>
      <c r="F4072" s="193"/>
    </row>
    <row r="4073" spans="1:6" s="177" customFormat="1" ht="38.25" customHeight="1" outlineLevel="1" x14ac:dyDescent="0.2">
      <c r="A4073" s="177" t="s">
        <v>212</v>
      </c>
      <c r="B4073" s="186" t="s">
        <v>4935</v>
      </c>
      <c r="C4073" s="187" t="s">
        <v>5402</v>
      </c>
      <c r="D4073" s="188" t="s">
        <v>9</v>
      </c>
      <c r="E4073" s="189">
        <v>5.65</v>
      </c>
      <c r="F4073" s="189"/>
    </row>
    <row r="4074" spans="1:6" s="177" customFormat="1" ht="38.25" customHeight="1" outlineLevel="1" x14ac:dyDescent="0.2">
      <c r="A4074" s="177" t="s">
        <v>212</v>
      </c>
      <c r="B4074" s="190" t="s">
        <v>4936</v>
      </c>
      <c r="C4074" s="191" t="s">
        <v>5403</v>
      </c>
      <c r="D4074" s="192" t="s">
        <v>9</v>
      </c>
      <c r="E4074" s="193">
        <v>1.5</v>
      </c>
      <c r="F4074" s="193"/>
    </row>
    <row r="4075" spans="1:6" s="177" customFormat="1" ht="38.25" customHeight="1" outlineLevel="1" x14ac:dyDescent="0.2">
      <c r="A4075" s="177" t="s">
        <v>212</v>
      </c>
      <c r="B4075" s="186" t="s">
        <v>4937</v>
      </c>
      <c r="C4075" s="187" t="s">
        <v>5405</v>
      </c>
      <c r="D4075" s="188" t="s">
        <v>9</v>
      </c>
      <c r="E4075" s="189">
        <v>13.36</v>
      </c>
      <c r="F4075" s="189"/>
    </row>
    <row r="4076" spans="1:6" s="177" customFormat="1" ht="38.25" customHeight="1" outlineLevel="1" x14ac:dyDescent="0.2">
      <c r="A4076" s="177" t="s">
        <v>212</v>
      </c>
      <c r="B4076" s="190" t="s">
        <v>4938</v>
      </c>
      <c r="C4076" s="191" t="s">
        <v>5406</v>
      </c>
      <c r="D4076" s="192" t="s">
        <v>9</v>
      </c>
      <c r="E4076" s="193">
        <v>14.81</v>
      </c>
      <c r="F4076" s="193"/>
    </row>
    <row r="4077" spans="1:6" s="177" customFormat="1" ht="38.25" customHeight="1" outlineLevel="1" x14ac:dyDescent="0.2">
      <c r="A4077" s="177" t="s">
        <v>212</v>
      </c>
      <c r="B4077" s="186" t="s">
        <v>4939</v>
      </c>
      <c r="C4077" s="187" t="s">
        <v>5427</v>
      </c>
      <c r="D4077" s="188" t="s">
        <v>9</v>
      </c>
      <c r="E4077" s="189">
        <v>2.8</v>
      </c>
      <c r="F4077" s="189"/>
    </row>
    <row r="4078" spans="1:6" s="177" customFormat="1" ht="12.75" customHeight="1" outlineLevel="1" x14ac:dyDescent="0.2">
      <c r="A4078" s="177" t="s">
        <v>212</v>
      </c>
      <c r="B4078" s="190" t="s">
        <v>4940</v>
      </c>
      <c r="C4078" s="191" t="s">
        <v>5460</v>
      </c>
      <c r="D4078" s="192" t="s">
        <v>9</v>
      </c>
      <c r="E4078" s="193">
        <v>8.75</v>
      </c>
      <c r="F4078" s="193"/>
    </row>
    <row r="4079" spans="1:6" s="177" customFormat="1" ht="38.25" customHeight="1" outlineLevel="1" x14ac:dyDescent="0.2">
      <c r="A4079" s="177" t="s">
        <v>212</v>
      </c>
      <c r="B4079" s="186" t="s">
        <v>4941</v>
      </c>
      <c r="C4079" s="187" t="s">
        <v>5407</v>
      </c>
      <c r="D4079" s="188" t="s">
        <v>9</v>
      </c>
      <c r="E4079" s="189">
        <v>48.04</v>
      </c>
      <c r="F4079" s="189"/>
    </row>
    <row r="4080" spans="1:6" s="177" customFormat="1" ht="38.25" customHeight="1" outlineLevel="1" x14ac:dyDescent="0.2">
      <c r="A4080" s="177" t="s">
        <v>212</v>
      </c>
      <c r="B4080" s="190" t="s">
        <v>4942</v>
      </c>
      <c r="C4080" s="191" t="s">
        <v>5408</v>
      </c>
      <c r="D4080" s="192" t="s">
        <v>9</v>
      </c>
      <c r="E4080" s="193">
        <v>30.55</v>
      </c>
      <c r="F4080" s="193"/>
    </row>
    <row r="4081" spans="1:10" s="177" customFormat="1" ht="38.25" customHeight="1" outlineLevel="1" x14ac:dyDescent="0.2">
      <c r="A4081" s="177" t="s">
        <v>212</v>
      </c>
      <c r="B4081" s="186" t="s">
        <v>4943</v>
      </c>
      <c r="C4081" s="187" t="s">
        <v>5428</v>
      </c>
      <c r="D4081" s="188" t="s">
        <v>9</v>
      </c>
      <c r="E4081" s="189">
        <v>2.17</v>
      </c>
      <c r="F4081" s="189"/>
    </row>
    <row r="4082" spans="1:10" s="177" customFormat="1" ht="38.25" customHeight="1" outlineLevel="1" x14ac:dyDescent="0.2">
      <c r="A4082" s="177" t="s">
        <v>212</v>
      </c>
      <c r="B4082" s="190" t="s">
        <v>4944</v>
      </c>
      <c r="C4082" s="191" t="s">
        <v>5429</v>
      </c>
      <c r="D4082" s="192" t="s">
        <v>9</v>
      </c>
      <c r="E4082" s="193">
        <v>4.1100000000000003</v>
      </c>
      <c r="F4082" s="193"/>
    </row>
    <row r="4083" spans="1:10" s="177" customFormat="1" ht="38.25" customHeight="1" outlineLevel="1" x14ac:dyDescent="0.2">
      <c r="A4083" s="177" t="s">
        <v>212</v>
      </c>
      <c r="B4083" s="186" t="s">
        <v>5645</v>
      </c>
      <c r="C4083" s="187" t="s">
        <v>5409</v>
      </c>
      <c r="D4083" s="188" t="s">
        <v>9</v>
      </c>
      <c r="E4083" s="189">
        <v>6.69</v>
      </c>
      <c r="F4083" s="189"/>
    </row>
    <row r="4084" spans="1:10" s="177" customFormat="1" ht="38.25" customHeight="1" outlineLevel="1" x14ac:dyDescent="0.2">
      <c r="A4084" s="177" t="s">
        <v>212</v>
      </c>
      <c r="B4084" s="190" t="s">
        <v>5646</v>
      </c>
      <c r="C4084" s="191" t="s">
        <v>5432</v>
      </c>
      <c r="D4084" s="192" t="s">
        <v>9</v>
      </c>
      <c r="E4084" s="193">
        <v>11.29</v>
      </c>
      <c r="F4084" s="193"/>
    </row>
    <row r="4085" spans="1:10" s="177" customFormat="1" ht="38.25" customHeight="1" outlineLevel="1" x14ac:dyDescent="0.2">
      <c r="A4085" s="177" t="s">
        <v>212</v>
      </c>
      <c r="B4085" s="186" t="s">
        <v>5647</v>
      </c>
      <c r="C4085" s="187" t="s">
        <v>5434</v>
      </c>
      <c r="D4085" s="188" t="s">
        <v>9</v>
      </c>
      <c r="E4085" s="189">
        <v>4.62</v>
      </c>
      <c r="F4085" s="189"/>
      <c r="G4085" s="203"/>
      <c r="H4085" s="203"/>
      <c r="I4085" s="203"/>
      <c r="J4085" s="365"/>
    </row>
    <row r="4086" spans="1:10" s="177" customFormat="1" ht="38.25" customHeight="1" outlineLevel="1" x14ac:dyDescent="0.2">
      <c r="A4086" s="177" t="s">
        <v>212</v>
      </c>
      <c r="B4086" s="190" t="s">
        <v>5648</v>
      </c>
      <c r="C4086" s="191" t="s">
        <v>5436</v>
      </c>
      <c r="D4086" s="192" t="s">
        <v>9</v>
      </c>
      <c r="E4086" s="193">
        <v>13.59</v>
      </c>
      <c r="F4086" s="193"/>
      <c r="G4086" s="203"/>
      <c r="H4086" s="203"/>
      <c r="I4086" s="203"/>
      <c r="J4086" s="365"/>
    </row>
    <row r="4087" spans="1:10" s="177" customFormat="1" ht="38.25" customHeight="1" outlineLevel="1" x14ac:dyDescent="0.2">
      <c r="A4087" s="177" t="s">
        <v>212</v>
      </c>
      <c r="B4087" s="186" t="s">
        <v>5649</v>
      </c>
      <c r="C4087" s="187" t="s">
        <v>5411</v>
      </c>
      <c r="D4087" s="188" t="s">
        <v>9</v>
      </c>
      <c r="E4087" s="189">
        <v>44.51</v>
      </c>
      <c r="F4087" s="189"/>
      <c r="G4087" s="203"/>
      <c r="H4087" s="203"/>
      <c r="I4087" s="203"/>
      <c r="J4087" s="365"/>
    </row>
    <row r="4088" spans="1:10" s="177" customFormat="1" ht="38.25" customHeight="1" outlineLevel="1" x14ac:dyDescent="0.2">
      <c r="A4088" s="177" t="s">
        <v>212</v>
      </c>
      <c r="B4088" s="190" t="s">
        <v>5650</v>
      </c>
      <c r="C4088" s="191" t="s">
        <v>5413</v>
      </c>
      <c r="D4088" s="192" t="s">
        <v>9</v>
      </c>
      <c r="E4088" s="193">
        <v>6.72</v>
      </c>
      <c r="F4088" s="193"/>
      <c r="G4088" s="203"/>
      <c r="H4088" s="203"/>
      <c r="I4088" s="203"/>
      <c r="J4088" s="365"/>
    </row>
    <row r="4089" spans="1:10" s="177" customFormat="1" ht="38.25" customHeight="1" outlineLevel="1" x14ac:dyDescent="0.2">
      <c r="A4089" s="177" t="s">
        <v>212</v>
      </c>
      <c r="B4089" s="186" t="s">
        <v>5651</v>
      </c>
      <c r="C4089" s="187" t="s">
        <v>5440</v>
      </c>
      <c r="D4089" s="188" t="s">
        <v>9</v>
      </c>
      <c r="E4089" s="189">
        <v>3.33</v>
      </c>
      <c r="F4089" s="189"/>
    </row>
    <row r="4090" spans="1:10" s="177" customFormat="1" ht="12.75" customHeight="1" outlineLevel="1" x14ac:dyDescent="0.2">
      <c r="A4090" s="177" t="s">
        <v>212</v>
      </c>
      <c r="B4090" s="190" t="s">
        <v>5652</v>
      </c>
      <c r="C4090" s="191" t="s">
        <v>5442</v>
      </c>
      <c r="D4090" s="192" t="s">
        <v>9</v>
      </c>
      <c r="E4090" s="193">
        <v>2.5099999999999998</v>
      </c>
      <c r="F4090" s="193"/>
    </row>
    <row r="4091" spans="1:10" s="177" customFormat="1" ht="38.25" customHeight="1" outlineLevel="1" x14ac:dyDescent="0.2">
      <c r="A4091" s="177" t="s">
        <v>212</v>
      </c>
      <c r="B4091" s="186" t="s">
        <v>5653</v>
      </c>
      <c r="C4091" s="187" t="s">
        <v>5415</v>
      </c>
      <c r="D4091" s="188" t="s">
        <v>9</v>
      </c>
      <c r="E4091" s="189">
        <v>18.02</v>
      </c>
      <c r="F4091" s="189"/>
    </row>
    <row r="4092" spans="1:10" s="177" customFormat="1" ht="38.25" customHeight="1" outlineLevel="1" x14ac:dyDescent="0.2">
      <c r="A4092" s="177" t="s">
        <v>212</v>
      </c>
      <c r="B4092" s="190" t="s">
        <v>5654</v>
      </c>
      <c r="C4092" s="191" t="s">
        <v>5417</v>
      </c>
      <c r="D4092" s="192" t="s">
        <v>9</v>
      </c>
      <c r="E4092" s="193">
        <v>6.69</v>
      </c>
      <c r="F4092" s="193"/>
    </row>
    <row r="4093" spans="1:10" s="177" customFormat="1" ht="38.25" customHeight="1" outlineLevel="1" x14ac:dyDescent="0.2">
      <c r="A4093" s="177" t="s">
        <v>212</v>
      </c>
      <c r="B4093" s="186" t="s">
        <v>5655</v>
      </c>
      <c r="C4093" s="187" t="s">
        <v>5446</v>
      </c>
      <c r="D4093" s="188" t="s">
        <v>9</v>
      </c>
      <c r="E4093" s="189">
        <v>3.77</v>
      </c>
      <c r="F4093" s="189"/>
    </row>
    <row r="4094" spans="1:10" s="177" customFormat="1" ht="38.25" customHeight="1" outlineLevel="1" x14ac:dyDescent="0.2">
      <c r="A4094" s="177" t="s">
        <v>212</v>
      </c>
      <c r="B4094" s="190" t="s">
        <v>5656</v>
      </c>
      <c r="C4094" s="191" t="s">
        <v>5448</v>
      </c>
      <c r="D4094" s="192" t="s">
        <v>9</v>
      </c>
      <c r="E4094" s="193">
        <v>14.2</v>
      </c>
      <c r="F4094" s="193"/>
    </row>
    <row r="4095" spans="1:10" s="177" customFormat="1" ht="38.25" customHeight="1" outlineLevel="1" x14ac:dyDescent="0.2">
      <c r="A4095" s="177" t="s">
        <v>212</v>
      </c>
      <c r="B4095" s="186" t="s">
        <v>5657</v>
      </c>
      <c r="C4095" s="187" t="s">
        <v>5450</v>
      </c>
      <c r="D4095" s="188" t="s">
        <v>9</v>
      </c>
      <c r="E4095" s="189">
        <v>35.47</v>
      </c>
      <c r="F4095" s="189"/>
    </row>
    <row r="4096" spans="1:10" s="177" customFormat="1" ht="38.25" customHeight="1" outlineLevel="1" x14ac:dyDescent="0.2">
      <c r="A4096" s="177" t="s">
        <v>212</v>
      </c>
      <c r="B4096" s="190" t="s">
        <v>5658</v>
      </c>
      <c r="C4096" s="191" t="s">
        <v>5452</v>
      </c>
      <c r="D4096" s="192" t="s">
        <v>9</v>
      </c>
      <c r="E4096" s="193">
        <v>3.44</v>
      </c>
      <c r="F4096" s="193"/>
    </row>
    <row r="4097" spans="1:6" s="177" customFormat="1" ht="38.25" customHeight="1" outlineLevel="1" x14ac:dyDescent="0.2">
      <c r="A4097" s="177" t="s">
        <v>212</v>
      </c>
      <c r="B4097" s="186" t="s">
        <v>5659</v>
      </c>
      <c r="C4097" s="187" t="s">
        <v>5419</v>
      </c>
      <c r="D4097" s="188" t="s">
        <v>9</v>
      </c>
      <c r="E4097" s="189">
        <v>26.16</v>
      </c>
      <c r="F4097" s="189"/>
    </row>
    <row r="4098" spans="1:6" s="177" customFormat="1" ht="38.25" customHeight="1" outlineLevel="1" x14ac:dyDescent="0.2">
      <c r="A4098" s="177" t="s">
        <v>212</v>
      </c>
      <c r="B4098" s="190" t="s">
        <v>5660</v>
      </c>
      <c r="C4098" s="191" t="s">
        <v>5421</v>
      </c>
      <c r="D4098" s="192" t="s">
        <v>9</v>
      </c>
      <c r="E4098" s="193">
        <v>35.89</v>
      </c>
      <c r="F4098" s="193"/>
    </row>
    <row r="4099" spans="1:6" s="177" customFormat="1" ht="38.25" customHeight="1" outlineLevel="1" x14ac:dyDescent="0.2">
      <c r="A4099" s="177" t="s">
        <v>212</v>
      </c>
      <c r="B4099" s="186" t="s">
        <v>5661</v>
      </c>
      <c r="C4099" s="187" t="s">
        <v>5423</v>
      </c>
      <c r="D4099" s="188" t="s">
        <v>9</v>
      </c>
      <c r="E4099" s="189">
        <v>16.09</v>
      </c>
      <c r="F4099" s="189"/>
    </row>
    <row r="4100" spans="1:6" s="177" customFormat="1" ht="38.25" customHeight="1" outlineLevel="1" x14ac:dyDescent="0.2">
      <c r="A4100" s="177" t="s">
        <v>212</v>
      </c>
      <c r="B4100" s="190" t="s">
        <v>5662</v>
      </c>
      <c r="C4100" s="191" t="s">
        <v>5425</v>
      </c>
      <c r="D4100" s="192" t="s">
        <v>9</v>
      </c>
      <c r="E4100" s="193">
        <v>11.84</v>
      </c>
      <c r="F4100" s="193"/>
    </row>
    <row r="4101" spans="1:6" s="177" customFormat="1" ht="38.25" customHeight="1" outlineLevel="1" x14ac:dyDescent="0.2">
      <c r="A4101" s="177" t="s">
        <v>212</v>
      </c>
      <c r="B4101" s="178" t="s">
        <v>4945</v>
      </c>
      <c r="C4101" s="179" t="s">
        <v>1496</v>
      </c>
      <c r="D4101" s="180"/>
      <c r="E4101" s="181"/>
      <c r="F4101" s="181"/>
    </row>
    <row r="4102" spans="1:6" s="177" customFormat="1" ht="12.75" customHeight="1" outlineLevel="1" x14ac:dyDescent="0.2">
      <c r="A4102" s="177" t="s">
        <v>212</v>
      </c>
      <c r="B4102" s="186" t="s">
        <v>4946</v>
      </c>
      <c r="C4102" s="187" t="s">
        <v>5426</v>
      </c>
      <c r="D4102" s="188" t="s">
        <v>9</v>
      </c>
      <c r="E4102" s="189">
        <v>4.28</v>
      </c>
      <c r="F4102" s="189"/>
    </row>
    <row r="4103" spans="1:6" s="177" customFormat="1" ht="38.25" customHeight="1" outlineLevel="1" x14ac:dyDescent="0.2">
      <c r="A4103" s="177" t="s">
        <v>212</v>
      </c>
      <c r="B4103" s="190" t="s">
        <v>4947</v>
      </c>
      <c r="C4103" s="191" t="s">
        <v>5402</v>
      </c>
      <c r="D4103" s="192" t="s">
        <v>9</v>
      </c>
      <c r="E4103" s="193">
        <v>4.6100000000000003</v>
      </c>
      <c r="F4103" s="193"/>
    </row>
    <row r="4104" spans="1:6" s="177" customFormat="1" ht="38.25" customHeight="1" outlineLevel="1" x14ac:dyDescent="0.2">
      <c r="A4104" s="177" t="s">
        <v>212</v>
      </c>
      <c r="B4104" s="186" t="s">
        <v>4948</v>
      </c>
      <c r="C4104" s="187" t="s">
        <v>5403</v>
      </c>
      <c r="D4104" s="188" t="s">
        <v>9</v>
      </c>
      <c r="E4104" s="189">
        <v>1.71</v>
      </c>
      <c r="F4104" s="189"/>
    </row>
    <row r="4105" spans="1:6" s="177" customFormat="1" ht="38.25" customHeight="1" outlineLevel="1" x14ac:dyDescent="0.2">
      <c r="A4105" s="177" t="s">
        <v>212</v>
      </c>
      <c r="B4105" s="190" t="s">
        <v>4949</v>
      </c>
      <c r="C4105" s="191" t="s">
        <v>5405</v>
      </c>
      <c r="D4105" s="192" t="s">
        <v>9</v>
      </c>
      <c r="E4105" s="193">
        <v>15.52</v>
      </c>
      <c r="F4105" s="193"/>
    </row>
    <row r="4106" spans="1:6" s="177" customFormat="1" ht="38.25" customHeight="1" outlineLevel="1" x14ac:dyDescent="0.2">
      <c r="A4106" s="177" t="s">
        <v>212</v>
      </c>
      <c r="B4106" s="186" t="s">
        <v>4950</v>
      </c>
      <c r="C4106" s="187" t="s">
        <v>5406</v>
      </c>
      <c r="D4106" s="188" t="s">
        <v>9</v>
      </c>
      <c r="E4106" s="189">
        <v>24.73</v>
      </c>
      <c r="F4106" s="189"/>
    </row>
    <row r="4107" spans="1:6" s="177" customFormat="1" ht="38.25" customHeight="1" outlineLevel="1" x14ac:dyDescent="0.2">
      <c r="A4107" s="177" t="s">
        <v>212</v>
      </c>
      <c r="B4107" s="190" t="s">
        <v>4951</v>
      </c>
      <c r="C4107" s="191" t="s">
        <v>5427</v>
      </c>
      <c r="D4107" s="192" t="s">
        <v>9</v>
      </c>
      <c r="E4107" s="193">
        <v>2.8</v>
      </c>
      <c r="F4107" s="193"/>
    </row>
    <row r="4108" spans="1:6" s="177" customFormat="1" ht="38.25" customHeight="1" outlineLevel="1" x14ac:dyDescent="0.2">
      <c r="A4108" s="177" t="s">
        <v>212</v>
      </c>
      <c r="B4108" s="186" t="s">
        <v>4952</v>
      </c>
      <c r="C4108" s="187" t="s">
        <v>5407</v>
      </c>
      <c r="D4108" s="188" t="s">
        <v>9</v>
      </c>
      <c r="E4108" s="189">
        <v>21.9</v>
      </c>
      <c r="F4108" s="189"/>
    </row>
    <row r="4109" spans="1:6" s="177" customFormat="1" ht="38.25" customHeight="1" outlineLevel="1" x14ac:dyDescent="0.2">
      <c r="A4109" s="177" t="s">
        <v>212</v>
      </c>
      <c r="B4109" s="190" t="s">
        <v>4953</v>
      </c>
      <c r="C4109" s="191" t="s">
        <v>5408</v>
      </c>
      <c r="D4109" s="192" t="s">
        <v>9</v>
      </c>
      <c r="E4109" s="193">
        <v>17.670000000000002</v>
      </c>
      <c r="F4109" s="193"/>
    </row>
    <row r="4110" spans="1:6" s="177" customFormat="1" ht="38.25" customHeight="1" outlineLevel="1" x14ac:dyDescent="0.2">
      <c r="A4110" s="177" t="s">
        <v>212</v>
      </c>
      <c r="B4110" s="186" t="s">
        <v>4954</v>
      </c>
      <c r="C4110" s="187" t="s">
        <v>5429</v>
      </c>
      <c r="D4110" s="188" t="s">
        <v>9</v>
      </c>
      <c r="E4110" s="189">
        <v>1.65</v>
      </c>
      <c r="F4110" s="189"/>
    </row>
    <row r="4111" spans="1:6" s="177" customFormat="1" ht="38.25" customHeight="1" outlineLevel="1" x14ac:dyDescent="0.2">
      <c r="A4111" s="177" t="s">
        <v>212</v>
      </c>
      <c r="B4111" s="190" t="s">
        <v>4955</v>
      </c>
      <c r="C4111" s="191" t="s">
        <v>5432</v>
      </c>
      <c r="D4111" s="192" t="s">
        <v>9</v>
      </c>
      <c r="E4111" s="193">
        <v>11.21</v>
      </c>
      <c r="F4111" s="193"/>
    </row>
    <row r="4112" spans="1:6" s="177" customFormat="1" ht="38.25" customHeight="1" outlineLevel="1" x14ac:dyDescent="0.2">
      <c r="A4112" s="177" t="s">
        <v>212</v>
      </c>
      <c r="B4112" s="186" t="s">
        <v>5663</v>
      </c>
      <c r="C4112" s="187" t="s">
        <v>5434</v>
      </c>
      <c r="D4112" s="188" t="s">
        <v>9</v>
      </c>
      <c r="E4112" s="189">
        <v>2.39</v>
      </c>
      <c r="F4112" s="189"/>
    </row>
    <row r="4113" spans="1:6" s="177" customFormat="1" ht="38.25" customHeight="1" outlineLevel="1" x14ac:dyDescent="0.2">
      <c r="A4113" s="177" t="s">
        <v>212</v>
      </c>
      <c r="B4113" s="190" t="s">
        <v>5664</v>
      </c>
      <c r="C4113" s="191" t="s">
        <v>5436</v>
      </c>
      <c r="D4113" s="192" t="s">
        <v>9</v>
      </c>
      <c r="E4113" s="193">
        <v>3.17</v>
      </c>
      <c r="F4113" s="193"/>
    </row>
    <row r="4114" spans="1:6" s="177" customFormat="1" ht="12.75" customHeight="1" outlineLevel="1" x14ac:dyDescent="0.2">
      <c r="A4114" s="177" t="s">
        <v>212</v>
      </c>
      <c r="B4114" s="186" t="s">
        <v>5665</v>
      </c>
      <c r="C4114" s="187" t="s">
        <v>5411</v>
      </c>
      <c r="D4114" s="188" t="s">
        <v>9</v>
      </c>
      <c r="E4114" s="189">
        <v>14.86</v>
      </c>
      <c r="F4114" s="189"/>
    </row>
    <row r="4115" spans="1:6" s="177" customFormat="1" ht="38.25" customHeight="1" outlineLevel="1" x14ac:dyDescent="0.2">
      <c r="A4115" s="177" t="s">
        <v>212</v>
      </c>
      <c r="B4115" s="190" t="s">
        <v>5666</v>
      </c>
      <c r="C4115" s="191" t="s">
        <v>5413</v>
      </c>
      <c r="D4115" s="192" t="s">
        <v>9</v>
      </c>
      <c r="E4115" s="193">
        <v>3.61</v>
      </c>
      <c r="F4115" s="193"/>
    </row>
    <row r="4116" spans="1:6" s="177" customFormat="1" ht="38.25" customHeight="1" outlineLevel="1" x14ac:dyDescent="0.2">
      <c r="A4116" s="177" t="s">
        <v>212</v>
      </c>
      <c r="B4116" s="186" t="s">
        <v>5667</v>
      </c>
      <c r="C4116" s="187" t="s">
        <v>5442</v>
      </c>
      <c r="D4116" s="188" t="s">
        <v>9</v>
      </c>
      <c r="E4116" s="189">
        <v>0.83</v>
      </c>
      <c r="F4116" s="189"/>
    </row>
    <row r="4117" spans="1:6" s="177" customFormat="1" ht="38.25" customHeight="1" outlineLevel="1" x14ac:dyDescent="0.2">
      <c r="A4117" s="177" t="s">
        <v>212</v>
      </c>
      <c r="B4117" s="190" t="s">
        <v>5668</v>
      </c>
      <c r="C4117" s="191" t="s">
        <v>5415</v>
      </c>
      <c r="D4117" s="192" t="s">
        <v>9</v>
      </c>
      <c r="E4117" s="193">
        <v>13.55</v>
      </c>
      <c r="F4117" s="193"/>
    </row>
    <row r="4118" spans="1:6" s="177" customFormat="1" ht="38.25" customHeight="1" outlineLevel="1" x14ac:dyDescent="0.2">
      <c r="A4118" s="177" t="s">
        <v>212</v>
      </c>
      <c r="B4118" s="186" t="s">
        <v>5669</v>
      </c>
      <c r="C4118" s="187" t="s">
        <v>5417</v>
      </c>
      <c r="D4118" s="188" t="s">
        <v>9</v>
      </c>
      <c r="E4118" s="189">
        <v>51.63</v>
      </c>
      <c r="F4118" s="189"/>
    </row>
    <row r="4119" spans="1:6" s="177" customFormat="1" ht="38.25" customHeight="1" outlineLevel="1" x14ac:dyDescent="0.2">
      <c r="A4119" s="177" t="s">
        <v>212</v>
      </c>
      <c r="B4119" s="190" t="s">
        <v>5670</v>
      </c>
      <c r="C4119" s="191" t="s">
        <v>5671</v>
      </c>
      <c r="D4119" s="192" t="s">
        <v>9</v>
      </c>
      <c r="E4119" s="193">
        <v>1.81</v>
      </c>
      <c r="F4119" s="193"/>
    </row>
    <row r="4120" spans="1:6" s="177" customFormat="1" ht="38.25" customHeight="1" outlineLevel="1" x14ac:dyDescent="0.2">
      <c r="A4120" s="177" t="s">
        <v>212</v>
      </c>
      <c r="B4120" s="186" t="s">
        <v>5672</v>
      </c>
      <c r="C4120" s="187" t="s">
        <v>5419</v>
      </c>
      <c r="D4120" s="188" t="s">
        <v>9</v>
      </c>
      <c r="E4120" s="189">
        <v>25.72</v>
      </c>
      <c r="F4120" s="189"/>
    </row>
    <row r="4121" spans="1:6" s="177" customFormat="1" ht="38.25" customHeight="1" outlineLevel="1" x14ac:dyDescent="0.2">
      <c r="A4121" s="177" t="s">
        <v>212</v>
      </c>
      <c r="B4121" s="190" t="s">
        <v>5673</v>
      </c>
      <c r="C4121" s="191" t="s">
        <v>5421</v>
      </c>
      <c r="D4121" s="192" t="s">
        <v>9</v>
      </c>
      <c r="E4121" s="193">
        <v>83.24</v>
      </c>
      <c r="F4121" s="193"/>
    </row>
    <row r="4122" spans="1:6" s="177" customFormat="1" ht="38.25" customHeight="1" outlineLevel="1" x14ac:dyDescent="0.2">
      <c r="A4122" s="177" t="s">
        <v>212</v>
      </c>
      <c r="B4122" s="186" t="s">
        <v>5674</v>
      </c>
      <c r="C4122" s="187" t="s">
        <v>5423</v>
      </c>
      <c r="D4122" s="188" t="s">
        <v>9</v>
      </c>
      <c r="E4122" s="189">
        <v>20.59</v>
      </c>
      <c r="F4122" s="189"/>
    </row>
    <row r="4123" spans="1:6" s="177" customFormat="1" ht="38.25" customHeight="1" outlineLevel="1" x14ac:dyDescent="0.2">
      <c r="A4123" s="177" t="s">
        <v>212</v>
      </c>
      <c r="B4123" s="190" t="s">
        <v>5675</v>
      </c>
      <c r="C4123" s="191" t="s">
        <v>5425</v>
      </c>
      <c r="D4123" s="192" t="s">
        <v>9</v>
      </c>
      <c r="E4123" s="193">
        <v>15.64</v>
      </c>
      <c r="F4123" s="193"/>
    </row>
    <row r="4124" spans="1:6" s="177" customFormat="1" ht="38.25" customHeight="1" outlineLevel="1" x14ac:dyDescent="0.2">
      <c r="A4124" s="177" t="s">
        <v>212</v>
      </c>
      <c r="B4124" s="178" t="s">
        <v>4956</v>
      </c>
      <c r="C4124" s="179" t="s">
        <v>1497</v>
      </c>
      <c r="D4124" s="180"/>
      <c r="E4124" s="181"/>
      <c r="F4124" s="181"/>
    </row>
    <row r="4125" spans="1:6" s="177" customFormat="1" ht="38.25" customHeight="1" outlineLevel="1" x14ac:dyDescent="0.2">
      <c r="A4125" s="177" t="s">
        <v>212</v>
      </c>
      <c r="B4125" s="186" t="s">
        <v>4957</v>
      </c>
      <c r="C4125" s="187" t="s">
        <v>5426</v>
      </c>
      <c r="D4125" s="188" t="s">
        <v>9</v>
      </c>
      <c r="E4125" s="189">
        <v>2.54</v>
      </c>
      <c r="F4125" s="189"/>
    </row>
    <row r="4126" spans="1:6" s="177" customFormat="1" ht="12.75" customHeight="1" outlineLevel="1" x14ac:dyDescent="0.2">
      <c r="A4126" s="177" t="s">
        <v>212</v>
      </c>
      <c r="B4126" s="190" t="s">
        <v>4958</v>
      </c>
      <c r="C4126" s="191" t="s">
        <v>5402</v>
      </c>
      <c r="D4126" s="192" t="s">
        <v>9</v>
      </c>
      <c r="E4126" s="193">
        <v>3.3</v>
      </c>
      <c r="F4126" s="193"/>
    </row>
    <row r="4127" spans="1:6" s="177" customFormat="1" ht="38.25" customHeight="1" outlineLevel="1" x14ac:dyDescent="0.2">
      <c r="A4127" s="177" t="s">
        <v>212</v>
      </c>
      <c r="B4127" s="186" t="s">
        <v>4959</v>
      </c>
      <c r="C4127" s="187" t="s">
        <v>5403</v>
      </c>
      <c r="D4127" s="188" t="s">
        <v>9</v>
      </c>
      <c r="E4127" s="189">
        <v>1.68</v>
      </c>
      <c r="F4127" s="189"/>
    </row>
    <row r="4128" spans="1:6" s="177" customFormat="1" ht="38.25" customHeight="1" outlineLevel="1" x14ac:dyDescent="0.2">
      <c r="A4128" s="177" t="s">
        <v>212</v>
      </c>
      <c r="B4128" s="190" t="s">
        <v>4960</v>
      </c>
      <c r="C4128" s="191" t="s">
        <v>5405</v>
      </c>
      <c r="D4128" s="192" t="s">
        <v>9</v>
      </c>
      <c r="E4128" s="193">
        <v>12.03</v>
      </c>
      <c r="F4128" s="193"/>
    </row>
    <row r="4129" spans="1:10" s="177" customFormat="1" ht="38.25" customHeight="1" outlineLevel="1" x14ac:dyDescent="0.2">
      <c r="A4129" s="177" t="s">
        <v>212</v>
      </c>
      <c r="B4129" s="186" t="s">
        <v>4961</v>
      </c>
      <c r="C4129" s="187" t="s">
        <v>5406</v>
      </c>
      <c r="D4129" s="188" t="s">
        <v>9</v>
      </c>
      <c r="E4129" s="189">
        <v>22.83</v>
      </c>
      <c r="F4129" s="189"/>
      <c r="G4129" s="203"/>
      <c r="H4129" s="203"/>
      <c r="I4129" s="203"/>
      <c r="J4129" s="365"/>
    </row>
    <row r="4130" spans="1:10" s="177" customFormat="1" ht="38.25" customHeight="1" outlineLevel="1" x14ac:dyDescent="0.2">
      <c r="A4130" s="177" t="s">
        <v>212</v>
      </c>
      <c r="B4130" s="190" t="s">
        <v>4962</v>
      </c>
      <c r="C4130" s="191" t="s">
        <v>5427</v>
      </c>
      <c r="D4130" s="192" t="s">
        <v>9</v>
      </c>
      <c r="E4130" s="193">
        <v>2.87</v>
      </c>
      <c r="F4130" s="193"/>
      <c r="G4130" s="203"/>
      <c r="H4130" s="203"/>
      <c r="I4130" s="203"/>
      <c r="J4130" s="365"/>
    </row>
    <row r="4131" spans="1:10" s="177" customFormat="1" ht="38.25" customHeight="1" outlineLevel="1" x14ac:dyDescent="0.2">
      <c r="A4131" s="177" t="s">
        <v>212</v>
      </c>
      <c r="B4131" s="186" t="s">
        <v>4963</v>
      </c>
      <c r="C4131" s="187" t="s">
        <v>5407</v>
      </c>
      <c r="D4131" s="188" t="s">
        <v>9</v>
      </c>
      <c r="E4131" s="189">
        <v>23.98</v>
      </c>
      <c r="F4131" s="189"/>
      <c r="G4131" s="203"/>
      <c r="H4131" s="203"/>
      <c r="I4131" s="203"/>
      <c r="J4131" s="365"/>
    </row>
    <row r="4132" spans="1:10" s="177" customFormat="1" ht="38.25" customHeight="1" outlineLevel="1" x14ac:dyDescent="0.2">
      <c r="A4132" s="177" t="s">
        <v>212</v>
      </c>
      <c r="B4132" s="190" t="s">
        <v>4964</v>
      </c>
      <c r="C4132" s="191" t="s">
        <v>5408</v>
      </c>
      <c r="D4132" s="192" t="s">
        <v>9</v>
      </c>
      <c r="E4132" s="193">
        <v>29.37</v>
      </c>
      <c r="F4132" s="193"/>
      <c r="G4132" s="203"/>
      <c r="H4132" s="203"/>
      <c r="I4132" s="203"/>
      <c r="J4132" s="365"/>
    </row>
    <row r="4133" spans="1:10" s="177" customFormat="1" ht="38.25" customHeight="1" outlineLevel="1" x14ac:dyDescent="0.2">
      <c r="A4133" s="177" t="s">
        <v>212</v>
      </c>
      <c r="B4133" s="186" t="s">
        <v>4965</v>
      </c>
      <c r="C4133" s="187" t="s">
        <v>5429</v>
      </c>
      <c r="D4133" s="188" t="s">
        <v>9</v>
      </c>
      <c r="E4133" s="189">
        <v>0.74</v>
      </c>
      <c r="F4133" s="189"/>
    </row>
    <row r="4134" spans="1:10" s="177" customFormat="1" ht="38.25" customHeight="1" outlineLevel="1" x14ac:dyDescent="0.2">
      <c r="A4134" s="177" t="s">
        <v>212</v>
      </c>
      <c r="B4134" s="190" t="s">
        <v>4967</v>
      </c>
      <c r="C4134" s="191" t="s">
        <v>5434</v>
      </c>
      <c r="D4134" s="192" t="s">
        <v>9</v>
      </c>
      <c r="E4134" s="193">
        <v>1.25</v>
      </c>
      <c r="F4134" s="193"/>
    </row>
    <row r="4135" spans="1:10" s="177" customFormat="1" ht="38.25" customHeight="1" outlineLevel="1" x14ac:dyDescent="0.2">
      <c r="A4135" s="177" t="s">
        <v>212</v>
      </c>
      <c r="B4135" s="186" t="s">
        <v>4968</v>
      </c>
      <c r="C4135" s="187" t="s">
        <v>5411</v>
      </c>
      <c r="D4135" s="188" t="s">
        <v>9</v>
      </c>
      <c r="E4135" s="189">
        <v>7.35</v>
      </c>
      <c r="F4135" s="189"/>
    </row>
    <row r="4136" spans="1:10" s="177" customFormat="1" ht="38.25" customHeight="1" outlineLevel="1" x14ac:dyDescent="0.2">
      <c r="A4136" s="177" t="s">
        <v>212</v>
      </c>
      <c r="B4136" s="190" t="s">
        <v>5676</v>
      </c>
      <c r="C4136" s="191" t="s">
        <v>5413</v>
      </c>
      <c r="D4136" s="192" t="s">
        <v>9</v>
      </c>
      <c r="E4136" s="193">
        <v>5.68</v>
      </c>
      <c r="F4136" s="193"/>
    </row>
    <row r="4137" spans="1:10" s="177" customFormat="1" ht="38.25" customHeight="1" outlineLevel="1" x14ac:dyDescent="0.2">
      <c r="A4137" s="177" t="s">
        <v>212</v>
      </c>
      <c r="B4137" s="186" t="s">
        <v>5677</v>
      </c>
      <c r="C4137" s="187" t="s">
        <v>5442</v>
      </c>
      <c r="D4137" s="188" t="s">
        <v>9</v>
      </c>
      <c r="E4137" s="189">
        <v>0.35</v>
      </c>
      <c r="F4137" s="189"/>
    </row>
    <row r="4138" spans="1:10" s="177" customFormat="1" ht="12.75" customHeight="1" outlineLevel="1" x14ac:dyDescent="0.2">
      <c r="A4138" s="177" t="s">
        <v>212</v>
      </c>
      <c r="B4138" s="190" t="s">
        <v>5678</v>
      </c>
      <c r="C4138" s="191" t="s">
        <v>5415</v>
      </c>
      <c r="D4138" s="192" t="s">
        <v>9</v>
      </c>
      <c r="E4138" s="193">
        <v>5.33</v>
      </c>
      <c r="F4138" s="193"/>
    </row>
    <row r="4139" spans="1:10" s="177" customFormat="1" ht="38.25" customHeight="1" outlineLevel="1" x14ac:dyDescent="0.2">
      <c r="A4139" s="177" t="s">
        <v>212</v>
      </c>
      <c r="B4139" s="186" t="s">
        <v>5679</v>
      </c>
      <c r="C4139" s="187" t="s">
        <v>5417</v>
      </c>
      <c r="D4139" s="188" t="s">
        <v>9</v>
      </c>
      <c r="E4139" s="189">
        <v>15.98</v>
      </c>
      <c r="F4139" s="189"/>
    </row>
    <row r="4140" spans="1:10" s="177" customFormat="1" ht="38.25" customHeight="1" outlineLevel="1" x14ac:dyDescent="0.2">
      <c r="A4140" s="177" t="s">
        <v>212</v>
      </c>
      <c r="B4140" s="190" t="s">
        <v>5680</v>
      </c>
      <c r="C4140" s="191" t="s">
        <v>5450</v>
      </c>
      <c r="D4140" s="192" t="s">
        <v>9</v>
      </c>
      <c r="E4140" s="193">
        <v>1.62</v>
      </c>
      <c r="F4140" s="193"/>
    </row>
    <row r="4141" spans="1:10" s="177" customFormat="1" ht="38.25" customHeight="1" outlineLevel="1" x14ac:dyDescent="0.2">
      <c r="A4141" s="177" t="s">
        <v>212</v>
      </c>
      <c r="B4141" s="186" t="s">
        <v>5681</v>
      </c>
      <c r="C4141" s="187" t="s">
        <v>5682</v>
      </c>
      <c r="D4141" s="188" t="s">
        <v>9</v>
      </c>
      <c r="E4141" s="189">
        <v>0.6</v>
      </c>
      <c r="F4141" s="189"/>
    </row>
    <row r="4142" spans="1:10" s="177" customFormat="1" ht="38.25" customHeight="1" outlineLevel="1" x14ac:dyDescent="0.2">
      <c r="A4142" s="177" t="s">
        <v>212</v>
      </c>
      <c r="B4142" s="190" t="s">
        <v>5683</v>
      </c>
      <c r="C4142" s="191" t="s">
        <v>5419</v>
      </c>
      <c r="D4142" s="192" t="s">
        <v>9</v>
      </c>
      <c r="E4142" s="193">
        <v>10.85</v>
      </c>
      <c r="F4142" s="193"/>
    </row>
    <row r="4143" spans="1:10" s="177" customFormat="1" ht="38.25" customHeight="1" outlineLevel="1" x14ac:dyDescent="0.2">
      <c r="A4143" s="177" t="s">
        <v>212</v>
      </c>
      <c r="B4143" s="186" t="s">
        <v>5684</v>
      </c>
      <c r="C4143" s="187" t="s">
        <v>5421</v>
      </c>
      <c r="D4143" s="188" t="s">
        <v>9</v>
      </c>
      <c r="E4143" s="189">
        <v>78.069999999999993</v>
      </c>
      <c r="F4143" s="189"/>
    </row>
    <row r="4144" spans="1:10" s="177" customFormat="1" ht="38.25" customHeight="1" outlineLevel="1" x14ac:dyDescent="0.2">
      <c r="A4144" s="177" t="s">
        <v>212</v>
      </c>
      <c r="B4144" s="190" t="s">
        <v>5685</v>
      </c>
      <c r="C4144" s="191" t="s">
        <v>5686</v>
      </c>
      <c r="D4144" s="192" t="s">
        <v>9</v>
      </c>
      <c r="E4144" s="193">
        <v>1.99</v>
      </c>
      <c r="F4144" s="193"/>
    </row>
    <row r="4145" spans="1:6" s="177" customFormat="1" ht="38.25" customHeight="1" outlineLevel="1" x14ac:dyDescent="0.2">
      <c r="A4145" s="177" t="s">
        <v>212</v>
      </c>
      <c r="B4145" s="186" t="s">
        <v>5687</v>
      </c>
      <c r="C4145" s="187" t="s">
        <v>5423</v>
      </c>
      <c r="D4145" s="188" t="s">
        <v>9</v>
      </c>
      <c r="E4145" s="189">
        <v>34.99</v>
      </c>
      <c r="F4145" s="189"/>
    </row>
    <row r="4146" spans="1:6" s="177" customFormat="1" ht="38.25" customHeight="1" outlineLevel="1" x14ac:dyDescent="0.2">
      <c r="A4146" s="177" t="s">
        <v>212</v>
      </c>
      <c r="B4146" s="190" t="s">
        <v>5688</v>
      </c>
      <c r="C4146" s="191" t="s">
        <v>5425</v>
      </c>
      <c r="D4146" s="192" t="s">
        <v>9</v>
      </c>
      <c r="E4146" s="193">
        <v>14.55</v>
      </c>
      <c r="F4146" s="193"/>
    </row>
    <row r="4147" spans="1:6" s="177" customFormat="1" ht="38.25" customHeight="1" outlineLevel="1" x14ac:dyDescent="0.2">
      <c r="A4147" s="177" t="s">
        <v>212</v>
      </c>
      <c r="B4147" s="178" t="s">
        <v>4969</v>
      </c>
      <c r="C4147" s="179" t="s">
        <v>1498</v>
      </c>
      <c r="D4147" s="180"/>
      <c r="E4147" s="181"/>
      <c r="F4147" s="181"/>
    </row>
    <row r="4148" spans="1:6" s="177" customFormat="1" ht="38.25" customHeight="1" outlineLevel="1" x14ac:dyDescent="0.2">
      <c r="A4148" s="177" t="s">
        <v>212</v>
      </c>
      <c r="B4148" s="186" t="s">
        <v>4970</v>
      </c>
      <c r="C4148" s="187" t="s">
        <v>5426</v>
      </c>
      <c r="D4148" s="188" t="s">
        <v>9</v>
      </c>
      <c r="E4148" s="189">
        <v>4.28</v>
      </c>
      <c r="F4148" s="189"/>
    </row>
    <row r="4149" spans="1:6" s="177" customFormat="1" ht="38.25" customHeight="1" outlineLevel="1" x14ac:dyDescent="0.2">
      <c r="A4149" s="177" t="s">
        <v>212</v>
      </c>
      <c r="B4149" s="190" t="s">
        <v>4971</v>
      </c>
      <c r="C4149" s="191" t="s">
        <v>5402</v>
      </c>
      <c r="D4149" s="192" t="s">
        <v>9</v>
      </c>
      <c r="E4149" s="193">
        <v>4.4000000000000004</v>
      </c>
      <c r="F4149" s="193"/>
    </row>
    <row r="4150" spans="1:6" s="177" customFormat="1" ht="12.75" customHeight="1" outlineLevel="1" x14ac:dyDescent="0.2">
      <c r="A4150" s="177" t="s">
        <v>212</v>
      </c>
      <c r="B4150" s="186" t="s">
        <v>4972</v>
      </c>
      <c r="C4150" s="187" t="s">
        <v>5403</v>
      </c>
      <c r="D4150" s="188" t="s">
        <v>9</v>
      </c>
      <c r="E4150" s="189">
        <v>1.68</v>
      </c>
      <c r="F4150" s="189"/>
    </row>
    <row r="4151" spans="1:6" s="177" customFormat="1" ht="38.25" customHeight="1" outlineLevel="1" x14ac:dyDescent="0.2">
      <c r="A4151" s="177" t="s">
        <v>212</v>
      </c>
      <c r="B4151" s="190" t="s">
        <v>4973</v>
      </c>
      <c r="C4151" s="191" t="s">
        <v>5405</v>
      </c>
      <c r="D4151" s="192" t="s">
        <v>9</v>
      </c>
      <c r="E4151" s="193">
        <v>13.85</v>
      </c>
      <c r="F4151" s="193"/>
    </row>
    <row r="4152" spans="1:6" s="177" customFormat="1" ht="38.25" customHeight="1" outlineLevel="1" x14ac:dyDescent="0.2">
      <c r="A4152" s="177" t="s">
        <v>212</v>
      </c>
      <c r="B4152" s="186" t="s">
        <v>4974</v>
      </c>
      <c r="C4152" s="187" t="s">
        <v>5406</v>
      </c>
      <c r="D4152" s="188" t="s">
        <v>9</v>
      </c>
      <c r="E4152" s="189">
        <v>21.48</v>
      </c>
      <c r="F4152" s="189"/>
    </row>
    <row r="4153" spans="1:6" s="177" customFormat="1" ht="38.25" customHeight="1" outlineLevel="1" x14ac:dyDescent="0.2">
      <c r="A4153" s="177" t="s">
        <v>212</v>
      </c>
      <c r="B4153" s="190" t="s">
        <v>4975</v>
      </c>
      <c r="C4153" s="191" t="s">
        <v>5427</v>
      </c>
      <c r="D4153" s="192" t="s">
        <v>9</v>
      </c>
      <c r="E4153" s="193">
        <v>2.81</v>
      </c>
      <c r="F4153" s="193"/>
    </row>
    <row r="4154" spans="1:6" s="177" customFormat="1" ht="38.25" customHeight="1" outlineLevel="1" x14ac:dyDescent="0.2">
      <c r="A4154" s="177" t="s">
        <v>212</v>
      </c>
      <c r="B4154" s="186" t="s">
        <v>4976</v>
      </c>
      <c r="C4154" s="187" t="s">
        <v>5460</v>
      </c>
      <c r="D4154" s="188" t="s">
        <v>9</v>
      </c>
      <c r="E4154" s="189">
        <v>7.78</v>
      </c>
      <c r="F4154" s="189"/>
    </row>
    <row r="4155" spans="1:6" s="177" customFormat="1" ht="38.25" customHeight="1" outlineLevel="1" x14ac:dyDescent="0.2">
      <c r="A4155" s="177" t="s">
        <v>212</v>
      </c>
      <c r="B4155" s="190" t="s">
        <v>4977</v>
      </c>
      <c r="C4155" s="191" t="s">
        <v>5407</v>
      </c>
      <c r="D4155" s="192" t="s">
        <v>9</v>
      </c>
      <c r="E4155" s="193">
        <v>25.46</v>
      </c>
      <c r="F4155" s="193"/>
    </row>
    <row r="4156" spans="1:6" s="177" customFormat="1" ht="38.25" customHeight="1" outlineLevel="1" x14ac:dyDescent="0.2">
      <c r="A4156" s="177" t="s">
        <v>212</v>
      </c>
      <c r="B4156" s="186" t="s">
        <v>4978</v>
      </c>
      <c r="C4156" s="187" t="s">
        <v>5408</v>
      </c>
      <c r="D4156" s="188" t="s">
        <v>9</v>
      </c>
      <c r="E4156" s="189">
        <v>19.850000000000001</v>
      </c>
      <c r="F4156" s="189"/>
    </row>
    <row r="4157" spans="1:6" s="177" customFormat="1" ht="38.25" customHeight="1" outlineLevel="1" x14ac:dyDescent="0.2">
      <c r="A4157" s="177" t="s">
        <v>212</v>
      </c>
      <c r="B4157" s="190" t="s">
        <v>4979</v>
      </c>
      <c r="C4157" s="191" t="s">
        <v>5429</v>
      </c>
      <c r="D4157" s="192" t="s">
        <v>9</v>
      </c>
      <c r="E4157" s="193">
        <v>1.65</v>
      </c>
      <c r="F4157" s="193"/>
    </row>
    <row r="4158" spans="1:6" s="177" customFormat="1" ht="38.25" customHeight="1" outlineLevel="1" x14ac:dyDescent="0.2">
      <c r="A4158" s="177" t="s">
        <v>212</v>
      </c>
      <c r="B4158" s="186" t="s">
        <v>4980</v>
      </c>
      <c r="C4158" s="187" t="s">
        <v>5434</v>
      </c>
      <c r="D4158" s="188" t="s">
        <v>9</v>
      </c>
      <c r="E4158" s="189">
        <v>2.39</v>
      </c>
      <c r="F4158" s="189"/>
    </row>
    <row r="4159" spans="1:6" s="177" customFormat="1" ht="38.25" customHeight="1" outlineLevel="1" x14ac:dyDescent="0.2">
      <c r="A4159" s="177" t="s">
        <v>212</v>
      </c>
      <c r="B4159" s="190" t="s">
        <v>5689</v>
      </c>
      <c r="C4159" s="191" t="s">
        <v>5436</v>
      </c>
      <c r="D4159" s="192" t="s">
        <v>9</v>
      </c>
      <c r="E4159" s="193">
        <v>2.74</v>
      </c>
      <c r="F4159" s="193"/>
    </row>
    <row r="4160" spans="1:6" s="177" customFormat="1" ht="38.25" customHeight="1" outlineLevel="1" x14ac:dyDescent="0.2">
      <c r="A4160" s="177" t="s">
        <v>212</v>
      </c>
      <c r="B4160" s="186" t="s">
        <v>5690</v>
      </c>
      <c r="C4160" s="187" t="s">
        <v>5411</v>
      </c>
      <c r="D4160" s="188" t="s">
        <v>9</v>
      </c>
      <c r="E4160" s="189">
        <v>14.76</v>
      </c>
      <c r="F4160" s="189"/>
    </row>
    <row r="4161" spans="1:10" s="177" customFormat="1" ht="38.25" customHeight="1" outlineLevel="1" x14ac:dyDescent="0.2">
      <c r="A4161" s="177" t="s">
        <v>212</v>
      </c>
      <c r="B4161" s="190" t="s">
        <v>5691</v>
      </c>
      <c r="C4161" s="191" t="s">
        <v>5413</v>
      </c>
      <c r="D4161" s="192" t="s">
        <v>9</v>
      </c>
      <c r="E4161" s="193">
        <v>1.76</v>
      </c>
      <c r="F4161" s="193"/>
    </row>
    <row r="4162" spans="1:10" s="177" customFormat="1" ht="12.75" customHeight="1" outlineLevel="1" x14ac:dyDescent="0.2">
      <c r="A4162" s="177" t="s">
        <v>212</v>
      </c>
      <c r="B4162" s="186" t="s">
        <v>5692</v>
      </c>
      <c r="C4162" s="187" t="s">
        <v>5442</v>
      </c>
      <c r="D4162" s="188" t="s">
        <v>9</v>
      </c>
      <c r="E4162" s="189">
        <v>0.35</v>
      </c>
      <c r="F4162" s="189"/>
    </row>
    <row r="4163" spans="1:10" s="177" customFormat="1" ht="38.25" customHeight="1" outlineLevel="1" x14ac:dyDescent="0.2">
      <c r="A4163" s="177" t="s">
        <v>212</v>
      </c>
      <c r="B4163" s="190" t="s">
        <v>5693</v>
      </c>
      <c r="C4163" s="191" t="s">
        <v>5415</v>
      </c>
      <c r="D4163" s="192" t="s">
        <v>9</v>
      </c>
      <c r="E4163" s="193">
        <v>6.72</v>
      </c>
      <c r="F4163" s="193"/>
    </row>
    <row r="4164" spans="1:10" s="177" customFormat="1" ht="38.25" customHeight="1" outlineLevel="1" x14ac:dyDescent="0.2">
      <c r="A4164" s="177" t="s">
        <v>212</v>
      </c>
      <c r="B4164" s="186" t="s">
        <v>5694</v>
      </c>
      <c r="C4164" s="187" t="s">
        <v>5417</v>
      </c>
      <c r="D4164" s="188" t="s">
        <v>9</v>
      </c>
      <c r="E4164" s="189">
        <v>6.92</v>
      </c>
      <c r="F4164" s="189"/>
    </row>
    <row r="4165" spans="1:10" s="177" customFormat="1" ht="38.25" customHeight="1" outlineLevel="1" x14ac:dyDescent="0.2">
      <c r="A4165" s="177" t="s">
        <v>212</v>
      </c>
      <c r="B4165" s="190" t="s">
        <v>5695</v>
      </c>
      <c r="C4165" s="191" t="s">
        <v>5450</v>
      </c>
      <c r="D4165" s="192" t="s">
        <v>9</v>
      </c>
      <c r="E4165" s="193">
        <v>2.1</v>
      </c>
      <c r="F4165" s="193"/>
    </row>
    <row r="4166" spans="1:10" s="177" customFormat="1" ht="38.25" customHeight="1" outlineLevel="1" x14ac:dyDescent="0.2">
      <c r="A4166" s="177" t="s">
        <v>212</v>
      </c>
      <c r="B4166" s="186" t="s">
        <v>5696</v>
      </c>
      <c r="C4166" s="187" t="s">
        <v>5452</v>
      </c>
      <c r="D4166" s="188" t="s">
        <v>9</v>
      </c>
      <c r="E4166" s="189">
        <v>1.61</v>
      </c>
      <c r="F4166" s="189"/>
    </row>
    <row r="4167" spans="1:10" s="177" customFormat="1" ht="38.25" customHeight="1" outlineLevel="1" x14ac:dyDescent="0.2">
      <c r="A4167" s="177" t="s">
        <v>212</v>
      </c>
      <c r="B4167" s="190" t="s">
        <v>5697</v>
      </c>
      <c r="C4167" s="191" t="s">
        <v>5682</v>
      </c>
      <c r="D4167" s="192" t="s">
        <v>9</v>
      </c>
      <c r="E4167" s="193">
        <v>0.6</v>
      </c>
      <c r="F4167" s="193"/>
    </row>
    <row r="4168" spans="1:10" s="177" customFormat="1" ht="38.25" customHeight="1" outlineLevel="1" x14ac:dyDescent="0.2">
      <c r="A4168" s="177" t="s">
        <v>212</v>
      </c>
      <c r="B4168" s="186" t="s">
        <v>5698</v>
      </c>
      <c r="C4168" s="187" t="s">
        <v>5699</v>
      </c>
      <c r="D4168" s="188" t="s">
        <v>9</v>
      </c>
      <c r="E4168" s="189">
        <v>3.61</v>
      </c>
      <c r="F4168" s="189"/>
    </row>
    <row r="4169" spans="1:10" s="177" customFormat="1" ht="38.25" customHeight="1" outlineLevel="1" x14ac:dyDescent="0.2">
      <c r="A4169" s="177" t="s">
        <v>212</v>
      </c>
      <c r="B4169" s="190" t="s">
        <v>5700</v>
      </c>
      <c r="C4169" s="191" t="s">
        <v>5419</v>
      </c>
      <c r="D4169" s="192" t="s">
        <v>9</v>
      </c>
      <c r="E4169" s="193">
        <v>10.16</v>
      </c>
      <c r="F4169" s="193"/>
      <c r="G4169" s="203"/>
      <c r="H4169" s="203"/>
      <c r="I4169" s="203"/>
      <c r="J4169" s="365"/>
    </row>
    <row r="4170" spans="1:10" s="177" customFormat="1" ht="38.25" customHeight="1" outlineLevel="1" x14ac:dyDescent="0.2">
      <c r="A4170" s="177" t="s">
        <v>212</v>
      </c>
      <c r="B4170" s="186" t="s">
        <v>5701</v>
      </c>
      <c r="C4170" s="187" t="s">
        <v>5421</v>
      </c>
      <c r="D4170" s="188" t="s">
        <v>9</v>
      </c>
      <c r="E4170" s="189">
        <v>18.52</v>
      </c>
      <c r="F4170" s="189"/>
      <c r="G4170" s="203"/>
      <c r="H4170" s="203"/>
      <c r="I4170" s="203"/>
      <c r="J4170" s="365"/>
    </row>
    <row r="4171" spans="1:10" s="177" customFormat="1" ht="38.25" customHeight="1" outlineLevel="1" x14ac:dyDescent="0.2">
      <c r="A4171" s="177" t="s">
        <v>212</v>
      </c>
      <c r="B4171" s="190" t="s">
        <v>5702</v>
      </c>
      <c r="C4171" s="191" t="s">
        <v>5686</v>
      </c>
      <c r="D4171" s="192" t="s">
        <v>9</v>
      </c>
      <c r="E4171" s="193">
        <v>1.98</v>
      </c>
      <c r="F4171" s="193"/>
      <c r="G4171" s="203"/>
      <c r="H4171" s="203"/>
      <c r="I4171" s="203"/>
      <c r="J4171" s="365"/>
    </row>
    <row r="4172" spans="1:10" s="177" customFormat="1" ht="38.25" customHeight="1" outlineLevel="1" x14ac:dyDescent="0.2">
      <c r="A4172" s="177" t="s">
        <v>212</v>
      </c>
      <c r="B4172" s="186" t="s">
        <v>5703</v>
      </c>
      <c r="C4172" s="187" t="s">
        <v>5423</v>
      </c>
      <c r="D4172" s="188" t="s">
        <v>9</v>
      </c>
      <c r="E4172" s="189">
        <v>36</v>
      </c>
      <c r="F4172" s="189"/>
      <c r="G4172" s="203"/>
      <c r="H4172" s="203"/>
      <c r="I4172" s="203"/>
      <c r="J4172" s="365"/>
    </row>
    <row r="4173" spans="1:10" s="177" customFormat="1" ht="38.25" customHeight="1" outlineLevel="1" x14ac:dyDescent="0.2">
      <c r="A4173" s="177" t="s">
        <v>212</v>
      </c>
      <c r="B4173" s="190" t="s">
        <v>5704</v>
      </c>
      <c r="C4173" s="191" t="s">
        <v>5425</v>
      </c>
      <c r="D4173" s="192" t="s">
        <v>9</v>
      </c>
      <c r="E4173" s="193">
        <v>21.3</v>
      </c>
      <c r="F4173" s="193"/>
    </row>
    <row r="4174" spans="1:10" s="177" customFormat="1" ht="12.75" customHeight="1" outlineLevel="1" x14ac:dyDescent="0.2">
      <c r="A4174" s="177" t="s">
        <v>212</v>
      </c>
      <c r="B4174" s="178" t="s">
        <v>4981</v>
      </c>
      <c r="C4174" s="179" t="s">
        <v>1499</v>
      </c>
      <c r="D4174" s="180"/>
      <c r="E4174" s="181"/>
      <c r="F4174" s="181"/>
    </row>
    <row r="4175" spans="1:10" s="177" customFormat="1" ht="38.25" customHeight="1" outlineLevel="1" x14ac:dyDescent="0.2">
      <c r="A4175" s="177" t="s">
        <v>212</v>
      </c>
      <c r="B4175" s="186" t="s">
        <v>4982</v>
      </c>
      <c r="C4175" s="187" t="s">
        <v>5426</v>
      </c>
      <c r="D4175" s="188" t="s">
        <v>9</v>
      </c>
      <c r="E4175" s="189">
        <v>2.54</v>
      </c>
      <c r="F4175" s="189"/>
    </row>
    <row r="4176" spans="1:10" s="177" customFormat="1" ht="38.25" customHeight="1" outlineLevel="1" x14ac:dyDescent="0.2">
      <c r="A4176" s="177" t="s">
        <v>212</v>
      </c>
      <c r="B4176" s="190" t="s">
        <v>4983</v>
      </c>
      <c r="C4176" s="191" t="s">
        <v>5402</v>
      </c>
      <c r="D4176" s="192" t="s">
        <v>9</v>
      </c>
      <c r="E4176" s="193">
        <v>3.5</v>
      </c>
      <c r="F4176" s="193"/>
    </row>
    <row r="4177" spans="1:6" s="177" customFormat="1" ht="38.25" customHeight="1" outlineLevel="1" x14ac:dyDescent="0.2">
      <c r="A4177" s="177" t="s">
        <v>212</v>
      </c>
      <c r="B4177" s="186" t="s">
        <v>4984</v>
      </c>
      <c r="C4177" s="187" t="s">
        <v>5403</v>
      </c>
      <c r="D4177" s="188" t="s">
        <v>9</v>
      </c>
      <c r="E4177" s="189">
        <v>1.49</v>
      </c>
      <c r="F4177" s="189"/>
    </row>
    <row r="4178" spans="1:6" s="177" customFormat="1" ht="38.25" customHeight="1" outlineLevel="1" x14ac:dyDescent="0.2">
      <c r="A4178" s="177" t="s">
        <v>212</v>
      </c>
      <c r="B4178" s="190" t="s">
        <v>4985</v>
      </c>
      <c r="C4178" s="191" t="s">
        <v>5405</v>
      </c>
      <c r="D4178" s="192" t="s">
        <v>9</v>
      </c>
      <c r="E4178" s="193">
        <v>12.04</v>
      </c>
      <c r="F4178" s="193"/>
    </row>
    <row r="4179" spans="1:6" s="177" customFormat="1" ht="38.25" customHeight="1" outlineLevel="1" x14ac:dyDescent="0.2">
      <c r="A4179" s="177" t="s">
        <v>212</v>
      </c>
      <c r="B4179" s="186" t="s">
        <v>4986</v>
      </c>
      <c r="C4179" s="187" t="s">
        <v>5406</v>
      </c>
      <c r="D4179" s="188" t="s">
        <v>9</v>
      </c>
      <c r="E4179" s="189">
        <v>22.78</v>
      </c>
      <c r="F4179" s="189"/>
    </row>
    <row r="4180" spans="1:6" s="177" customFormat="1" ht="38.25" customHeight="1" outlineLevel="1" x14ac:dyDescent="0.2">
      <c r="A4180" s="177" t="s">
        <v>212</v>
      </c>
      <c r="B4180" s="190" t="s">
        <v>4987</v>
      </c>
      <c r="C4180" s="191" t="s">
        <v>5427</v>
      </c>
      <c r="D4180" s="192" t="s">
        <v>9</v>
      </c>
      <c r="E4180" s="193">
        <v>2.81</v>
      </c>
      <c r="F4180" s="193"/>
    </row>
    <row r="4181" spans="1:6" s="177" customFormat="1" ht="38.25" customHeight="1" outlineLevel="1" x14ac:dyDescent="0.2">
      <c r="A4181" s="177" t="s">
        <v>212</v>
      </c>
      <c r="B4181" s="186" t="s">
        <v>4988</v>
      </c>
      <c r="C4181" s="187" t="s">
        <v>5460</v>
      </c>
      <c r="D4181" s="188" t="s">
        <v>9</v>
      </c>
      <c r="E4181" s="189">
        <v>7.77</v>
      </c>
      <c r="F4181" s="189"/>
    </row>
    <row r="4182" spans="1:6" s="177" customFormat="1" ht="38.25" customHeight="1" outlineLevel="1" x14ac:dyDescent="0.2">
      <c r="A4182" s="177" t="s">
        <v>212</v>
      </c>
      <c r="B4182" s="190" t="s">
        <v>4989</v>
      </c>
      <c r="C4182" s="191" t="s">
        <v>5407</v>
      </c>
      <c r="D4182" s="192" t="s">
        <v>9</v>
      </c>
      <c r="E4182" s="193">
        <v>24.23</v>
      </c>
      <c r="F4182" s="193"/>
    </row>
    <row r="4183" spans="1:6" s="177" customFormat="1" ht="38.25" customHeight="1" outlineLevel="1" x14ac:dyDescent="0.2">
      <c r="A4183" s="177" t="s">
        <v>212</v>
      </c>
      <c r="B4183" s="186" t="s">
        <v>4990</v>
      </c>
      <c r="C4183" s="187" t="s">
        <v>5408</v>
      </c>
      <c r="D4183" s="188" t="s">
        <v>9</v>
      </c>
      <c r="E4183" s="189">
        <v>20.91</v>
      </c>
      <c r="F4183" s="189"/>
    </row>
    <row r="4184" spans="1:6" s="177" customFormat="1" ht="38.25" customHeight="1" outlineLevel="1" x14ac:dyDescent="0.2">
      <c r="A4184" s="177" t="s">
        <v>212</v>
      </c>
      <c r="B4184" s="190" t="s">
        <v>4991</v>
      </c>
      <c r="C4184" s="191" t="s">
        <v>5429</v>
      </c>
      <c r="D4184" s="192" t="s">
        <v>9</v>
      </c>
      <c r="E4184" s="193">
        <v>0.74</v>
      </c>
      <c r="F4184" s="193"/>
    </row>
    <row r="4185" spans="1:6" s="177" customFormat="1" ht="38.25" customHeight="1" outlineLevel="1" x14ac:dyDescent="0.2">
      <c r="A4185" s="177" t="s">
        <v>212</v>
      </c>
      <c r="B4185" s="186" t="s">
        <v>4992</v>
      </c>
      <c r="C4185" s="187" t="s">
        <v>5434</v>
      </c>
      <c r="D4185" s="188" t="s">
        <v>9</v>
      </c>
      <c r="E4185" s="189">
        <v>1.25</v>
      </c>
      <c r="F4185" s="189"/>
    </row>
    <row r="4186" spans="1:6" s="177" customFormat="1" ht="12.75" customHeight="1" outlineLevel="1" x14ac:dyDescent="0.2">
      <c r="A4186" s="177" t="s">
        <v>212</v>
      </c>
      <c r="B4186" s="190" t="s">
        <v>5705</v>
      </c>
      <c r="C4186" s="191" t="s">
        <v>5436</v>
      </c>
      <c r="D4186" s="192" t="s">
        <v>9</v>
      </c>
      <c r="E4186" s="193">
        <v>2.71</v>
      </c>
      <c r="F4186" s="193"/>
    </row>
    <row r="4187" spans="1:6" s="177" customFormat="1" ht="38.25" customHeight="1" outlineLevel="1" x14ac:dyDescent="0.2">
      <c r="A4187" s="177" t="s">
        <v>212</v>
      </c>
      <c r="B4187" s="186" t="s">
        <v>5706</v>
      </c>
      <c r="C4187" s="187" t="s">
        <v>5411</v>
      </c>
      <c r="D4187" s="188" t="s">
        <v>9</v>
      </c>
      <c r="E4187" s="189">
        <v>7.39</v>
      </c>
      <c r="F4187" s="189"/>
    </row>
    <row r="4188" spans="1:6" s="177" customFormat="1" ht="38.25" customHeight="1" outlineLevel="1" x14ac:dyDescent="0.2">
      <c r="A4188" s="177" t="s">
        <v>212</v>
      </c>
      <c r="B4188" s="190" t="s">
        <v>5707</v>
      </c>
      <c r="C4188" s="191" t="s">
        <v>5413</v>
      </c>
      <c r="D4188" s="192" t="s">
        <v>9</v>
      </c>
      <c r="E4188" s="193">
        <v>2.67</v>
      </c>
      <c r="F4188" s="193"/>
    </row>
    <row r="4189" spans="1:6" s="177" customFormat="1" ht="38.25" customHeight="1" outlineLevel="1" x14ac:dyDescent="0.2">
      <c r="A4189" s="177" t="s">
        <v>212</v>
      </c>
      <c r="B4189" s="186" t="s">
        <v>5708</v>
      </c>
      <c r="C4189" s="187" t="s">
        <v>5442</v>
      </c>
      <c r="D4189" s="188" t="s">
        <v>9</v>
      </c>
      <c r="E4189" s="189">
        <v>0.31</v>
      </c>
      <c r="F4189" s="189"/>
    </row>
    <row r="4190" spans="1:6" s="177" customFormat="1" ht="38.25" customHeight="1" outlineLevel="1" x14ac:dyDescent="0.2">
      <c r="A4190" s="177" t="s">
        <v>212</v>
      </c>
      <c r="B4190" s="190" t="s">
        <v>5709</v>
      </c>
      <c r="C4190" s="191" t="s">
        <v>5415</v>
      </c>
      <c r="D4190" s="192" t="s">
        <v>9</v>
      </c>
      <c r="E4190" s="193">
        <v>4.53</v>
      </c>
      <c r="F4190" s="193"/>
    </row>
    <row r="4191" spans="1:6" s="177" customFormat="1" ht="38.25" customHeight="1" outlineLevel="1" x14ac:dyDescent="0.2">
      <c r="A4191" s="177" t="s">
        <v>212</v>
      </c>
      <c r="B4191" s="186" t="s">
        <v>5710</v>
      </c>
      <c r="C4191" s="187" t="s">
        <v>5417</v>
      </c>
      <c r="D4191" s="188" t="s">
        <v>9</v>
      </c>
      <c r="E4191" s="189">
        <v>4.8099999999999996</v>
      </c>
      <c r="F4191" s="189"/>
    </row>
    <row r="4192" spans="1:6" s="177" customFormat="1" ht="38.25" customHeight="1" outlineLevel="1" x14ac:dyDescent="0.2">
      <c r="A4192" s="177" t="s">
        <v>212</v>
      </c>
      <c r="B4192" s="190" t="s">
        <v>5711</v>
      </c>
      <c r="C4192" s="191" t="s">
        <v>5450</v>
      </c>
      <c r="D4192" s="192" t="s">
        <v>9</v>
      </c>
      <c r="E4192" s="193">
        <v>2.04</v>
      </c>
      <c r="F4192" s="193"/>
    </row>
    <row r="4193" spans="1:6" s="177" customFormat="1" ht="38.25" customHeight="1" outlineLevel="1" x14ac:dyDescent="0.2">
      <c r="A4193" s="177" t="s">
        <v>212</v>
      </c>
      <c r="B4193" s="186" t="s">
        <v>5712</v>
      </c>
      <c r="C4193" s="187" t="s">
        <v>5452</v>
      </c>
      <c r="D4193" s="188" t="s">
        <v>9</v>
      </c>
      <c r="E4193" s="189">
        <v>1.61</v>
      </c>
      <c r="F4193" s="189"/>
    </row>
    <row r="4194" spans="1:6" s="177" customFormat="1" ht="38.25" customHeight="1" outlineLevel="1" x14ac:dyDescent="0.2">
      <c r="A4194" s="177" t="s">
        <v>212</v>
      </c>
      <c r="B4194" s="190" t="s">
        <v>5713</v>
      </c>
      <c r="C4194" s="191" t="s">
        <v>5682</v>
      </c>
      <c r="D4194" s="192" t="s">
        <v>9</v>
      </c>
      <c r="E4194" s="193">
        <v>0.6</v>
      </c>
      <c r="F4194" s="193"/>
    </row>
    <row r="4195" spans="1:6" s="177" customFormat="1" ht="38.25" customHeight="1" outlineLevel="1" x14ac:dyDescent="0.2">
      <c r="A4195" s="177" t="s">
        <v>212</v>
      </c>
      <c r="B4195" s="186" t="s">
        <v>5714</v>
      </c>
      <c r="C4195" s="187" t="s">
        <v>5699</v>
      </c>
      <c r="D4195" s="188" t="s">
        <v>9</v>
      </c>
      <c r="E4195" s="189">
        <v>2.94</v>
      </c>
      <c r="F4195" s="189"/>
    </row>
    <row r="4196" spans="1:6" s="177" customFormat="1" ht="38.25" customHeight="1" outlineLevel="1" x14ac:dyDescent="0.2">
      <c r="A4196" s="177" t="s">
        <v>212</v>
      </c>
      <c r="B4196" s="190" t="s">
        <v>5715</v>
      </c>
      <c r="C4196" s="191" t="s">
        <v>5419</v>
      </c>
      <c r="D4196" s="192" t="s">
        <v>9</v>
      </c>
      <c r="E4196" s="193">
        <v>12.05</v>
      </c>
      <c r="F4196" s="193"/>
    </row>
    <row r="4197" spans="1:6" s="177" customFormat="1" ht="38.25" customHeight="1" outlineLevel="1" x14ac:dyDescent="0.2">
      <c r="A4197" s="177" t="s">
        <v>212</v>
      </c>
      <c r="B4197" s="186" t="s">
        <v>5716</v>
      </c>
      <c r="C4197" s="187" t="s">
        <v>5421</v>
      </c>
      <c r="D4197" s="188" t="s">
        <v>9</v>
      </c>
      <c r="E4197" s="189">
        <v>19.12</v>
      </c>
      <c r="F4197" s="189"/>
    </row>
    <row r="4198" spans="1:6" s="177" customFormat="1" ht="12.75" customHeight="1" outlineLevel="1" x14ac:dyDescent="0.2">
      <c r="A4198" s="177" t="s">
        <v>212</v>
      </c>
      <c r="B4198" s="190" t="s">
        <v>5717</v>
      </c>
      <c r="C4198" s="191" t="s">
        <v>5686</v>
      </c>
      <c r="D4198" s="192" t="s">
        <v>9</v>
      </c>
      <c r="E4198" s="193">
        <v>1.98</v>
      </c>
      <c r="F4198" s="193"/>
    </row>
    <row r="4199" spans="1:6" s="177" customFormat="1" ht="38.25" customHeight="1" outlineLevel="1" x14ac:dyDescent="0.2">
      <c r="A4199" s="177" t="s">
        <v>212</v>
      </c>
      <c r="B4199" s="186" t="s">
        <v>5718</v>
      </c>
      <c r="C4199" s="187" t="s">
        <v>5423</v>
      </c>
      <c r="D4199" s="188" t="s">
        <v>9</v>
      </c>
      <c r="E4199" s="189">
        <v>33.840000000000003</v>
      </c>
      <c r="F4199" s="189"/>
    </row>
    <row r="4200" spans="1:6" s="177" customFormat="1" ht="38.25" customHeight="1" outlineLevel="1" x14ac:dyDescent="0.2">
      <c r="A4200" s="177" t="s">
        <v>212</v>
      </c>
      <c r="B4200" s="190" t="s">
        <v>5719</v>
      </c>
      <c r="C4200" s="191" t="s">
        <v>5425</v>
      </c>
      <c r="D4200" s="192" t="s">
        <v>9</v>
      </c>
      <c r="E4200" s="193">
        <v>20.47</v>
      </c>
      <c r="F4200" s="193"/>
    </row>
    <row r="4201" spans="1:6" s="177" customFormat="1" ht="38.25" customHeight="1" outlineLevel="1" x14ac:dyDescent="0.2">
      <c r="A4201" s="177" t="s">
        <v>212</v>
      </c>
      <c r="B4201" s="178" t="s">
        <v>4993</v>
      </c>
      <c r="C4201" s="179" t="s">
        <v>1500</v>
      </c>
      <c r="D4201" s="180"/>
      <c r="E4201" s="181"/>
      <c r="F4201" s="181"/>
    </row>
    <row r="4202" spans="1:6" s="177" customFormat="1" ht="38.25" customHeight="1" outlineLevel="1" x14ac:dyDescent="0.2">
      <c r="A4202" s="177" t="s">
        <v>212</v>
      </c>
      <c r="B4202" s="186" t="s">
        <v>4994</v>
      </c>
      <c r="C4202" s="187" t="s">
        <v>5426</v>
      </c>
      <c r="D4202" s="188" t="s">
        <v>9</v>
      </c>
      <c r="E4202" s="189">
        <v>4.4800000000000004</v>
      </c>
      <c r="F4202" s="189"/>
    </row>
    <row r="4203" spans="1:6" s="177" customFormat="1" ht="38.25" customHeight="1" outlineLevel="1" x14ac:dyDescent="0.2">
      <c r="A4203" s="177" t="s">
        <v>212</v>
      </c>
      <c r="B4203" s="190" t="s">
        <v>4995</v>
      </c>
      <c r="C4203" s="191" t="s">
        <v>5402</v>
      </c>
      <c r="D4203" s="192" t="s">
        <v>9</v>
      </c>
      <c r="E4203" s="193">
        <v>4.43</v>
      </c>
      <c r="F4203" s="193"/>
    </row>
    <row r="4204" spans="1:6" s="177" customFormat="1" ht="38.25" customHeight="1" outlineLevel="1" x14ac:dyDescent="0.2">
      <c r="A4204" s="177" t="s">
        <v>212</v>
      </c>
      <c r="B4204" s="186" t="s">
        <v>4996</v>
      </c>
      <c r="C4204" s="187" t="s">
        <v>5403</v>
      </c>
      <c r="D4204" s="188" t="s">
        <v>9</v>
      </c>
      <c r="E4204" s="189">
        <v>1.94</v>
      </c>
      <c r="F4204" s="189"/>
    </row>
    <row r="4205" spans="1:6" s="177" customFormat="1" ht="38.25" customHeight="1" outlineLevel="1" x14ac:dyDescent="0.2">
      <c r="A4205" s="177" t="s">
        <v>212</v>
      </c>
      <c r="B4205" s="190" t="s">
        <v>4997</v>
      </c>
      <c r="C4205" s="191" t="s">
        <v>5405</v>
      </c>
      <c r="D4205" s="192" t="s">
        <v>9</v>
      </c>
      <c r="E4205" s="193">
        <v>18.63</v>
      </c>
      <c r="F4205" s="193"/>
    </row>
    <row r="4206" spans="1:6" s="177" customFormat="1" ht="38.25" customHeight="1" outlineLevel="1" x14ac:dyDescent="0.2">
      <c r="A4206" s="177" t="s">
        <v>212</v>
      </c>
      <c r="B4206" s="186" t="s">
        <v>4998</v>
      </c>
      <c r="C4206" s="187" t="s">
        <v>5406</v>
      </c>
      <c r="D4206" s="188" t="s">
        <v>9</v>
      </c>
      <c r="E4206" s="189">
        <v>24.96</v>
      </c>
      <c r="F4206" s="189"/>
    </row>
    <row r="4207" spans="1:6" s="177" customFormat="1" ht="38.25" customHeight="1" outlineLevel="1" x14ac:dyDescent="0.2">
      <c r="A4207" s="177" t="s">
        <v>212</v>
      </c>
      <c r="B4207" s="190" t="s">
        <v>4999</v>
      </c>
      <c r="C4207" s="191" t="s">
        <v>5427</v>
      </c>
      <c r="D4207" s="192" t="s">
        <v>9</v>
      </c>
      <c r="E4207" s="193">
        <v>2.75</v>
      </c>
      <c r="F4207" s="193"/>
    </row>
    <row r="4208" spans="1:6" s="177" customFormat="1" ht="38.25" customHeight="1" outlineLevel="1" x14ac:dyDescent="0.2">
      <c r="A4208" s="177" t="s">
        <v>212</v>
      </c>
      <c r="B4208" s="186" t="s">
        <v>5000</v>
      </c>
      <c r="C4208" s="187" t="s">
        <v>5460</v>
      </c>
      <c r="D4208" s="188" t="s">
        <v>9</v>
      </c>
      <c r="E4208" s="189">
        <v>8.51</v>
      </c>
      <c r="F4208" s="189"/>
    </row>
    <row r="4209" spans="1:10" s="177" customFormat="1" ht="38.25" customHeight="1" outlineLevel="1" x14ac:dyDescent="0.2">
      <c r="A4209" s="177" t="s">
        <v>212</v>
      </c>
      <c r="B4209" s="190" t="s">
        <v>5001</v>
      </c>
      <c r="C4209" s="191" t="s">
        <v>5407</v>
      </c>
      <c r="D4209" s="192" t="s">
        <v>9</v>
      </c>
      <c r="E4209" s="193">
        <v>35.81</v>
      </c>
      <c r="F4209" s="193"/>
      <c r="G4209" s="203"/>
      <c r="H4209" s="203"/>
      <c r="I4209" s="203"/>
      <c r="J4209" s="365"/>
    </row>
    <row r="4210" spans="1:10" s="177" customFormat="1" ht="12.75" customHeight="1" outlineLevel="1" x14ac:dyDescent="0.2">
      <c r="A4210" s="177" t="s">
        <v>212</v>
      </c>
      <c r="B4210" s="186" t="s">
        <v>5002</v>
      </c>
      <c r="C4210" s="187" t="s">
        <v>5408</v>
      </c>
      <c r="D4210" s="188" t="s">
        <v>9</v>
      </c>
      <c r="E4210" s="189">
        <v>22.31</v>
      </c>
      <c r="F4210" s="189"/>
      <c r="G4210" s="203"/>
      <c r="H4210" s="203"/>
      <c r="I4210" s="203"/>
      <c r="J4210" s="365"/>
    </row>
    <row r="4211" spans="1:10" s="177" customFormat="1" ht="38.25" customHeight="1" outlineLevel="1" x14ac:dyDescent="0.2">
      <c r="A4211" s="177" t="s">
        <v>212</v>
      </c>
      <c r="B4211" s="190" t="s">
        <v>5003</v>
      </c>
      <c r="C4211" s="191" t="s">
        <v>5429</v>
      </c>
      <c r="D4211" s="192" t="s">
        <v>9</v>
      </c>
      <c r="E4211" s="193">
        <v>0.97</v>
      </c>
      <c r="F4211" s="193"/>
      <c r="G4211" s="203"/>
      <c r="H4211" s="203"/>
      <c r="I4211" s="203"/>
      <c r="J4211" s="365"/>
    </row>
    <row r="4212" spans="1:10" s="177" customFormat="1" ht="38.25" customHeight="1" outlineLevel="1" x14ac:dyDescent="0.2">
      <c r="A4212" s="177" t="s">
        <v>212</v>
      </c>
      <c r="B4212" s="186" t="s">
        <v>5004</v>
      </c>
      <c r="C4212" s="187" t="s">
        <v>5409</v>
      </c>
      <c r="D4212" s="188" t="s">
        <v>9</v>
      </c>
      <c r="E4212" s="189">
        <v>0.93</v>
      </c>
      <c r="F4212" s="189"/>
      <c r="G4212" s="203"/>
      <c r="H4212" s="203"/>
      <c r="I4212" s="203"/>
      <c r="J4212" s="365"/>
    </row>
    <row r="4213" spans="1:10" s="177" customFormat="1" ht="38.25" customHeight="1" outlineLevel="1" x14ac:dyDescent="0.2">
      <c r="A4213" s="177" t="s">
        <v>212</v>
      </c>
      <c r="B4213" s="190" t="s">
        <v>5005</v>
      </c>
      <c r="C4213" s="191" t="s">
        <v>5434</v>
      </c>
      <c r="D4213" s="192" t="s">
        <v>9</v>
      </c>
      <c r="E4213" s="193">
        <v>2.39</v>
      </c>
      <c r="F4213" s="193"/>
    </row>
    <row r="4214" spans="1:10" s="177" customFormat="1" ht="38.25" customHeight="1" outlineLevel="1" x14ac:dyDescent="0.2">
      <c r="A4214" s="177" t="s">
        <v>212</v>
      </c>
      <c r="B4214" s="186" t="s">
        <v>5720</v>
      </c>
      <c r="C4214" s="187" t="s">
        <v>5436</v>
      </c>
      <c r="D4214" s="188" t="s">
        <v>9</v>
      </c>
      <c r="E4214" s="189">
        <v>3.01</v>
      </c>
      <c r="F4214" s="189"/>
    </row>
    <row r="4215" spans="1:10" s="177" customFormat="1" ht="38.25" customHeight="1" outlineLevel="1" x14ac:dyDescent="0.2">
      <c r="A4215" s="177" t="s">
        <v>212</v>
      </c>
      <c r="B4215" s="190" t="s">
        <v>5721</v>
      </c>
      <c r="C4215" s="191" t="s">
        <v>5411</v>
      </c>
      <c r="D4215" s="192" t="s">
        <v>9</v>
      </c>
      <c r="E4215" s="193">
        <v>16.12</v>
      </c>
      <c r="F4215" s="193"/>
    </row>
    <row r="4216" spans="1:10" s="177" customFormat="1" ht="38.25" customHeight="1" outlineLevel="1" x14ac:dyDescent="0.2">
      <c r="A4216" s="177" t="s">
        <v>212</v>
      </c>
      <c r="B4216" s="186" t="s">
        <v>5722</v>
      </c>
      <c r="C4216" s="187" t="s">
        <v>5413</v>
      </c>
      <c r="D4216" s="188" t="s">
        <v>9</v>
      </c>
      <c r="E4216" s="189">
        <v>2.87</v>
      </c>
      <c r="F4216" s="189"/>
    </row>
    <row r="4217" spans="1:10" s="177" customFormat="1" ht="38.25" customHeight="1" outlineLevel="1" x14ac:dyDescent="0.2">
      <c r="A4217" s="177" t="s">
        <v>212</v>
      </c>
      <c r="B4217" s="190" t="s">
        <v>5723</v>
      </c>
      <c r="C4217" s="191" t="s">
        <v>5442</v>
      </c>
      <c r="D4217" s="192" t="s">
        <v>9</v>
      </c>
      <c r="E4217" s="193">
        <v>1.48</v>
      </c>
      <c r="F4217" s="193"/>
    </row>
    <row r="4218" spans="1:10" s="177" customFormat="1" ht="38.25" customHeight="1" outlineLevel="1" x14ac:dyDescent="0.2">
      <c r="A4218" s="177" t="s">
        <v>212</v>
      </c>
      <c r="B4218" s="186" t="s">
        <v>5724</v>
      </c>
      <c r="C4218" s="187" t="s">
        <v>5415</v>
      </c>
      <c r="D4218" s="188" t="s">
        <v>9</v>
      </c>
      <c r="E4218" s="189">
        <v>7.4</v>
      </c>
      <c r="F4218" s="189"/>
    </row>
    <row r="4219" spans="1:10" s="177" customFormat="1" ht="38.25" customHeight="1" outlineLevel="1" x14ac:dyDescent="0.2">
      <c r="A4219" s="177" t="s">
        <v>212</v>
      </c>
      <c r="B4219" s="190" t="s">
        <v>5725</v>
      </c>
      <c r="C4219" s="191" t="s">
        <v>5417</v>
      </c>
      <c r="D4219" s="192" t="s">
        <v>9</v>
      </c>
      <c r="E4219" s="193">
        <v>7.39</v>
      </c>
      <c r="F4219" s="193"/>
    </row>
    <row r="4220" spans="1:10" s="177" customFormat="1" ht="38.25" customHeight="1" outlineLevel="1" x14ac:dyDescent="0.2">
      <c r="A4220" s="177" t="s">
        <v>212</v>
      </c>
      <c r="B4220" s="186" t="s">
        <v>5726</v>
      </c>
      <c r="C4220" s="187" t="s">
        <v>5450</v>
      </c>
      <c r="D4220" s="188" t="s">
        <v>9</v>
      </c>
      <c r="E4220" s="189">
        <v>2.2400000000000002</v>
      </c>
      <c r="F4220" s="189"/>
    </row>
    <row r="4221" spans="1:10" s="177" customFormat="1" ht="38.25" customHeight="1" outlineLevel="1" x14ac:dyDescent="0.2">
      <c r="A4221" s="177" t="s">
        <v>212</v>
      </c>
      <c r="B4221" s="190" t="s">
        <v>5727</v>
      </c>
      <c r="C4221" s="191" t="s">
        <v>5452</v>
      </c>
      <c r="D4221" s="192" t="s">
        <v>9</v>
      </c>
      <c r="E4221" s="193">
        <v>1.61</v>
      </c>
      <c r="F4221" s="193"/>
    </row>
    <row r="4222" spans="1:10" s="177" customFormat="1" ht="12.75" customHeight="1" outlineLevel="1" x14ac:dyDescent="0.2">
      <c r="A4222" s="177" t="s">
        <v>212</v>
      </c>
      <c r="B4222" s="186" t="s">
        <v>5728</v>
      </c>
      <c r="C4222" s="187" t="s">
        <v>5682</v>
      </c>
      <c r="D4222" s="188" t="s">
        <v>9</v>
      </c>
      <c r="E4222" s="189">
        <v>0.93</v>
      </c>
      <c r="F4222" s="189"/>
    </row>
    <row r="4223" spans="1:10" s="177" customFormat="1" ht="38.25" customHeight="1" outlineLevel="1" x14ac:dyDescent="0.2">
      <c r="A4223" s="177" t="s">
        <v>212</v>
      </c>
      <c r="B4223" s="190" t="s">
        <v>5729</v>
      </c>
      <c r="C4223" s="191" t="s">
        <v>5699</v>
      </c>
      <c r="D4223" s="192" t="s">
        <v>9</v>
      </c>
      <c r="E4223" s="193">
        <v>3.44</v>
      </c>
      <c r="F4223" s="193"/>
    </row>
    <row r="4224" spans="1:10" s="177" customFormat="1" ht="38.25" customHeight="1" outlineLevel="1" x14ac:dyDescent="0.2">
      <c r="A4224" s="177" t="s">
        <v>212</v>
      </c>
      <c r="B4224" s="186" t="s">
        <v>5730</v>
      </c>
      <c r="C4224" s="187" t="s">
        <v>5419</v>
      </c>
      <c r="D4224" s="188" t="s">
        <v>9</v>
      </c>
      <c r="E4224" s="189">
        <v>13.45</v>
      </c>
      <c r="F4224" s="189"/>
    </row>
    <row r="4225" spans="1:6" s="177" customFormat="1" ht="38.25" customHeight="1" outlineLevel="1" x14ac:dyDescent="0.2">
      <c r="A4225" s="177" t="s">
        <v>212</v>
      </c>
      <c r="B4225" s="190" t="s">
        <v>5731</v>
      </c>
      <c r="C4225" s="191" t="s">
        <v>5421</v>
      </c>
      <c r="D4225" s="192" t="s">
        <v>9</v>
      </c>
      <c r="E4225" s="193">
        <v>20.059999999999999</v>
      </c>
      <c r="F4225" s="193"/>
    </row>
    <row r="4226" spans="1:6" s="177" customFormat="1" ht="38.25" customHeight="1" outlineLevel="1" x14ac:dyDescent="0.2">
      <c r="A4226" s="177" t="s">
        <v>212</v>
      </c>
      <c r="B4226" s="186" t="s">
        <v>5732</v>
      </c>
      <c r="C4226" s="187" t="s">
        <v>5686</v>
      </c>
      <c r="D4226" s="188" t="s">
        <v>9</v>
      </c>
      <c r="E4226" s="189">
        <v>1.98</v>
      </c>
      <c r="F4226" s="189"/>
    </row>
    <row r="4227" spans="1:6" s="177" customFormat="1" ht="38.25" customHeight="1" outlineLevel="1" x14ac:dyDescent="0.2">
      <c r="A4227" s="177" t="s">
        <v>212</v>
      </c>
      <c r="B4227" s="190" t="s">
        <v>5733</v>
      </c>
      <c r="C4227" s="191" t="s">
        <v>5423</v>
      </c>
      <c r="D4227" s="192" t="s">
        <v>9</v>
      </c>
      <c r="E4227" s="193">
        <v>42.29</v>
      </c>
      <c r="F4227" s="193"/>
    </row>
    <row r="4228" spans="1:6" s="177" customFormat="1" ht="38.25" customHeight="1" outlineLevel="1" x14ac:dyDescent="0.2">
      <c r="A4228" s="177" t="s">
        <v>212</v>
      </c>
      <c r="B4228" s="186" t="s">
        <v>5734</v>
      </c>
      <c r="C4228" s="187" t="s">
        <v>5425</v>
      </c>
      <c r="D4228" s="188" t="s">
        <v>9</v>
      </c>
      <c r="E4228" s="189">
        <v>23.15</v>
      </c>
      <c r="F4228" s="189"/>
    </row>
    <row r="4229" spans="1:6" s="177" customFormat="1" ht="38.25" customHeight="1" outlineLevel="1" x14ac:dyDescent="0.2">
      <c r="A4229" s="177" t="s">
        <v>212</v>
      </c>
      <c r="B4229" s="178" t="s">
        <v>5006</v>
      </c>
      <c r="C4229" s="179" t="s">
        <v>1502</v>
      </c>
      <c r="D4229" s="180"/>
      <c r="E4229" s="181"/>
      <c r="F4229" s="181"/>
    </row>
    <row r="4230" spans="1:6" s="177" customFormat="1" ht="38.25" customHeight="1" outlineLevel="1" x14ac:dyDescent="0.2">
      <c r="A4230" s="177" t="s">
        <v>212</v>
      </c>
      <c r="B4230" s="190" t="s">
        <v>5007</v>
      </c>
      <c r="C4230" s="191" t="s">
        <v>5402</v>
      </c>
      <c r="D4230" s="192" t="s">
        <v>9</v>
      </c>
      <c r="E4230" s="193">
        <v>0.37</v>
      </c>
      <c r="F4230" s="193"/>
    </row>
    <row r="4231" spans="1:6" s="177" customFormat="1" ht="38.25" customHeight="1" outlineLevel="1" x14ac:dyDescent="0.2">
      <c r="A4231" s="177" t="s">
        <v>212</v>
      </c>
      <c r="B4231" s="186" t="s">
        <v>5008</v>
      </c>
      <c r="C4231" s="187" t="s">
        <v>5403</v>
      </c>
      <c r="D4231" s="188" t="s">
        <v>9</v>
      </c>
      <c r="E4231" s="189">
        <v>2.78</v>
      </c>
      <c r="F4231" s="189"/>
    </row>
    <row r="4232" spans="1:6" s="177" customFormat="1" ht="38.25" customHeight="1" outlineLevel="1" x14ac:dyDescent="0.2">
      <c r="A4232" s="177" t="s">
        <v>212</v>
      </c>
      <c r="B4232" s="190" t="s">
        <v>5009</v>
      </c>
      <c r="C4232" s="191" t="s">
        <v>5405</v>
      </c>
      <c r="D4232" s="192" t="s">
        <v>9</v>
      </c>
      <c r="E4232" s="193">
        <v>42.05</v>
      </c>
      <c r="F4232" s="193"/>
    </row>
    <row r="4233" spans="1:6" s="177" customFormat="1" ht="12.75" customHeight="1" outlineLevel="1" x14ac:dyDescent="0.2">
      <c r="A4233" s="177" t="s">
        <v>212</v>
      </c>
      <c r="B4233" s="186" t="s">
        <v>5010</v>
      </c>
      <c r="C4233" s="187" t="s">
        <v>5406</v>
      </c>
      <c r="D4233" s="188" t="s">
        <v>9</v>
      </c>
      <c r="E4233" s="189">
        <v>48.04</v>
      </c>
      <c r="F4233" s="189"/>
    </row>
    <row r="4234" spans="1:6" s="177" customFormat="1" ht="38.25" customHeight="1" outlineLevel="1" x14ac:dyDescent="0.2">
      <c r="A4234" s="177" t="s">
        <v>212</v>
      </c>
      <c r="B4234" s="190" t="s">
        <v>5011</v>
      </c>
      <c r="C4234" s="191" t="s">
        <v>5407</v>
      </c>
      <c r="D4234" s="192" t="s">
        <v>9</v>
      </c>
      <c r="E4234" s="193">
        <v>8.4700000000000006</v>
      </c>
      <c r="F4234" s="193"/>
    </row>
    <row r="4235" spans="1:6" s="177" customFormat="1" ht="38.25" customHeight="1" outlineLevel="1" x14ac:dyDescent="0.2">
      <c r="A4235" s="177" t="s">
        <v>212</v>
      </c>
      <c r="B4235" s="186" t="s">
        <v>5012</v>
      </c>
      <c r="C4235" s="187" t="s">
        <v>5408</v>
      </c>
      <c r="D4235" s="188" t="s">
        <v>9</v>
      </c>
      <c r="E4235" s="189">
        <v>19.59</v>
      </c>
      <c r="F4235" s="189"/>
    </row>
    <row r="4236" spans="1:6" s="177" customFormat="1" ht="38.25" customHeight="1" outlineLevel="1" x14ac:dyDescent="0.2">
      <c r="A4236" s="177" t="s">
        <v>212</v>
      </c>
      <c r="B4236" s="190" t="s">
        <v>5013</v>
      </c>
      <c r="C4236" s="191" t="s">
        <v>5735</v>
      </c>
      <c r="D4236" s="192" t="s">
        <v>9</v>
      </c>
      <c r="E4236" s="193">
        <v>1.34</v>
      </c>
      <c r="F4236" s="193"/>
    </row>
    <row r="4237" spans="1:6" s="177" customFormat="1" ht="38.25" customHeight="1" outlineLevel="1" x14ac:dyDescent="0.2">
      <c r="A4237" s="177" t="s">
        <v>212</v>
      </c>
      <c r="B4237" s="186" t="s">
        <v>5014</v>
      </c>
      <c r="C4237" s="187" t="s">
        <v>5409</v>
      </c>
      <c r="D4237" s="188" t="s">
        <v>9</v>
      </c>
      <c r="E4237" s="189">
        <v>16.53</v>
      </c>
      <c r="F4237" s="189"/>
    </row>
    <row r="4238" spans="1:6" s="177" customFormat="1" ht="38.25" customHeight="1" outlineLevel="1" x14ac:dyDescent="0.2">
      <c r="A4238" s="177" t="s">
        <v>212</v>
      </c>
      <c r="B4238" s="190" t="s">
        <v>5736</v>
      </c>
      <c r="C4238" s="191" t="s">
        <v>5432</v>
      </c>
      <c r="D4238" s="192" t="s">
        <v>9</v>
      </c>
      <c r="E4238" s="193">
        <v>39.46</v>
      </c>
      <c r="F4238" s="193"/>
    </row>
    <row r="4239" spans="1:6" s="177" customFormat="1" ht="38.25" customHeight="1" outlineLevel="1" x14ac:dyDescent="0.2">
      <c r="A4239" s="177" t="s">
        <v>212</v>
      </c>
      <c r="B4239" s="186" t="s">
        <v>5737</v>
      </c>
      <c r="C4239" s="187" t="s">
        <v>5411</v>
      </c>
      <c r="D4239" s="188" t="s">
        <v>9</v>
      </c>
      <c r="E4239" s="189">
        <v>9.2100000000000009</v>
      </c>
      <c r="F4239" s="189"/>
    </row>
    <row r="4240" spans="1:6" s="177" customFormat="1" ht="38.25" customHeight="1" outlineLevel="1" x14ac:dyDescent="0.2">
      <c r="A4240" s="177" t="s">
        <v>212</v>
      </c>
      <c r="B4240" s="190" t="s">
        <v>5738</v>
      </c>
      <c r="C4240" s="191" t="s">
        <v>5413</v>
      </c>
      <c r="D4240" s="192" t="s">
        <v>9</v>
      </c>
      <c r="E4240" s="193">
        <v>38.24</v>
      </c>
      <c r="F4240" s="193"/>
    </row>
    <row r="4241" spans="1:10" s="177" customFormat="1" ht="38.25" customHeight="1" outlineLevel="1" x14ac:dyDescent="0.2">
      <c r="A4241" s="177" t="s">
        <v>212</v>
      </c>
      <c r="B4241" s="186" t="s">
        <v>5739</v>
      </c>
      <c r="C4241" s="187" t="s">
        <v>5415</v>
      </c>
      <c r="D4241" s="188" t="s">
        <v>9</v>
      </c>
      <c r="E4241" s="189">
        <v>4.55</v>
      </c>
      <c r="F4241" s="189"/>
    </row>
    <row r="4242" spans="1:10" s="177" customFormat="1" ht="38.25" customHeight="1" outlineLevel="1" x14ac:dyDescent="0.2">
      <c r="A4242" s="177" t="s">
        <v>212</v>
      </c>
      <c r="B4242" s="190" t="s">
        <v>5740</v>
      </c>
      <c r="C4242" s="191" t="s">
        <v>5417</v>
      </c>
      <c r="D4242" s="192" t="s">
        <v>9</v>
      </c>
      <c r="E4242" s="193">
        <v>12.41</v>
      </c>
      <c r="F4242" s="193"/>
    </row>
    <row r="4243" spans="1:10" s="177" customFormat="1" ht="38.25" customHeight="1" outlineLevel="1" x14ac:dyDescent="0.2">
      <c r="A4243" s="177" t="s">
        <v>212</v>
      </c>
      <c r="B4243" s="186" t="s">
        <v>5741</v>
      </c>
      <c r="C4243" s="187" t="s">
        <v>5419</v>
      </c>
      <c r="D4243" s="188" t="s">
        <v>9</v>
      </c>
      <c r="E4243" s="189">
        <v>11.76</v>
      </c>
      <c r="F4243" s="189"/>
    </row>
    <row r="4244" spans="1:10" s="177" customFormat="1" ht="38.25" customHeight="1" outlineLevel="1" x14ac:dyDescent="0.2">
      <c r="A4244" s="177" t="s">
        <v>212</v>
      </c>
      <c r="B4244" s="190" t="s">
        <v>5742</v>
      </c>
      <c r="C4244" s="191" t="s">
        <v>5421</v>
      </c>
      <c r="D4244" s="192" t="s">
        <v>9</v>
      </c>
      <c r="E4244" s="193">
        <v>33.47</v>
      </c>
      <c r="F4244" s="193"/>
    </row>
    <row r="4245" spans="1:10" s="177" customFormat="1" ht="12.75" customHeight="1" outlineLevel="1" x14ac:dyDescent="0.2">
      <c r="A4245" s="177" t="s">
        <v>212</v>
      </c>
      <c r="B4245" s="186" t="s">
        <v>5743</v>
      </c>
      <c r="C4245" s="187" t="s">
        <v>5423</v>
      </c>
      <c r="D4245" s="188" t="s">
        <v>9</v>
      </c>
      <c r="E4245" s="189">
        <v>34.44</v>
      </c>
      <c r="F4245" s="189"/>
    </row>
    <row r="4246" spans="1:10" s="177" customFormat="1" ht="38.25" customHeight="1" outlineLevel="1" x14ac:dyDescent="0.2">
      <c r="A4246" s="177" t="s">
        <v>212</v>
      </c>
      <c r="B4246" s="190" t="s">
        <v>5744</v>
      </c>
      <c r="C4246" s="191" t="s">
        <v>5425</v>
      </c>
      <c r="D4246" s="192" t="s">
        <v>9</v>
      </c>
      <c r="E4246" s="193">
        <v>37.53</v>
      </c>
      <c r="F4246" s="193"/>
    </row>
    <row r="4247" spans="1:10" s="177" customFormat="1" ht="38.25" customHeight="1" outlineLevel="1" x14ac:dyDescent="0.2">
      <c r="A4247" s="177" t="s">
        <v>212</v>
      </c>
      <c r="B4247" s="178" t="s">
        <v>5015</v>
      </c>
      <c r="C4247" s="179" t="s">
        <v>1504</v>
      </c>
      <c r="D4247" s="180"/>
      <c r="E4247" s="181"/>
      <c r="F4247" s="181"/>
    </row>
    <row r="4248" spans="1:10" s="177" customFormat="1" ht="38.25" customHeight="1" outlineLevel="1" x14ac:dyDescent="0.2">
      <c r="A4248" s="177" t="s">
        <v>212</v>
      </c>
      <c r="B4248" s="186" t="s">
        <v>5016</v>
      </c>
      <c r="C4248" s="187" t="s">
        <v>5402</v>
      </c>
      <c r="D4248" s="188" t="s">
        <v>9</v>
      </c>
      <c r="E4248" s="189">
        <v>0.6</v>
      </c>
      <c r="F4248" s="189"/>
    </row>
    <row r="4249" spans="1:10" s="177" customFormat="1" ht="38.25" customHeight="1" outlineLevel="1" x14ac:dyDescent="0.2">
      <c r="A4249" s="177" t="s">
        <v>212</v>
      </c>
      <c r="B4249" s="190" t="s">
        <v>5017</v>
      </c>
      <c r="C4249" s="191" t="s">
        <v>5403</v>
      </c>
      <c r="D4249" s="192" t="s">
        <v>9</v>
      </c>
      <c r="E4249" s="193">
        <v>1.58</v>
      </c>
      <c r="F4249" s="193"/>
      <c r="G4249" s="203"/>
      <c r="H4249" s="203"/>
      <c r="I4249" s="203"/>
      <c r="J4249" s="365"/>
    </row>
    <row r="4250" spans="1:10" s="177" customFormat="1" ht="38.25" customHeight="1" outlineLevel="1" x14ac:dyDescent="0.2">
      <c r="A4250" s="177" t="s">
        <v>212</v>
      </c>
      <c r="B4250" s="186" t="s">
        <v>5018</v>
      </c>
      <c r="C4250" s="187" t="s">
        <v>5405</v>
      </c>
      <c r="D4250" s="188" t="s">
        <v>9</v>
      </c>
      <c r="E4250" s="189">
        <v>14.25</v>
      </c>
      <c r="F4250" s="189"/>
      <c r="G4250" s="203"/>
      <c r="H4250" s="203"/>
      <c r="I4250" s="203"/>
      <c r="J4250" s="365"/>
    </row>
    <row r="4251" spans="1:10" s="177" customFormat="1" ht="38.25" customHeight="1" outlineLevel="1" x14ac:dyDescent="0.2">
      <c r="A4251" s="177" t="s">
        <v>212</v>
      </c>
      <c r="B4251" s="190" t="s">
        <v>5019</v>
      </c>
      <c r="C4251" s="191" t="s">
        <v>5406</v>
      </c>
      <c r="D4251" s="192" t="s">
        <v>9</v>
      </c>
      <c r="E4251" s="193">
        <v>19.45</v>
      </c>
      <c r="F4251" s="193"/>
      <c r="G4251" s="203"/>
      <c r="H4251" s="203"/>
      <c r="I4251" s="203"/>
      <c r="J4251" s="365"/>
    </row>
    <row r="4252" spans="1:10" s="177" customFormat="1" ht="38.25" customHeight="1" outlineLevel="1" x14ac:dyDescent="0.2">
      <c r="A4252" s="177" t="s">
        <v>212</v>
      </c>
      <c r="B4252" s="186" t="s">
        <v>5020</v>
      </c>
      <c r="C4252" s="187" t="s">
        <v>5407</v>
      </c>
      <c r="D4252" s="188" t="s">
        <v>9</v>
      </c>
      <c r="E4252" s="189">
        <v>7.4</v>
      </c>
      <c r="F4252" s="189"/>
      <c r="G4252" s="203"/>
      <c r="H4252" s="203"/>
      <c r="I4252" s="203"/>
      <c r="J4252" s="365"/>
    </row>
    <row r="4253" spans="1:10" s="177" customFormat="1" ht="38.25" customHeight="1" outlineLevel="1" x14ac:dyDescent="0.2">
      <c r="A4253" s="177" t="s">
        <v>212</v>
      </c>
      <c r="B4253" s="190" t="s">
        <v>5021</v>
      </c>
      <c r="C4253" s="191" t="s">
        <v>5408</v>
      </c>
      <c r="D4253" s="192" t="s">
        <v>9</v>
      </c>
      <c r="E4253" s="193">
        <v>9.7799999999999994</v>
      </c>
      <c r="F4253" s="193"/>
    </row>
    <row r="4254" spans="1:10" s="177" customFormat="1" ht="38.25" customHeight="1" outlineLevel="1" x14ac:dyDescent="0.2">
      <c r="A4254" s="177" t="s">
        <v>212</v>
      </c>
      <c r="B4254" s="186" t="s">
        <v>5022</v>
      </c>
      <c r="C4254" s="187" t="s">
        <v>5409</v>
      </c>
      <c r="D4254" s="188" t="s">
        <v>9</v>
      </c>
      <c r="E4254" s="189">
        <v>5.41</v>
      </c>
      <c r="F4254" s="189"/>
    </row>
    <row r="4255" spans="1:10" s="177" customFormat="1" ht="38.25" customHeight="1" outlineLevel="1" x14ac:dyDescent="0.2">
      <c r="A4255" s="177" t="s">
        <v>212</v>
      </c>
      <c r="B4255" s="190" t="s">
        <v>5745</v>
      </c>
      <c r="C4255" s="191" t="s">
        <v>5432</v>
      </c>
      <c r="D4255" s="192" t="s">
        <v>9</v>
      </c>
      <c r="E4255" s="193">
        <v>12.16</v>
      </c>
      <c r="F4255" s="193"/>
    </row>
    <row r="4256" spans="1:10" s="177" customFormat="1" ht="38.25" customHeight="1" outlineLevel="1" x14ac:dyDescent="0.2">
      <c r="A4256" s="177" t="s">
        <v>212</v>
      </c>
      <c r="B4256" s="186" t="s">
        <v>5746</v>
      </c>
      <c r="C4256" s="187" t="s">
        <v>5415</v>
      </c>
      <c r="D4256" s="188" t="s">
        <v>9</v>
      </c>
      <c r="E4256" s="189">
        <v>5.49</v>
      </c>
      <c r="F4256" s="189"/>
    </row>
    <row r="4257" spans="1:6" s="177" customFormat="1" ht="12.75" customHeight="1" outlineLevel="1" x14ac:dyDescent="0.2">
      <c r="A4257" s="177" t="s">
        <v>212</v>
      </c>
      <c r="B4257" s="190" t="s">
        <v>5747</v>
      </c>
      <c r="C4257" s="191" t="s">
        <v>5417</v>
      </c>
      <c r="D4257" s="192" t="s">
        <v>9</v>
      </c>
      <c r="E4257" s="193">
        <v>12.16</v>
      </c>
      <c r="F4257" s="193"/>
    </row>
    <row r="4258" spans="1:6" s="177" customFormat="1" ht="38.25" customHeight="1" outlineLevel="1" x14ac:dyDescent="0.2">
      <c r="A4258" s="177" t="s">
        <v>212</v>
      </c>
      <c r="B4258" s="186" t="s">
        <v>5748</v>
      </c>
      <c r="C4258" s="187" t="s">
        <v>5419</v>
      </c>
      <c r="D4258" s="188" t="s">
        <v>9</v>
      </c>
      <c r="E4258" s="189">
        <v>8.84</v>
      </c>
      <c r="F4258" s="189"/>
    </row>
    <row r="4259" spans="1:6" s="177" customFormat="1" ht="38.25" customHeight="1" outlineLevel="1" x14ac:dyDescent="0.2">
      <c r="A4259" s="177" t="s">
        <v>212</v>
      </c>
      <c r="B4259" s="190" t="s">
        <v>5749</v>
      </c>
      <c r="C4259" s="191" t="s">
        <v>5421</v>
      </c>
      <c r="D4259" s="192" t="s">
        <v>9</v>
      </c>
      <c r="E4259" s="193">
        <v>15.7</v>
      </c>
      <c r="F4259" s="193"/>
    </row>
    <row r="4260" spans="1:6" s="177" customFormat="1" ht="38.25" customHeight="1" outlineLevel="1" x14ac:dyDescent="0.2">
      <c r="A4260" s="177" t="s">
        <v>212</v>
      </c>
      <c r="B4260" s="186" t="s">
        <v>5750</v>
      </c>
      <c r="C4260" s="187" t="s">
        <v>5423</v>
      </c>
      <c r="D4260" s="188" t="s">
        <v>9</v>
      </c>
      <c r="E4260" s="189">
        <v>14.87</v>
      </c>
      <c r="F4260" s="189"/>
    </row>
    <row r="4261" spans="1:6" s="177" customFormat="1" ht="38.25" customHeight="1" outlineLevel="1" x14ac:dyDescent="0.2">
      <c r="A4261" s="177" t="s">
        <v>212</v>
      </c>
      <c r="B4261" s="190" t="s">
        <v>5751</v>
      </c>
      <c r="C4261" s="191" t="s">
        <v>5425</v>
      </c>
      <c r="D4261" s="192" t="s">
        <v>9</v>
      </c>
      <c r="E4261" s="193">
        <v>3.78</v>
      </c>
      <c r="F4261" s="193"/>
    </row>
    <row r="4262" spans="1:6" s="177" customFormat="1" ht="38.25" customHeight="1" outlineLevel="1" x14ac:dyDescent="0.2">
      <c r="A4262" s="177" t="s">
        <v>212</v>
      </c>
      <c r="B4262" s="178" t="s">
        <v>5023</v>
      </c>
      <c r="C4262" s="179" t="s">
        <v>1507</v>
      </c>
      <c r="D4262" s="180"/>
      <c r="E4262" s="181"/>
      <c r="F4262" s="181"/>
    </row>
    <row r="4263" spans="1:6" s="177" customFormat="1" ht="38.25" customHeight="1" outlineLevel="1" x14ac:dyDescent="0.2">
      <c r="A4263" s="177" t="s">
        <v>212</v>
      </c>
      <c r="B4263" s="186" t="s">
        <v>5024</v>
      </c>
      <c r="C4263" s="187" t="s">
        <v>5402</v>
      </c>
      <c r="D4263" s="188" t="s">
        <v>9</v>
      </c>
      <c r="E4263" s="189">
        <v>0.4</v>
      </c>
      <c r="F4263" s="189"/>
    </row>
    <row r="4264" spans="1:6" s="177" customFormat="1" ht="38.25" customHeight="1" outlineLevel="1" x14ac:dyDescent="0.2">
      <c r="A4264" s="177" t="s">
        <v>212</v>
      </c>
      <c r="B4264" s="190" t="s">
        <v>5025</v>
      </c>
      <c r="C4264" s="191" t="s">
        <v>5403</v>
      </c>
      <c r="D4264" s="192" t="s">
        <v>9</v>
      </c>
      <c r="E4264" s="193">
        <v>1.86</v>
      </c>
      <c r="F4264" s="193"/>
    </row>
    <row r="4265" spans="1:6" s="177" customFormat="1" ht="38.25" customHeight="1" outlineLevel="1" x14ac:dyDescent="0.2">
      <c r="A4265" s="177" t="s">
        <v>212</v>
      </c>
      <c r="B4265" s="186" t="s">
        <v>5026</v>
      </c>
      <c r="C4265" s="187" t="s">
        <v>5405</v>
      </c>
      <c r="D4265" s="188" t="s">
        <v>9</v>
      </c>
      <c r="E4265" s="189">
        <v>11.32</v>
      </c>
      <c r="F4265" s="189"/>
    </row>
    <row r="4266" spans="1:6" s="177" customFormat="1" ht="38.25" customHeight="1" outlineLevel="1" x14ac:dyDescent="0.2">
      <c r="A4266" s="177" t="s">
        <v>212</v>
      </c>
      <c r="B4266" s="190" t="s">
        <v>5027</v>
      </c>
      <c r="C4266" s="191" t="s">
        <v>5406</v>
      </c>
      <c r="D4266" s="192" t="s">
        <v>9</v>
      </c>
      <c r="E4266" s="193">
        <v>23.15</v>
      </c>
      <c r="F4266" s="193"/>
    </row>
    <row r="4267" spans="1:6" s="177" customFormat="1" ht="38.25" customHeight="1" outlineLevel="1" x14ac:dyDescent="0.2">
      <c r="A4267" s="177" t="s">
        <v>212</v>
      </c>
      <c r="B4267" s="186" t="s">
        <v>5028</v>
      </c>
      <c r="C4267" s="187" t="s">
        <v>5407</v>
      </c>
      <c r="D4267" s="188" t="s">
        <v>9</v>
      </c>
      <c r="E4267" s="189">
        <v>5.83</v>
      </c>
      <c r="F4267" s="189"/>
    </row>
    <row r="4268" spans="1:6" s="177" customFormat="1" ht="38.25" customHeight="1" outlineLevel="1" x14ac:dyDescent="0.2">
      <c r="A4268" s="177" t="s">
        <v>212</v>
      </c>
      <c r="B4268" s="190" t="s">
        <v>5029</v>
      </c>
      <c r="C4268" s="191" t="s">
        <v>5408</v>
      </c>
      <c r="D4268" s="192" t="s">
        <v>9</v>
      </c>
      <c r="E4268" s="193">
        <v>12.01</v>
      </c>
      <c r="F4268" s="193"/>
    </row>
    <row r="4269" spans="1:6" s="177" customFormat="1" ht="12.75" customHeight="1" outlineLevel="1" x14ac:dyDescent="0.2">
      <c r="A4269" s="177" t="s">
        <v>212</v>
      </c>
      <c r="B4269" s="186" t="s">
        <v>5030</v>
      </c>
      <c r="C4269" s="187" t="s">
        <v>5409</v>
      </c>
      <c r="D4269" s="188" t="s">
        <v>9</v>
      </c>
      <c r="E4269" s="189">
        <v>3.58</v>
      </c>
      <c r="F4269" s="189"/>
    </row>
    <row r="4270" spans="1:6" s="177" customFormat="1" ht="38.25" customHeight="1" outlineLevel="1" x14ac:dyDescent="0.2">
      <c r="A4270" s="177" t="s">
        <v>212</v>
      </c>
      <c r="B4270" s="190" t="s">
        <v>5752</v>
      </c>
      <c r="C4270" s="191" t="s">
        <v>5432</v>
      </c>
      <c r="D4270" s="192" t="s">
        <v>9</v>
      </c>
      <c r="E4270" s="193">
        <v>13.94</v>
      </c>
      <c r="F4270" s="193"/>
    </row>
    <row r="4271" spans="1:6" s="177" customFormat="1" ht="38.25" customHeight="1" outlineLevel="1" x14ac:dyDescent="0.2">
      <c r="A4271" s="177" t="s">
        <v>212</v>
      </c>
      <c r="B4271" s="186" t="s">
        <v>5753</v>
      </c>
      <c r="C4271" s="187" t="s">
        <v>5415</v>
      </c>
      <c r="D4271" s="188" t="s">
        <v>9</v>
      </c>
      <c r="E4271" s="189">
        <v>4.22</v>
      </c>
      <c r="F4271" s="189"/>
    </row>
    <row r="4272" spans="1:6" s="177" customFormat="1" ht="38.25" customHeight="1" outlineLevel="1" x14ac:dyDescent="0.2">
      <c r="A4272" s="177" t="s">
        <v>212</v>
      </c>
      <c r="B4272" s="190" t="s">
        <v>5754</v>
      </c>
      <c r="C4272" s="191" t="s">
        <v>5417</v>
      </c>
      <c r="D4272" s="192" t="s">
        <v>9</v>
      </c>
      <c r="E4272" s="193">
        <v>13.38</v>
      </c>
      <c r="F4272" s="193"/>
    </row>
    <row r="4273" spans="1:10" s="177" customFormat="1" ht="38.25" customHeight="1" outlineLevel="1" x14ac:dyDescent="0.2">
      <c r="A4273" s="177" t="s">
        <v>212</v>
      </c>
      <c r="B4273" s="186" t="s">
        <v>5755</v>
      </c>
      <c r="C4273" s="187" t="s">
        <v>5419</v>
      </c>
      <c r="D4273" s="188" t="s">
        <v>9</v>
      </c>
      <c r="E4273" s="189">
        <v>6.92</v>
      </c>
      <c r="F4273" s="189"/>
    </row>
    <row r="4274" spans="1:10" s="177" customFormat="1" ht="38.25" customHeight="1" outlineLevel="1" x14ac:dyDescent="0.2">
      <c r="A4274" s="177" t="s">
        <v>212</v>
      </c>
      <c r="B4274" s="190" t="s">
        <v>5756</v>
      </c>
      <c r="C4274" s="191" t="s">
        <v>5421</v>
      </c>
      <c r="D4274" s="192" t="s">
        <v>9</v>
      </c>
      <c r="E4274" s="193">
        <v>17.64</v>
      </c>
      <c r="F4274" s="193"/>
    </row>
    <row r="4275" spans="1:10" s="177" customFormat="1" ht="38.25" customHeight="1" outlineLevel="1" x14ac:dyDescent="0.2">
      <c r="A4275" s="177" t="s">
        <v>212</v>
      </c>
      <c r="B4275" s="186" t="s">
        <v>5757</v>
      </c>
      <c r="C4275" s="187" t="s">
        <v>5423</v>
      </c>
      <c r="D4275" s="188" t="s">
        <v>9</v>
      </c>
      <c r="E4275" s="189">
        <v>3.93</v>
      </c>
      <c r="F4275" s="189"/>
    </row>
    <row r="4276" spans="1:10" s="177" customFormat="1" ht="38.25" customHeight="1" outlineLevel="1" x14ac:dyDescent="0.2">
      <c r="A4276" s="177" t="s">
        <v>212</v>
      </c>
      <c r="B4276" s="190" t="s">
        <v>5758</v>
      </c>
      <c r="C4276" s="191" t="s">
        <v>5425</v>
      </c>
      <c r="D4276" s="192" t="s">
        <v>9</v>
      </c>
      <c r="E4276" s="193">
        <v>14.72</v>
      </c>
      <c r="F4276" s="193"/>
    </row>
    <row r="4277" spans="1:10" s="177" customFormat="1" x14ac:dyDescent="0.2">
      <c r="B4277" s="419" t="s">
        <v>5031</v>
      </c>
      <c r="C4277" s="420" t="s">
        <v>49</v>
      </c>
      <c r="D4277" s="424"/>
      <c r="E4277" s="426">
        <f>SUM(E4279:E4321)</f>
        <v>587.98</v>
      </c>
      <c r="F4277" s="426"/>
      <c r="G4277" s="420"/>
      <c r="H4277" s="196">
        <f>SUM(H4278:H4294)</f>
        <v>587.98</v>
      </c>
      <c r="I4277" s="204" t="str">
        <f>IF(H4277=E4277,"OKAY","REVER")</f>
        <v>OKAY</v>
      </c>
      <c r="J4277" s="367"/>
    </row>
    <row r="4278" spans="1:10" s="177" customFormat="1" ht="25.5" customHeight="1" outlineLevel="1" x14ac:dyDescent="0.2">
      <c r="A4278" s="177" t="s">
        <v>211</v>
      </c>
      <c r="B4278" s="178" t="s">
        <v>5032</v>
      </c>
      <c r="C4278" s="179" t="s">
        <v>1482</v>
      </c>
      <c r="D4278" s="180"/>
      <c r="E4278" s="181"/>
      <c r="F4278" s="181"/>
      <c r="G4278" s="191" t="s">
        <v>5034</v>
      </c>
      <c r="H4278" s="197">
        <f t="shared" ref="H4278:H4294" si="115">SUMIF($C:$C,G4278,$E:$E)</f>
        <v>556.90000000000009</v>
      </c>
      <c r="I4278" s="203"/>
    </row>
    <row r="4279" spans="1:10" s="177" customFormat="1" ht="25.5" customHeight="1" outlineLevel="1" x14ac:dyDescent="0.2">
      <c r="A4279" s="177" t="s">
        <v>211</v>
      </c>
      <c r="B4279" s="190" t="s">
        <v>5033</v>
      </c>
      <c r="C4279" s="191" t="s">
        <v>5034</v>
      </c>
      <c r="D4279" s="192" t="s">
        <v>9</v>
      </c>
      <c r="E4279" s="193">
        <v>44.12</v>
      </c>
      <c r="F4279" s="193"/>
      <c r="G4279" s="187" t="s">
        <v>5068</v>
      </c>
      <c r="H4279" s="197">
        <f t="shared" si="115"/>
        <v>7.41</v>
      </c>
      <c r="I4279" s="203"/>
    </row>
    <row r="4280" spans="1:10" s="177" customFormat="1" ht="25.5" customHeight="1" outlineLevel="1" x14ac:dyDescent="0.2">
      <c r="A4280" s="177" t="s">
        <v>211</v>
      </c>
      <c r="B4280" s="178" t="s">
        <v>5035</v>
      </c>
      <c r="C4280" s="179" t="s">
        <v>1484</v>
      </c>
      <c r="D4280" s="180"/>
      <c r="E4280" s="181"/>
      <c r="F4280" s="181"/>
      <c r="G4280" s="191" t="s">
        <v>5042</v>
      </c>
      <c r="H4280" s="197">
        <f t="shared" si="115"/>
        <v>23.669999999999995</v>
      </c>
      <c r="I4280" s="203"/>
    </row>
    <row r="4281" spans="1:10" s="177" customFormat="1" ht="25.5" customHeight="1" outlineLevel="1" x14ac:dyDescent="0.2">
      <c r="A4281" s="177" t="s">
        <v>211</v>
      </c>
      <c r="B4281" s="186" t="s">
        <v>5036</v>
      </c>
      <c r="C4281" s="187" t="s">
        <v>5034</v>
      </c>
      <c r="D4281" s="188" t="s">
        <v>9</v>
      </c>
      <c r="E4281" s="189">
        <v>17.62</v>
      </c>
      <c r="F4281" s="189"/>
      <c r="G4281" s="191"/>
      <c r="H4281" s="197">
        <f t="shared" si="115"/>
        <v>0</v>
      </c>
      <c r="I4281" s="203"/>
    </row>
    <row r="4282" spans="1:10" s="177" customFormat="1" ht="12.75" customHeight="1" outlineLevel="1" x14ac:dyDescent="0.2">
      <c r="A4282" s="177" t="s">
        <v>211</v>
      </c>
      <c r="B4282" s="178" t="s">
        <v>5037</v>
      </c>
      <c r="C4282" s="179" t="s">
        <v>1485</v>
      </c>
      <c r="D4282" s="180"/>
      <c r="E4282" s="181"/>
      <c r="F4282" s="181"/>
      <c r="G4282" s="191"/>
      <c r="H4282" s="197">
        <f t="shared" si="115"/>
        <v>0</v>
      </c>
      <c r="I4282" s="203"/>
    </row>
    <row r="4283" spans="1:10" s="177" customFormat="1" ht="25.5" customHeight="1" outlineLevel="1" x14ac:dyDescent="0.2">
      <c r="A4283" s="177" t="s">
        <v>212</v>
      </c>
      <c r="B4283" s="190" t="s">
        <v>5038</v>
      </c>
      <c r="C4283" s="191" t="s">
        <v>5034</v>
      </c>
      <c r="D4283" s="192" t="s">
        <v>9</v>
      </c>
      <c r="E4283" s="193">
        <v>35.799999999999997</v>
      </c>
      <c r="F4283" s="193"/>
      <c r="G4283" s="191"/>
      <c r="H4283" s="197">
        <f t="shared" si="115"/>
        <v>0</v>
      </c>
      <c r="I4283" s="203"/>
    </row>
    <row r="4284" spans="1:10" s="177" customFormat="1" ht="12.75" customHeight="1" outlineLevel="1" x14ac:dyDescent="0.2">
      <c r="A4284" s="177" t="s">
        <v>212</v>
      </c>
      <c r="B4284" s="178" t="s">
        <v>5039</v>
      </c>
      <c r="C4284" s="179" t="s">
        <v>1486</v>
      </c>
      <c r="D4284" s="180"/>
      <c r="E4284" s="181"/>
      <c r="F4284" s="181"/>
      <c r="G4284" s="187"/>
      <c r="H4284" s="197">
        <f t="shared" si="115"/>
        <v>0</v>
      </c>
      <c r="I4284" s="160"/>
    </row>
    <row r="4285" spans="1:10" s="177" customFormat="1" ht="25.5" customHeight="1" outlineLevel="1" x14ac:dyDescent="0.2">
      <c r="A4285" s="177" t="s">
        <v>212</v>
      </c>
      <c r="B4285" s="186" t="s">
        <v>5040</v>
      </c>
      <c r="C4285" s="187" t="s">
        <v>5034</v>
      </c>
      <c r="D4285" s="188" t="s">
        <v>9</v>
      </c>
      <c r="E4285" s="189">
        <v>39.020000000000003</v>
      </c>
      <c r="F4285" s="189"/>
      <c r="G4285" s="191"/>
      <c r="H4285" s="197">
        <f t="shared" si="115"/>
        <v>0</v>
      </c>
      <c r="I4285" s="203"/>
    </row>
    <row r="4286" spans="1:10" s="177" customFormat="1" ht="25.5" customHeight="1" outlineLevel="1" x14ac:dyDescent="0.2">
      <c r="A4286" s="177" t="s">
        <v>212</v>
      </c>
      <c r="B4286" s="190" t="s">
        <v>5041</v>
      </c>
      <c r="C4286" s="191" t="s">
        <v>5042</v>
      </c>
      <c r="D4286" s="192" t="s">
        <v>9</v>
      </c>
      <c r="E4286" s="193">
        <v>2.63</v>
      </c>
      <c r="F4286" s="193"/>
      <c r="G4286" s="191"/>
      <c r="H4286" s="197">
        <f t="shared" si="115"/>
        <v>0</v>
      </c>
      <c r="I4286" s="203"/>
    </row>
    <row r="4287" spans="1:10" s="177" customFormat="1" ht="12.75" customHeight="1" outlineLevel="1" x14ac:dyDescent="0.2">
      <c r="A4287" s="177" t="s">
        <v>212</v>
      </c>
      <c r="B4287" s="178" t="s">
        <v>5043</v>
      </c>
      <c r="C4287" s="179" t="s">
        <v>1487</v>
      </c>
      <c r="D4287" s="180"/>
      <c r="E4287" s="181"/>
      <c r="F4287" s="181"/>
      <c r="G4287" s="187"/>
      <c r="H4287" s="197">
        <f t="shared" si="115"/>
        <v>0</v>
      </c>
      <c r="I4287" s="203"/>
    </row>
    <row r="4288" spans="1:10" s="177" customFormat="1" ht="25.5" customHeight="1" outlineLevel="1" x14ac:dyDescent="0.2">
      <c r="A4288" s="177" t="s">
        <v>212</v>
      </c>
      <c r="B4288" s="186" t="s">
        <v>5044</v>
      </c>
      <c r="C4288" s="187" t="s">
        <v>5034</v>
      </c>
      <c r="D4288" s="188" t="s">
        <v>9</v>
      </c>
      <c r="E4288" s="189">
        <v>38.22</v>
      </c>
      <c r="F4288" s="189"/>
      <c r="G4288" s="191"/>
      <c r="H4288" s="197">
        <f t="shared" si="115"/>
        <v>0</v>
      </c>
      <c r="I4288" s="203"/>
    </row>
    <row r="4289" spans="1:10" s="177" customFormat="1" ht="12.75" customHeight="1" outlineLevel="1" x14ac:dyDescent="0.2">
      <c r="A4289" s="177" t="s">
        <v>212</v>
      </c>
      <c r="B4289" s="178" t="s">
        <v>5045</v>
      </c>
      <c r="C4289" s="179" t="s">
        <v>1488</v>
      </c>
      <c r="D4289" s="180"/>
      <c r="E4289" s="181"/>
      <c r="F4289" s="181"/>
      <c r="G4289" s="187"/>
      <c r="H4289" s="197">
        <f t="shared" si="115"/>
        <v>0</v>
      </c>
      <c r="I4289" s="203"/>
    </row>
    <row r="4290" spans="1:10" s="177" customFormat="1" ht="25.5" customHeight="1" outlineLevel="1" x14ac:dyDescent="0.2">
      <c r="A4290" s="177" t="s">
        <v>212</v>
      </c>
      <c r="B4290" s="190" t="s">
        <v>5046</v>
      </c>
      <c r="C4290" s="191" t="s">
        <v>5034</v>
      </c>
      <c r="D4290" s="192" t="s">
        <v>9</v>
      </c>
      <c r="E4290" s="193">
        <v>39.119999999999997</v>
      </c>
      <c r="F4290" s="193"/>
      <c r="G4290" s="191"/>
      <c r="H4290" s="197">
        <f t="shared" si="115"/>
        <v>0</v>
      </c>
      <c r="I4290" s="203"/>
    </row>
    <row r="4291" spans="1:10" s="177" customFormat="1" ht="25.5" customHeight="1" outlineLevel="1" x14ac:dyDescent="0.2">
      <c r="A4291" s="177" t="s">
        <v>212</v>
      </c>
      <c r="B4291" s="186" t="s">
        <v>5047</v>
      </c>
      <c r="C4291" s="187" t="s">
        <v>5042</v>
      </c>
      <c r="D4291" s="188" t="s">
        <v>9</v>
      </c>
      <c r="E4291" s="189">
        <v>5.26</v>
      </c>
      <c r="F4291" s="189"/>
      <c r="G4291" s="187"/>
      <c r="H4291" s="197">
        <f t="shared" si="115"/>
        <v>0</v>
      </c>
      <c r="I4291" s="203"/>
    </row>
    <row r="4292" spans="1:10" s="177" customFormat="1" ht="12.75" customHeight="1" outlineLevel="1" x14ac:dyDescent="0.2">
      <c r="A4292" s="177" t="s">
        <v>212</v>
      </c>
      <c r="B4292" s="178" t="s">
        <v>5048</v>
      </c>
      <c r="C4292" s="179" t="s">
        <v>1489</v>
      </c>
      <c r="D4292" s="180"/>
      <c r="E4292" s="181"/>
      <c r="F4292" s="181"/>
      <c r="G4292" s="191"/>
      <c r="H4292" s="197">
        <f t="shared" si="115"/>
        <v>0</v>
      </c>
      <c r="I4292" s="203"/>
    </row>
    <row r="4293" spans="1:10" s="177" customFormat="1" ht="25.5" customHeight="1" outlineLevel="1" x14ac:dyDescent="0.2">
      <c r="A4293" s="177" t="s">
        <v>212</v>
      </c>
      <c r="B4293" s="190" t="s">
        <v>5049</v>
      </c>
      <c r="C4293" s="191" t="s">
        <v>5034</v>
      </c>
      <c r="D4293" s="192" t="s">
        <v>9</v>
      </c>
      <c r="E4293" s="193">
        <v>38.22</v>
      </c>
      <c r="F4293" s="193"/>
      <c r="G4293" s="187"/>
      <c r="H4293" s="197">
        <f t="shared" si="115"/>
        <v>0</v>
      </c>
      <c r="I4293" s="203"/>
    </row>
    <row r="4294" spans="1:10" s="177" customFormat="1" ht="12.75" customHeight="1" outlineLevel="1" x14ac:dyDescent="0.2">
      <c r="A4294" s="177" t="s">
        <v>212</v>
      </c>
      <c r="B4294" s="178" t="s">
        <v>5050</v>
      </c>
      <c r="C4294" s="179" t="s">
        <v>1490</v>
      </c>
      <c r="D4294" s="180"/>
      <c r="E4294" s="181"/>
      <c r="F4294" s="181"/>
      <c r="G4294" s="191"/>
      <c r="H4294" s="197">
        <f t="shared" si="115"/>
        <v>0</v>
      </c>
      <c r="I4294" s="203"/>
    </row>
    <row r="4295" spans="1:10" s="177" customFormat="1" ht="25.5" customHeight="1" outlineLevel="1" x14ac:dyDescent="0.2">
      <c r="A4295" s="177" t="s">
        <v>212</v>
      </c>
      <c r="B4295" s="186" t="s">
        <v>5051</v>
      </c>
      <c r="C4295" s="187" t="s">
        <v>5034</v>
      </c>
      <c r="D4295" s="188" t="s">
        <v>9</v>
      </c>
      <c r="E4295" s="189">
        <v>39.119999999999997</v>
      </c>
      <c r="F4295" s="189"/>
      <c r="G4295" s="160"/>
      <c r="H4295" s="160"/>
      <c r="I4295" s="203"/>
    </row>
    <row r="4296" spans="1:10" s="177" customFormat="1" ht="25.5" customHeight="1" outlineLevel="1" x14ac:dyDescent="0.2">
      <c r="A4296" s="177" t="s">
        <v>212</v>
      </c>
      <c r="B4296" s="190" t="s">
        <v>5052</v>
      </c>
      <c r="C4296" s="191" t="s">
        <v>5042</v>
      </c>
      <c r="D4296" s="192" t="s">
        <v>9</v>
      </c>
      <c r="E4296" s="193">
        <v>2.63</v>
      </c>
      <c r="F4296" s="193"/>
      <c r="G4296" s="423" t="s">
        <v>665</v>
      </c>
      <c r="H4296" s="196">
        <f>H4298+H4306</f>
        <v>587.98000000000013</v>
      </c>
      <c r="I4296" s="204" t="str">
        <f>IF(H4296=H4277,"OKAY","REVER")</f>
        <v>OKAY</v>
      </c>
    </row>
    <row r="4297" spans="1:10" s="177" customFormat="1" ht="12.75" customHeight="1" outlineLevel="1" x14ac:dyDescent="0.2">
      <c r="A4297" s="177" t="s">
        <v>212</v>
      </c>
      <c r="B4297" s="178" t="s">
        <v>5053</v>
      </c>
      <c r="C4297" s="179" t="s">
        <v>1491</v>
      </c>
      <c r="D4297" s="180"/>
      <c r="E4297" s="181"/>
      <c r="F4297" s="181"/>
      <c r="G4297" s="194"/>
      <c r="H4297" s="194"/>
      <c r="I4297" s="204"/>
    </row>
    <row r="4298" spans="1:10" s="177" customFormat="1" ht="25.5" customHeight="1" outlineLevel="1" x14ac:dyDescent="0.2">
      <c r="A4298" s="177" t="s">
        <v>212</v>
      </c>
      <c r="B4298" s="186" t="s">
        <v>5054</v>
      </c>
      <c r="C4298" s="187" t="s">
        <v>5034</v>
      </c>
      <c r="D4298" s="188" t="s">
        <v>9</v>
      </c>
      <c r="E4298" s="189">
        <v>38.22</v>
      </c>
      <c r="F4298" s="189"/>
      <c r="G4298" s="423" t="str">
        <f>$A$1</f>
        <v>EMBASSAMENTO</v>
      </c>
      <c r="H4298" s="196">
        <f>SUM(H4299:H4305)</f>
        <v>61.739999999999995</v>
      </c>
      <c r="I4298" s="204"/>
    </row>
    <row r="4299" spans="1:10" s="177" customFormat="1" ht="25.5" customHeight="1" outlineLevel="1" x14ac:dyDescent="0.2">
      <c r="A4299" s="177" t="s">
        <v>212</v>
      </c>
      <c r="B4299" s="178" t="s">
        <v>5055</v>
      </c>
      <c r="C4299" s="179" t="s">
        <v>1492</v>
      </c>
      <c r="D4299" s="180"/>
      <c r="E4299" s="181"/>
      <c r="F4299" s="181"/>
      <c r="G4299" s="191" t="s">
        <v>5034</v>
      </c>
      <c r="H4299" s="197">
        <f t="shared" ref="H4299:H4305" si="116">SUMIFS($E:$E,$C:$C,G4299,$A:$A,$G$22)</f>
        <v>61.739999999999995</v>
      </c>
      <c r="I4299" s="204"/>
    </row>
    <row r="4300" spans="1:10" s="177" customFormat="1" ht="25.5" customHeight="1" outlineLevel="1" x14ac:dyDescent="0.2">
      <c r="A4300" s="177" t="s">
        <v>212</v>
      </c>
      <c r="B4300" s="190" t="s">
        <v>5056</v>
      </c>
      <c r="C4300" s="191" t="s">
        <v>5034</v>
      </c>
      <c r="D4300" s="192" t="s">
        <v>9</v>
      </c>
      <c r="E4300" s="193">
        <v>39.119999999999997</v>
      </c>
      <c r="F4300" s="193"/>
      <c r="G4300" s="187" t="s">
        <v>5068</v>
      </c>
      <c r="H4300" s="197">
        <f t="shared" si="116"/>
        <v>0</v>
      </c>
      <c r="I4300" s="203"/>
    </row>
    <row r="4301" spans="1:10" s="177" customFormat="1" ht="25.5" customHeight="1" outlineLevel="1" x14ac:dyDescent="0.2">
      <c r="A4301" s="177" t="s">
        <v>212</v>
      </c>
      <c r="B4301" s="186" t="s">
        <v>5057</v>
      </c>
      <c r="C4301" s="187" t="s">
        <v>5042</v>
      </c>
      <c r="D4301" s="188" t="s">
        <v>9</v>
      </c>
      <c r="E4301" s="189">
        <v>2.63</v>
      </c>
      <c r="F4301" s="189"/>
      <c r="G4301" s="191" t="s">
        <v>5042</v>
      </c>
      <c r="H4301" s="197">
        <f t="shared" si="116"/>
        <v>0</v>
      </c>
      <c r="I4301" s="203"/>
    </row>
    <row r="4302" spans="1:10" s="177" customFormat="1" ht="12.75" customHeight="1" outlineLevel="1" x14ac:dyDescent="0.2">
      <c r="A4302" s="177" t="s">
        <v>212</v>
      </c>
      <c r="B4302" s="178" t="s">
        <v>5058</v>
      </c>
      <c r="C4302" s="179" t="s">
        <v>1493</v>
      </c>
      <c r="D4302" s="180"/>
      <c r="E4302" s="181"/>
      <c r="F4302" s="181"/>
      <c r="G4302" s="191"/>
      <c r="H4302" s="197">
        <f t="shared" si="116"/>
        <v>0</v>
      </c>
      <c r="I4302" s="203"/>
      <c r="J4302" s="365"/>
    </row>
    <row r="4303" spans="1:10" s="177" customFormat="1" ht="25.5" customHeight="1" outlineLevel="1" x14ac:dyDescent="0.2">
      <c r="A4303" s="177" t="s">
        <v>212</v>
      </c>
      <c r="B4303" s="190" t="s">
        <v>5059</v>
      </c>
      <c r="C4303" s="191" t="s">
        <v>5034</v>
      </c>
      <c r="D4303" s="192" t="s">
        <v>9</v>
      </c>
      <c r="E4303" s="193">
        <v>38.22</v>
      </c>
      <c r="F4303" s="193"/>
      <c r="G4303" s="187"/>
      <c r="H4303" s="197">
        <f t="shared" si="116"/>
        <v>0</v>
      </c>
      <c r="I4303" s="203"/>
      <c r="J4303" s="365"/>
    </row>
    <row r="4304" spans="1:10" s="177" customFormat="1" ht="12.75" customHeight="1" outlineLevel="1" x14ac:dyDescent="0.2">
      <c r="A4304" s="177" t="s">
        <v>212</v>
      </c>
      <c r="B4304" s="178" t="s">
        <v>5060</v>
      </c>
      <c r="C4304" s="179" t="s">
        <v>1494</v>
      </c>
      <c r="D4304" s="180"/>
      <c r="E4304" s="181"/>
      <c r="F4304" s="181"/>
      <c r="G4304" s="191"/>
      <c r="H4304" s="197">
        <f t="shared" si="116"/>
        <v>0</v>
      </c>
      <c r="I4304" s="203"/>
      <c r="J4304" s="365"/>
    </row>
    <row r="4305" spans="1:10" s="177" customFormat="1" ht="25.5" customHeight="1" outlineLevel="1" x14ac:dyDescent="0.2">
      <c r="A4305" s="177" t="s">
        <v>212</v>
      </c>
      <c r="B4305" s="186" t="s">
        <v>5061</v>
      </c>
      <c r="C4305" s="187" t="s">
        <v>5034</v>
      </c>
      <c r="D4305" s="188" t="s">
        <v>9</v>
      </c>
      <c r="E4305" s="189">
        <v>39.119999999999997</v>
      </c>
      <c r="F4305" s="189"/>
      <c r="G4305" s="187"/>
      <c r="H4305" s="197">
        <f t="shared" si="116"/>
        <v>0</v>
      </c>
      <c r="I4305" s="203"/>
      <c r="J4305" s="365"/>
    </row>
    <row r="4306" spans="1:10" s="177" customFormat="1" ht="25.5" customHeight="1" outlineLevel="1" x14ac:dyDescent="0.2">
      <c r="A4306" s="177" t="s">
        <v>212</v>
      </c>
      <c r="B4306" s="190" t="s">
        <v>5062</v>
      </c>
      <c r="C4306" s="191" t="s">
        <v>5042</v>
      </c>
      <c r="D4306" s="192" t="s">
        <v>9</v>
      </c>
      <c r="E4306" s="193">
        <v>5.26</v>
      </c>
      <c r="F4306" s="193"/>
      <c r="G4306" s="423" t="str">
        <f>$A$2</f>
        <v>TORRE</v>
      </c>
      <c r="H4306" s="196">
        <f>SUM(H4307:H4313)</f>
        <v>526.24000000000012</v>
      </c>
      <c r="I4306" s="203"/>
      <c r="J4306" s="365"/>
    </row>
    <row r="4307" spans="1:10" s="177" customFormat="1" ht="25.5" customHeight="1" outlineLevel="1" x14ac:dyDescent="0.2">
      <c r="A4307" s="177" t="s">
        <v>212</v>
      </c>
      <c r="B4307" s="178" t="s">
        <v>5063</v>
      </c>
      <c r="C4307" s="179" t="s">
        <v>1495</v>
      </c>
      <c r="D4307" s="180"/>
      <c r="E4307" s="181"/>
      <c r="F4307" s="181"/>
      <c r="G4307" s="191" t="s">
        <v>5034</v>
      </c>
      <c r="H4307" s="197">
        <f>SUMIFS($E:$E,$C:$C,G4307,$A:$A,$G$30)</f>
        <v>495.16000000000014</v>
      </c>
      <c r="I4307" s="203"/>
      <c r="J4307" s="365"/>
    </row>
    <row r="4308" spans="1:10" s="177" customFormat="1" ht="25.5" customHeight="1" outlineLevel="1" x14ac:dyDescent="0.2">
      <c r="A4308" s="177" t="s">
        <v>212</v>
      </c>
      <c r="B4308" s="186" t="s">
        <v>5064</v>
      </c>
      <c r="C4308" s="187" t="s">
        <v>5034</v>
      </c>
      <c r="D4308" s="188" t="s">
        <v>9</v>
      </c>
      <c r="E4308" s="189">
        <v>38.29</v>
      </c>
      <c r="F4308" s="189"/>
      <c r="G4308" s="187" t="s">
        <v>5068</v>
      </c>
      <c r="H4308" s="197">
        <f>SUMIFS($E:$E,$C:$C,G4308,$A:$A,$G$30)</f>
        <v>7.41</v>
      </c>
      <c r="I4308" s="203"/>
      <c r="J4308" s="365"/>
    </row>
    <row r="4309" spans="1:10" s="177" customFormat="1" ht="25.5" customHeight="1" outlineLevel="1" x14ac:dyDescent="0.2">
      <c r="A4309" s="177" t="s">
        <v>212</v>
      </c>
      <c r="B4309" s="178" t="s">
        <v>5065</v>
      </c>
      <c r="C4309" s="179" t="s">
        <v>1496</v>
      </c>
      <c r="D4309" s="180"/>
      <c r="E4309" s="181"/>
      <c r="F4309" s="181"/>
      <c r="G4309" s="191" t="s">
        <v>5042</v>
      </c>
      <c r="H4309" s="197">
        <f>SUMIFS($E:$E,$C:$C,G4309,$A:$A,$G$30)</f>
        <v>23.669999999999995</v>
      </c>
      <c r="I4309" s="203"/>
      <c r="J4309" s="365"/>
    </row>
    <row r="4310" spans="1:10" s="177" customFormat="1" ht="25.5" customHeight="1" outlineLevel="1" x14ac:dyDescent="0.2">
      <c r="A4310" s="177" t="s">
        <v>212</v>
      </c>
      <c r="B4310" s="190" t="s">
        <v>5066</v>
      </c>
      <c r="C4310" s="191" t="s">
        <v>5034</v>
      </c>
      <c r="D4310" s="192" t="s">
        <v>9</v>
      </c>
      <c r="E4310" s="193">
        <v>5.21</v>
      </c>
      <c r="F4310" s="193"/>
      <c r="G4310" s="191"/>
      <c r="H4310" s="197">
        <f>SUMIFS($E:$E,$C:$C,G4310,$A:$A,$G$30)</f>
        <v>0</v>
      </c>
      <c r="I4310" s="203"/>
      <c r="J4310" s="365"/>
    </row>
    <row r="4311" spans="1:10" s="177" customFormat="1" ht="12.75" customHeight="1" outlineLevel="1" x14ac:dyDescent="0.2">
      <c r="A4311" s="177" t="s">
        <v>212</v>
      </c>
      <c r="B4311" s="186" t="s">
        <v>5067</v>
      </c>
      <c r="C4311" s="187" t="s">
        <v>5068</v>
      </c>
      <c r="D4311" s="188" t="s">
        <v>9</v>
      </c>
      <c r="E4311" s="189">
        <v>7.41</v>
      </c>
      <c r="F4311" s="189"/>
      <c r="G4311" s="191"/>
      <c r="H4311" s="197">
        <f>SUMIFS($E:$E,$C:$C,G4311,$A:$A,$G$22)</f>
        <v>0</v>
      </c>
      <c r="I4311" s="203"/>
      <c r="J4311" s="365"/>
    </row>
    <row r="4312" spans="1:10" s="177" customFormat="1" ht="12.75" customHeight="1" outlineLevel="1" x14ac:dyDescent="0.2">
      <c r="A4312" s="177" t="s">
        <v>212</v>
      </c>
      <c r="B4312" s="178" t="s">
        <v>5069</v>
      </c>
      <c r="C4312" s="179" t="s">
        <v>1497</v>
      </c>
      <c r="D4312" s="180"/>
      <c r="E4312" s="181"/>
      <c r="F4312" s="181"/>
      <c r="G4312" s="187"/>
      <c r="H4312" s="197">
        <f>SUMIFS($E:$E,$C:$C,G4312,$A:$A,$G$22)</f>
        <v>0</v>
      </c>
      <c r="I4312" s="203"/>
      <c r="J4312" s="365"/>
    </row>
    <row r="4313" spans="1:10" s="177" customFormat="1" ht="25.5" customHeight="1" outlineLevel="1" x14ac:dyDescent="0.2">
      <c r="A4313" s="177" t="s">
        <v>212</v>
      </c>
      <c r="B4313" s="190" t="s">
        <v>5070</v>
      </c>
      <c r="C4313" s="191" t="s">
        <v>5034</v>
      </c>
      <c r="D4313" s="192" t="s">
        <v>9</v>
      </c>
      <c r="E4313" s="193">
        <v>14.42</v>
      </c>
      <c r="F4313" s="193"/>
      <c r="G4313" s="191"/>
      <c r="H4313" s="197">
        <f>SUMIFS($E:$E,$C:$C,G4313,$A:$A,$G$22)</f>
        <v>0</v>
      </c>
      <c r="I4313" s="203"/>
      <c r="J4313" s="365"/>
    </row>
    <row r="4314" spans="1:10" s="177" customFormat="1" ht="25.5" customHeight="1" outlineLevel="1" x14ac:dyDescent="0.2">
      <c r="A4314" s="177" t="s">
        <v>212</v>
      </c>
      <c r="B4314" s="186" t="s">
        <v>5071</v>
      </c>
      <c r="C4314" s="187" t="s">
        <v>5042</v>
      </c>
      <c r="D4314" s="188" t="s">
        <v>9</v>
      </c>
      <c r="E4314" s="189">
        <v>2.63</v>
      </c>
      <c r="F4314" s="189"/>
      <c r="G4314" s="187"/>
      <c r="H4314" s="197">
        <f>SUMIFS($E:$E,$C:$C,G4314,$A:$A,$G$22)</f>
        <v>0</v>
      </c>
      <c r="I4314" s="203"/>
      <c r="J4314" s="365"/>
    </row>
    <row r="4315" spans="1:10" s="177" customFormat="1" ht="12.75" customHeight="1" outlineLevel="1" x14ac:dyDescent="0.2">
      <c r="A4315" s="177" t="s">
        <v>212</v>
      </c>
      <c r="B4315" s="178" t="s">
        <v>5072</v>
      </c>
      <c r="C4315" s="179" t="s">
        <v>1498</v>
      </c>
      <c r="D4315" s="180"/>
      <c r="E4315" s="181"/>
      <c r="F4315" s="181"/>
      <c r="G4315" s="191"/>
      <c r="H4315" s="197">
        <f>SUMIFS($E:$E,$C:$C,G4315,$A:$A,$G$22)</f>
        <v>0</v>
      </c>
      <c r="I4315" s="203"/>
      <c r="J4315" s="365"/>
    </row>
    <row r="4316" spans="1:10" s="177" customFormat="1" ht="25.5" customHeight="1" outlineLevel="1" x14ac:dyDescent="0.2">
      <c r="A4316" s="177" t="s">
        <v>212</v>
      </c>
      <c r="B4316" s="190" t="s">
        <v>5073</v>
      </c>
      <c r="C4316" s="191" t="s">
        <v>5034</v>
      </c>
      <c r="D4316" s="192" t="s">
        <v>9</v>
      </c>
      <c r="E4316" s="193">
        <v>17.36</v>
      </c>
      <c r="F4316" s="193"/>
      <c r="G4316" s="160"/>
      <c r="H4316" s="160"/>
      <c r="I4316" s="203"/>
      <c r="J4316" s="365"/>
    </row>
    <row r="4317" spans="1:10" s="177" customFormat="1" ht="12.75" customHeight="1" outlineLevel="1" x14ac:dyDescent="0.2">
      <c r="A4317" s="177" t="s">
        <v>212</v>
      </c>
      <c r="B4317" s="178" t="s">
        <v>5074</v>
      </c>
      <c r="C4317" s="179" t="s">
        <v>1499</v>
      </c>
      <c r="D4317" s="180"/>
      <c r="E4317" s="181"/>
      <c r="F4317" s="181"/>
      <c r="G4317" s="160"/>
      <c r="H4317" s="160"/>
      <c r="I4317" s="203"/>
      <c r="J4317" s="365"/>
    </row>
    <row r="4318" spans="1:10" s="177" customFormat="1" ht="25.5" customHeight="1" outlineLevel="1" x14ac:dyDescent="0.2">
      <c r="A4318" s="177" t="s">
        <v>212</v>
      </c>
      <c r="B4318" s="186" t="s">
        <v>5075</v>
      </c>
      <c r="C4318" s="187" t="s">
        <v>5034</v>
      </c>
      <c r="D4318" s="188" t="s">
        <v>9</v>
      </c>
      <c r="E4318" s="189">
        <v>17.600000000000001</v>
      </c>
      <c r="F4318" s="189"/>
      <c r="I4318" s="203"/>
      <c r="J4318" s="365"/>
    </row>
    <row r="4319" spans="1:10" s="177" customFormat="1" ht="25.5" customHeight="1" outlineLevel="1" x14ac:dyDescent="0.2">
      <c r="A4319" s="177" t="s">
        <v>212</v>
      </c>
      <c r="B4319" s="190" t="s">
        <v>5076</v>
      </c>
      <c r="C4319" s="191" t="s">
        <v>5042</v>
      </c>
      <c r="D4319" s="192" t="s">
        <v>9</v>
      </c>
      <c r="E4319" s="193">
        <v>2.63</v>
      </c>
      <c r="F4319" s="193"/>
      <c r="I4319" s="203"/>
      <c r="J4319" s="365"/>
    </row>
    <row r="4320" spans="1:10" s="177" customFormat="1" ht="12.75" customHeight="1" outlineLevel="1" x14ac:dyDescent="0.2">
      <c r="A4320" s="177" t="s">
        <v>212</v>
      </c>
      <c r="B4320" s="178" t="s">
        <v>5077</v>
      </c>
      <c r="C4320" s="179" t="s">
        <v>1500</v>
      </c>
      <c r="D4320" s="180"/>
      <c r="E4320" s="181"/>
      <c r="F4320" s="181"/>
      <c r="I4320" s="203"/>
      <c r="J4320" s="365"/>
    </row>
    <row r="4321" spans="1:10" s="177" customFormat="1" ht="25.5" customHeight="1" outlineLevel="1" x14ac:dyDescent="0.2">
      <c r="A4321" s="177" t="s">
        <v>212</v>
      </c>
      <c r="B4321" s="186" t="s">
        <v>5078</v>
      </c>
      <c r="C4321" s="187" t="s">
        <v>5034</v>
      </c>
      <c r="D4321" s="188" t="s">
        <v>9</v>
      </c>
      <c r="E4321" s="189">
        <v>18.100000000000001</v>
      </c>
      <c r="F4321" s="189"/>
      <c r="I4321" s="203"/>
      <c r="J4321" s="365"/>
    </row>
    <row r="4322" spans="1:10" s="177" customFormat="1" x14ac:dyDescent="0.2">
      <c r="A4322" s="177" t="s">
        <v>212</v>
      </c>
      <c r="B4322" s="419" t="s">
        <v>5079</v>
      </c>
      <c r="C4322" s="420" t="s">
        <v>648</v>
      </c>
      <c r="D4322" s="424"/>
      <c r="E4322" s="425">
        <f>F4324</f>
        <v>26.261199999999999</v>
      </c>
      <c r="F4322" s="425"/>
      <c r="G4322" s="420"/>
      <c r="H4322" s="196">
        <f>H4323</f>
        <v>26.261199999999999</v>
      </c>
      <c r="I4322" s="204" t="str">
        <f>IF(H4322=E4322,"OKAY","REVER")</f>
        <v>OKAY</v>
      </c>
      <c r="J4322" s="367"/>
    </row>
    <row r="4323" spans="1:10" s="177" customFormat="1" ht="25.5" customHeight="1" outlineLevel="1" x14ac:dyDescent="0.2">
      <c r="A4323" s="177" t="s">
        <v>212</v>
      </c>
      <c r="B4323" s="178" t="s">
        <v>5080</v>
      </c>
      <c r="C4323" s="179" t="s">
        <v>1497</v>
      </c>
      <c r="D4323" s="180"/>
      <c r="E4323" s="181"/>
      <c r="F4323" s="181"/>
      <c r="G4323" s="191" t="s">
        <v>5082</v>
      </c>
      <c r="H4323" s="455">
        <f>F4324</f>
        <v>26.261199999999999</v>
      </c>
      <c r="I4323" s="203"/>
    </row>
    <row r="4324" spans="1:10" s="177" customFormat="1" ht="25.5" customHeight="1" outlineLevel="1" x14ac:dyDescent="0.2">
      <c r="A4324" s="177" t="s">
        <v>212</v>
      </c>
      <c r="B4324" s="190" t="s">
        <v>5081</v>
      </c>
      <c r="C4324" s="191" t="s">
        <v>5082</v>
      </c>
      <c r="D4324" s="192" t="s">
        <v>9</v>
      </c>
      <c r="E4324" s="193">
        <v>4.4400000000000004</v>
      </c>
      <c r="F4324" s="193">
        <f>7.91*3.32</f>
        <v>26.261199999999999</v>
      </c>
    </row>
    <row r="4325" spans="1:10" s="177" customFormat="1" x14ac:dyDescent="0.2">
      <c r="B4325" s="419" t="s">
        <v>5083</v>
      </c>
      <c r="C4325" s="420" t="s">
        <v>5084</v>
      </c>
      <c r="D4325" s="424"/>
      <c r="E4325" s="425">
        <f>E4327</f>
        <v>51.22</v>
      </c>
      <c r="F4325" s="425"/>
      <c r="G4325" s="420"/>
      <c r="H4325" s="196">
        <f>H4326</f>
        <v>51.22</v>
      </c>
      <c r="I4325" s="204" t="str">
        <f>IF(H4325=E4325,"OKAY","REVER")</f>
        <v>OKAY</v>
      </c>
      <c r="J4325" s="367"/>
    </row>
    <row r="4326" spans="1:10" s="177" customFormat="1" ht="12.75" customHeight="1" outlineLevel="1" x14ac:dyDescent="0.2">
      <c r="A4326" s="177" t="s">
        <v>211</v>
      </c>
      <c r="B4326" s="178" t="s">
        <v>5085</v>
      </c>
      <c r="C4326" s="179" t="s">
        <v>1482</v>
      </c>
      <c r="D4326" s="180"/>
      <c r="E4326" s="181"/>
      <c r="F4326" s="181"/>
      <c r="G4326" s="187" t="s">
        <v>5087</v>
      </c>
      <c r="H4326" s="197">
        <f>SUMIF($C:$C,G4326,$E:$E)</f>
        <v>51.22</v>
      </c>
      <c r="I4326" s="203"/>
    </row>
    <row r="4327" spans="1:10" s="177" customFormat="1" ht="12.75" customHeight="1" outlineLevel="1" x14ac:dyDescent="0.2">
      <c r="A4327" s="177" t="s">
        <v>211</v>
      </c>
      <c r="B4327" s="186" t="s">
        <v>5086</v>
      </c>
      <c r="C4327" s="187" t="s">
        <v>5087</v>
      </c>
      <c r="D4327" s="188" t="s">
        <v>9</v>
      </c>
      <c r="E4327" s="189">
        <v>51.22</v>
      </c>
      <c r="F4327" s="189"/>
    </row>
  </sheetData>
  <mergeCells count="7">
    <mergeCell ref="F10:F11"/>
    <mergeCell ref="B1:E1"/>
    <mergeCell ref="B8:E8"/>
    <mergeCell ref="B10:B11"/>
    <mergeCell ref="C10:C11"/>
    <mergeCell ref="D10:D11"/>
    <mergeCell ref="E10:E11"/>
  </mergeCells>
  <conditionalFormatting sqref="A1:A1048576">
    <cfRule type="cellIs" dxfId="1303" priority="3698" operator="equal">
      <formula>$A$1</formula>
    </cfRule>
    <cfRule type="cellIs" dxfId="1302" priority="3697" operator="equal">
      <formula>$A$2</formula>
    </cfRule>
    <cfRule type="cellIs" dxfId="1301" priority="3696" operator="equal">
      <formula>$A$3</formula>
    </cfRule>
  </conditionalFormatting>
  <conditionalFormatting sqref="G2950:H2952 G2958:H2958 I1:I18 I20:I104 I106:I199 I201:I327 I329:I384 I386:I471 I473:I532 I534:I601 I603:I650 I653:I662 I670:I707 I709:I746 I748:I806 I1008:I1041 I1345:I1358 I1360:I1422 G1383:H1383 G1390:H1390 G1397:H1397 G1404:H1404 G1411:H1411 I1424:I1470 I1474:I1483 I1488:I1745 I1749:I1758 I1763:I1786 I1790:I1799 I1804:I1878 I1882:I1891 I1896:I1921 I1925:I1934 I1939:I2034 I2038:I2046 I2054:I2229 I2233:I2242 I2247:I2307 I2311:I2320 I2325:I2350 I2354:I2363 I2368:I2439 I2452:I2461 I2474:I2596 I2602 I2701:I2709 I2717:I2781 I2797:I2947 I2950:I2976 H2953:H2957 H2959:H2963 G2964:H2969 I2989:I2998 I3011:I3166 G3035:H3159 I3179:I3188 I3201:I3356 G3225:H3349 I3369:I3378 I3391:I3462 G3415:H3455 I3475:I3484 I3497:I3522 G3521:H3522 G3523:I3606 I3607:I3613 I3626:I3635 I3648:I3661 I3674:I3683 I3696:I3725 I3740:I3748 I3760:I4283 G3807:H3819 G3824:H3862 G3868:H3903 G3908:H3943 G3948:H3983 G3988:H4023 G4028:H4044 G4049:H4084 G4089:H4128 G4133:H4168 G4173:H4208 G4213:H4248 G4253:H4276 I4296:I4305 I4318:I1048576">
    <cfRule type="cellIs" dxfId="1300" priority="3368" operator="equal">
      <formula>"GARAGEM"</formula>
    </cfRule>
  </conditionalFormatting>
  <conditionalFormatting sqref="G1383:I1383">
    <cfRule type="cellIs" dxfId="1299" priority="2108" operator="equal">
      <formula>"REVER"</formula>
    </cfRule>
    <cfRule type="cellIs" dxfId="1298" priority="2109" operator="equal">
      <formula>"OKAY"</formula>
    </cfRule>
  </conditionalFormatting>
  <conditionalFormatting sqref="G1390:I1390">
    <cfRule type="cellIs" dxfId="1297" priority="2111" operator="equal">
      <formula>"OKAY"</formula>
    </cfRule>
    <cfRule type="cellIs" dxfId="1296" priority="2110" operator="equal">
      <formula>"REVER"</formula>
    </cfRule>
  </conditionalFormatting>
  <conditionalFormatting sqref="G1397:I1397">
    <cfRule type="cellIs" dxfId="1295" priority="2113" operator="equal">
      <formula>"OKAY"</formula>
    </cfRule>
    <cfRule type="cellIs" dxfId="1294" priority="2112" operator="equal">
      <formula>"REVER"</formula>
    </cfRule>
  </conditionalFormatting>
  <conditionalFormatting sqref="G1404:I1404">
    <cfRule type="cellIs" dxfId="1293" priority="2115" operator="equal">
      <formula>"OKAY"</formula>
    </cfRule>
    <cfRule type="cellIs" dxfId="1292" priority="2114" operator="equal">
      <formula>"REVER"</formula>
    </cfRule>
  </conditionalFormatting>
  <conditionalFormatting sqref="G1411:I1411">
    <cfRule type="cellIs" dxfId="1291" priority="2116" operator="equal">
      <formula>"REVER"</formula>
    </cfRule>
    <cfRule type="cellIs" dxfId="1290" priority="2117" operator="equal">
      <formula>"OKAY"</formula>
    </cfRule>
  </conditionalFormatting>
  <conditionalFormatting sqref="G1813:I1871">
    <cfRule type="cellIs" dxfId="1289" priority="1733" operator="equal">
      <formula>"TINTA"</formula>
    </cfRule>
    <cfRule type="cellIs" dxfId="1288" priority="1729" operator="equal">
      <formula>"ARGAMASSA"</formula>
    </cfRule>
    <cfRule type="cellIs" dxfId="1287" priority="1730" operator="equal">
      <formula>"MANTA"</formula>
    </cfRule>
    <cfRule type="cellIs" dxfId="1286" priority="1723" operator="equal">
      <formula>"ACM"</formula>
    </cfRule>
    <cfRule type="cellIs" dxfId="1285" priority="1724" operator="equal">
      <formula>"PASTILHA"</formula>
    </cfRule>
    <cfRule type="cellIs" dxfId="1284" priority="1725" operator="equal">
      <formula>"PISCINA"</formula>
    </cfRule>
    <cfRule type="cellIs" dxfId="1283" priority="1731" operator="equal">
      <formula>"BALDRAME"</formula>
    </cfRule>
    <cfRule type="cellIs" dxfId="1282" priority="1732" operator="equal">
      <formula>"PORCELANATO"</formula>
    </cfRule>
    <cfRule type="cellIs" dxfId="1281" priority="1722" operator="equal">
      <formula>"ACM CONCRETO"</formula>
    </cfRule>
    <cfRule type="cellIs" dxfId="1280" priority="1726" operator="equal">
      <formula>"CERAMICA"</formula>
    </cfRule>
    <cfRule type="cellIs" dxfId="1279" priority="1727" operator="equal">
      <formula>"RESERVATORIO"</formula>
    </cfRule>
    <cfRule type="cellIs" dxfId="1278" priority="1728" operator="equal">
      <formula>"ESQUADRIA"</formula>
    </cfRule>
  </conditionalFormatting>
  <conditionalFormatting sqref="G2256:I2300">
    <cfRule type="cellIs" dxfId="1277" priority="1413" operator="equal">
      <formula>"ACM CONCRETO"</formula>
    </cfRule>
    <cfRule type="cellIs" dxfId="1276" priority="1417" operator="equal">
      <formula>"CERAMICA"</formula>
    </cfRule>
    <cfRule type="cellIs" dxfId="1275" priority="1420" operator="equal">
      <formula>"ARGAMASSA"</formula>
    </cfRule>
    <cfRule type="cellIs" dxfId="1274" priority="1419" operator="equal">
      <formula>"ESQUADRIA"</formula>
    </cfRule>
    <cfRule type="cellIs" dxfId="1273" priority="1423" operator="equal">
      <formula>"PORCELANATO"</formula>
    </cfRule>
    <cfRule type="cellIs" dxfId="1272" priority="1424" operator="equal">
      <formula>"TINTA"</formula>
    </cfRule>
    <cfRule type="cellIs" dxfId="1271" priority="1422" operator="equal">
      <formula>"BALDRAME"</formula>
    </cfRule>
    <cfRule type="cellIs" dxfId="1270" priority="1418" operator="equal">
      <formula>"RESERVATORIO"</formula>
    </cfRule>
    <cfRule type="cellIs" dxfId="1269" priority="1421" operator="equal">
      <formula>"MANTA"</formula>
    </cfRule>
    <cfRule type="cellIs" dxfId="1268" priority="1414" operator="equal">
      <formula>"ACM"</formula>
    </cfRule>
    <cfRule type="cellIs" dxfId="1267" priority="1415" operator="equal">
      <formula>"PASTILHA"</formula>
    </cfRule>
    <cfRule type="cellIs" dxfId="1266" priority="1416" operator="equal">
      <formula>"PISCINA"</formula>
    </cfRule>
  </conditionalFormatting>
  <conditionalFormatting sqref="G2892:I2901 G2935:I2943">
    <cfRule type="cellIs" dxfId="1265" priority="1126" operator="equal">
      <formula>"ACM"</formula>
    </cfRule>
    <cfRule type="cellIs" dxfId="1264" priority="1125" operator="equal">
      <formula>"ACM CONCRETO"</formula>
    </cfRule>
    <cfRule type="cellIs" dxfId="1263" priority="1127" operator="equal">
      <formula>"PASTILHA"</formula>
    </cfRule>
    <cfRule type="cellIs" dxfId="1262" priority="1135" operator="equal">
      <formula>"PORCELANATO"</formula>
    </cfRule>
    <cfRule type="cellIs" dxfId="1261" priority="1136" operator="equal">
      <formula>"TINTA"</formula>
    </cfRule>
    <cfRule type="cellIs" dxfId="1260" priority="1134" operator="equal">
      <formula>"BALDRAME"</formula>
    </cfRule>
    <cfRule type="cellIs" dxfId="1259" priority="1133" operator="equal">
      <formula>"MANTA"</formula>
    </cfRule>
    <cfRule type="cellIs" dxfId="1258" priority="1132" operator="equal">
      <formula>"ARGAMASSA"</formula>
    </cfRule>
    <cfRule type="cellIs" dxfId="1257" priority="1131" operator="equal">
      <formula>"ESQUADRIA"</formula>
    </cfRule>
    <cfRule type="cellIs" dxfId="1256" priority="1130" operator="equal">
      <formula>"RESERVATORIO"</formula>
    </cfRule>
    <cfRule type="cellIs" dxfId="1255" priority="1129" operator="equal">
      <formula>"CERAMICA"</formula>
    </cfRule>
    <cfRule type="cellIs" dxfId="1254" priority="1128" operator="equal">
      <formula>"PISCINA"</formula>
    </cfRule>
  </conditionalFormatting>
  <conditionalFormatting sqref="G2950:I2952 G2958:H2958 I1:I18 I20:I104 I106:I199 I201:I217 I321:I327 I329:I345 I653:I662 G1383:H1383 G1390:H1390 G1397:H1397 G1404:H1404 G1411:H1411 I1474:I1483 G1737:I1738 I1749:I1758 G1772:I1779 I1790:I1799 I1882:I1891 G1905:I1914 I1925:I1934 G1948:I1957 I2038:I2046 I2233:I2242 I2717:I2781 I2944:I2947 H2953:I2953 H2954:H2957 I2954:I2960 H2959:H2963 H2961:I2963 G2964:I2969 I3740:I3748">
    <cfRule type="cellIs" dxfId="1253" priority="3667" operator="equal">
      <formula>"MANTA"</formula>
    </cfRule>
    <cfRule type="cellIs" dxfId="1252" priority="3666" operator="equal">
      <formula>"ARGAMASSA"</formula>
    </cfRule>
    <cfRule type="cellIs" dxfId="1251" priority="3665" operator="equal">
      <formula>"ESQUADRIA"</formula>
    </cfRule>
    <cfRule type="cellIs" dxfId="1250" priority="3664" operator="equal">
      <formula>"RESERVATORIO"</formula>
    </cfRule>
    <cfRule type="cellIs" dxfId="1249" priority="3668" operator="equal">
      <formula>"BALDRAME"</formula>
    </cfRule>
    <cfRule type="cellIs" dxfId="1248" priority="3578" operator="equal">
      <formula>"PISCINA"</formula>
    </cfRule>
    <cfRule type="cellIs" dxfId="1247" priority="3454" operator="equal">
      <formula>"PASTILHA"</formula>
    </cfRule>
    <cfRule type="cellIs" dxfId="1246" priority="3453" operator="equal">
      <formula>"ACM"</formula>
    </cfRule>
    <cfRule type="cellIs" dxfId="1245" priority="3452" operator="equal">
      <formula>"ACM CONCRETO"</formula>
    </cfRule>
    <cfRule type="cellIs" dxfId="1244" priority="3669" operator="equal">
      <formula>"PORCELANATO"</formula>
    </cfRule>
    <cfRule type="cellIs" dxfId="1243" priority="3670" operator="equal">
      <formula>"TINTA"</formula>
    </cfRule>
    <cfRule type="cellIs" dxfId="1242" priority="3579" operator="equal">
      <formula>"CERAMICA"</formula>
    </cfRule>
  </conditionalFormatting>
  <conditionalFormatting sqref="G3778:I4276">
    <cfRule type="cellIs" dxfId="1241" priority="2" operator="equal">
      <formula>"ACM"</formula>
    </cfRule>
    <cfRule type="cellIs" dxfId="1240" priority="3" operator="equal">
      <formula>"PASTILHA"</formula>
    </cfRule>
    <cfRule type="cellIs" dxfId="1239" priority="4" operator="equal">
      <formula>"PISCINA"</formula>
    </cfRule>
    <cfRule type="cellIs" dxfId="1238" priority="5" operator="equal">
      <formula>"CERAMICA"</formula>
    </cfRule>
    <cfRule type="cellIs" dxfId="1237" priority="6" operator="equal">
      <formula>"RESERVATORIO"</formula>
    </cfRule>
    <cfRule type="cellIs" dxfId="1236" priority="7" operator="equal">
      <formula>"ESQUADRIA"</formula>
    </cfRule>
    <cfRule type="cellIs" dxfId="1235" priority="8" operator="equal">
      <formula>"ARGAMASSA"</formula>
    </cfRule>
    <cfRule type="cellIs" dxfId="1234" priority="9" operator="equal">
      <formula>"MANTA"</formula>
    </cfRule>
    <cfRule type="cellIs" dxfId="1233" priority="10" operator="equal">
      <formula>"BALDRAME"</formula>
    </cfRule>
    <cfRule type="cellIs" dxfId="1232" priority="11" operator="equal">
      <formula>"PORCELANATO"</formula>
    </cfRule>
    <cfRule type="cellIs" dxfId="1231" priority="12" operator="equal">
      <formula>"TINTA"</formula>
    </cfRule>
    <cfRule type="cellIs" dxfId="1230" priority="1" operator="equal">
      <formula>"ACM CONCRETO"</formula>
    </cfRule>
  </conditionalFormatting>
  <conditionalFormatting sqref="H12">
    <cfRule type="cellIs" dxfId="1229" priority="4343" operator="equal">
      <formula>$H$11=$E$11</formula>
    </cfRule>
    <cfRule type="cellIs" dxfId="1228" priority="3034" operator="equal">
      <formula>$H$11=$E$11</formula>
    </cfRule>
  </conditionalFormatting>
  <conditionalFormatting sqref="H20">
    <cfRule type="cellIs" dxfId="1227" priority="3682" operator="equal">
      <formula>$H$11=$E$11</formula>
    </cfRule>
  </conditionalFormatting>
  <conditionalFormatting sqref="H22">
    <cfRule type="cellIs" dxfId="1226" priority="3684" operator="equal">
      <formula>$H$11=$E$11</formula>
    </cfRule>
    <cfRule type="cellIs" dxfId="1225" priority="3035" operator="equal">
      <formula>$H$11=$E$11</formula>
    </cfRule>
  </conditionalFormatting>
  <conditionalFormatting sqref="H30">
    <cfRule type="cellIs" dxfId="1224" priority="3675" operator="equal">
      <formula>$H$11=$E$11</formula>
    </cfRule>
  </conditionalFormatting>
  <conditionalFormatting sqref="H98">
    <cfRule type="cellIs" dxfId="1223" priority="2543" operator="equal">
      <formula>$H$11=$E$11</formula>
    </cfRule>
    <cfRule type="cellIs" dxfId="1222" priority="2538" operator="equal">
      <formula>$H$11=$E$11</formula>
    </cfRule>
  </conditionalFormatting>
  <conditionalFormatting sqref="H106">
    <cfRule type="cellIs" dxfId="1221" priority="2541" operator="equal">
      <formula>$H$11=$E$11</formula>
    </cfRule>
  </conditionalFormatting>
  <conditionalFormatting sqref="H108">
    <cfRule type="cellIs" dxfId="1220" priority="2539" operator="equal">
      <formula>$H$11=$E$11</formula>
    </cfRule>
    <cfRule type="cellIs" dxfId="1219" priority="2542" operator="equal">
      <formula>$H$11=$E$11</formula>
    </cfRule>
  </conditionalFormatting>
  <conditionalFormatting sqref="H116">
    <cfRule type="cellIs" dxfId="1218" priority="2540" operator="equal">
      <formula>$H$11=$E$11</formula>
    </cfRule>
  </conditionalFormatting>
  <conditionalFormatting sqref="H193">
    <cfRule type="cellIs" dxfId="1217" priority="2537" operator="equal">
      <formula>$H$11=$E$11</formula>
    </cfRule>
    <cfRule type="cellIs" dxfId="1216" priority="2532" operator="equal">
      <formula>$H$11=$E$11</formula>
    </cfRule>
  </conditionalFormatting>
  <conditionalFormatting sqref="H201">
    <cfRule type="cellIs" dxfId="1215" priority="2535" operator="equal">
      <formula>$H$11=$E$11</formula>
    </cfRule>
  </conditionalFormatting>
  <conditionalFormatting sqref="H203">
    <cfRule type="cellIs" dxfId="1214" priority="2536" operator="equal">
      <formula>$H$11=$E$11</formula>
    </cfRule>
    <cfRule type="cellIs" dxfId="1213" priority="2533" operator="equal">
      <formula>$H$11=$E$11</formula>
    </cfRule>
  </conditionalFormatting>
  <conditionalFormatting sqref="H211">
    <cfRule type="cellIs" dxfId="1212" priority="2534" operator="equal">
      <formula>$H$11=$E$11</formula>
    </cfRule>
  </conditionalFormatting>
  <conditionalFormatting sqref="H321">
    <cfRule type="cellIs" dxfId="1211" priority="2531" operator="equal">
      <formula>$H$11=$E$11</formula>
    </cfRule>
    <cfRule type="cellIs" dxfId="1210" priority="2526" operator="equal">
      <formula>$H$11=$E$11</formula>
    </cfRule>
  </conditionalFormatting>
  <conditionalFormatting sqref="H329">
    <cfRule type="cellIs" dxfId="1209" priority="2529" operator="equal">
      <formula>$H$11=$E$11</formula>
    </cfRule>
  </conditionalFormatting>
  <conditionalFormatting sqref="H331">
    <cfRule type="cellIs" dxfId="1208" priority="2530" operator="equal">
      <formula>$H$11=$E$11</formula>
    </cfRule>
    <cfRule type="cellIs" dxfId="1207" priority="2527" operator="equal">
      <formula>$H$11=$E$11</formula>
    </cfRule>
  </conditionalFormatting>
  <conditionalFormatting sqref="H339">
    <cfRule type="cellIs" dxfId="1206" priority="2528" operator="equal">
      <formula>$H$11=$E$11</formula>
    </cfRule>
  </conditionalFormatting>
  <conditionalFormatting sqref="H378">
    <cfRule type="cellIs" dxfId="1205" priority="2511" operator="equal">
      <formula>$H$11=$E$11</formula>
    </cfRule>
    <cfRule type="cellIs" dxfId="1204" priority="2510" operator="equal">
      <formula>$H$11=$E$11</formula>
    </cfRule>
  </conditionalFormatting>
  <conditionalFormatting sqref="H386">
    <cfRule type="cellIs" dxfId="1203" priority="2494" operator="equal">
      <formula>$H$11=$E$11</formula>
    </cfRule>
  </conditionalFormatting>
  <conditionalFormatting sqref="H388">
    <cfRule type="cellIs" dxfId="1202" priority="2495" operator="equal">
      <formula>$H$11=$E$11</formula>
    </cfRule>
    <cfRule type="cellIs" dxfId="1201" priority="2492" operator="equal">
      <formula>$H$11=$E$11</formula>
    </cfRule>
  </conditionalFormatting>
  <conditionalFormatting sqref="H396">
    <cfRule type="cellIs" dxfId="1200" priority="2493" operator="equal">
      <formula>$H$11=$E$11</formula>
    </cfRule>
  </conditionalFormatting>
  <conditionalFormatting sqref="H465">
    <cfRule type="cellIs" dxfId="1199" priority="2477" operator="equal">
      <formula>$H$11=$E$11</formula>
    </cfRule>
    <cfRule type="cellIs" dxfId="1198" priority="2476" operator="equal">
      <formula>$H$11=$E$11</formula>
    </cfRule>
  </conditionalFormatting>
  <conditionalFormatting sqref="H473">
    <cfRule type="cellIs" dxfId="1197" priority="2460" operator="equal">
      <formula>$H$11=$E$11</formula>
    </cfRule>
  </conditionalFormatting>
  <conditionalFormatting sqref="H475">
    <cfRule type="cellIs" dxfId="1196" priority="2458" operator="equal">
      <formula>$H$11=$E$11</formula>
    </cfRule>
    <cfRule type="cellIs" dxfId="1195" priority="2461" operator="equal">
      <formula>$H$11=$E$11</formula>
    </cfRule>
  </conditionalFormatting>
  <conditionalFormatting sqref="H483">
    <cfRule type="cellIs" dxfId="1194" priority="2459" operator="equal">
      <formula>$H$11=$E$11</formula>
    </cfRule>
  </conditionalFormatting>
  <conditionalFormatting sqref="H526">
    <cfRule type="cellIs" dxfId="1193" priority="2442" operator="equal">
      <formula>$H$11=$E$11</formula>
    </cfRule>
    <cfRule type="cellIs" dxfId="1192" priority="2443" operator="equal">
      <formula>$H$11=$E$11</formula>
    </cfRule>
  </conditionalFormatting>
  <conditionalFormatting sqref="H534">
    <cfRule type="cellIs" dxfId="1191" priority="2426" operator="equal">
      <formula>$H$11=$E$11</formula>
    </cfRule>
  </conditionalFormatting>
  <conditionalFormatting sqref="H536">
    <cfRule type="cellIs" dxfId="1190" priority="2424" operator="equal">
      <formula>$H$11=$E$11</formula>
    </cfRule>
    <cfRule type="cellIs" dxfId="1189" priority="2427" operator="equal">
      <formula>$H$11=$E$11</formula>
    </cfRule>
  </conditionalFormatting>
  <conditionalFormatting sqref="H544">
    <cfRule type="cellIs" dxfId="1188" priority="2425" operator="equal">
      <formula>$H$11=$E$11</formula>
    </cfRule>
  </conditionalFormatting>
  <conditionalFormatting sqref="H587">
    <cfRule type="cellIs" dxfId="1187" priority="2344" operator="equal">
      <formula>$H$11=$E$11</formula>
    </cfRule>
    <cfRule type="cellIs" dxfId="1186" priority="2345" operator="equal">
      <formula>$H$11=$E$11</formula>
    </cfRule>
  </conditionalFormatting>
  <conditionalFormatting sqref="H592">
    <cfRule type="cellIs" dxfId="1185" priority="2374" operator="equal">
      <formula>$H$11=$E$11</formula>
    </cfRule>
    <cfRule type="cellIs" dxfId="1184" priority="2375" operator="equal">
      <formula>$H$11=$E$11</formula>
    </cfRule>
  </conditionalFormatting>
  <conditionalFormatting sqref="H595">
    <cfRule type="cellIs" dxfId="1183" priority="2408" operator="equal">
      <formula>$H$11=$E$11</formula>
    </cfRule>
    <cfRule type="cellIs" dxfId="1182" priority="2409" operator="equal">
      <formula>$H$11=$E$11</formula>
    </cfRule>
  </conditionalFormatting>
  <conditionalFormatting sqref="H603">
    <cfRule type="cellIs" dxfId="1181" priority="2392" operator="equal">
      <formula>$H$11=$E$11</formula>
    </cfRule>
  </conditionalFormatting>
  <conditionalFormatting sqref="H605">
    <cfRule type="cellIs" dxfId="1180" priority="2390" operator="equal">
      <formula>$H$11=$E$11</formula>
    </cfRule>
    <cfRule type="cellIs" dxfId="1179" priority="2393" operator="equal">
      <formula>$H$11=$E$11</formula>
    </cfRule>
  </conditionalFormatting>
  <conditionalFormatting sqref="H613">
    <cfRule type="cellIs" dxfId="1178" priority="2391" operator="equal">
      <formula>$H$11=$E$11</formula>
    </cfRule>
  </conditionalFormatting>
  <conditionalFormatting sqref="H632">
    <cfRule type="cellIs" dxfId="1177" priority="2315" operator="equal">
      <formula>$H$11=$E$11</formula>
    </cfRule>
    <cfRule type="cellIs" dxfId="1176" priority="2314" operator="equal">
      <formula>$H$11=$E$11</formula>
    </cfRule>
  </conditionalFormatting>
  <conditionalFormatting sqref="H653">
    <cfRule type="cellIs" dxfId="1175" priority="2298" operator="equal">
      <formula>$H$11=$E$11</formula>
    </cfRule>
  </conditionalFormatting>
  <conditionalFormatting sqref="H655">
    <cfRule type="cellIs" dxfId="1174" priority="2294" operator="equal">
      <formula>$H$11=$E$11</formula>
    </cfRule>
    <cfRule type="cellIs" dxfId="1173" priority="2296" operator="equal">
      <formula>$H$11=$E$11</formula>
    </cfRule>
    <cfRule type="cellIs" dxfId="1172" priority="2295" operator="equal">
      <formula>$H$11=$E$11</formula>
    </cfRule>
    <cfRule type="cellIs" dxfId="1171" priority="2299" operator="equal">
      <formula>$H$11=$E$11</formula>
    </cfRule>
  </conditionalFormatting>
  <conditionalFormatting sqref="H675">
    <cfRule type="cellIs" dxfId="1170" priority="2291" operator="equal">
      <formula>$H$11=$E$11</formula>
    </cfRule>
    <cfRule type="cellIs" dxfId="1169" priority="2290" operator="equal">
      <formula>$H$11=$E$11</formula>
    </cfRule>
    <cfRule type="cellIs" dxfId="1168" priority="2292" operator="equal">
      <formula>$H$11=$E$11</formula>
    </cfRule>
    <cfRule type="cellIs" dxfId="1167" priority="2293" operator="equal">
      <formula>$H$11=$E$11</formula>
    </cfRule>
    <cfRule type="cellIs" dxfId="1166" priority="2297" operator="equal">
      <formula>$H$11=$E$11</formula>
    </cfRule>
  </conditionalFormatting>
  <conditionalFormatting sqref="H701">
    <cfRule type="cellIs" dxfId="1165" priority="2274" operator="equal">
      <formula>$H$11=$E$11</formula>
    </cfRule>
    <cfRule type="cellIs" dxfId="1164" priority="2275" operator="equal">
      <formula>$H$11=$E$11</formula>
    </cfRule>
  </conditionalFormatting>
  <conditionalFormatting sqref="H709">
    <cfRule type="cellIs" dxfId="1163" priority="2258" operator="equal">
      <formula>$H$11=$E$11</formula>
    </cfRule>
  </conditionalFormatting>
  <conditionalFormatting sqref="H711">
    <cfRule type="cellIs" dxfId="1162" priority="2256" operator="equal">
      <formula>$H$11=$E$11</formula>
    </cfRule>
    <cfRule type="cellIs" dxfId="1161" priority="2259" operator="equal">
      <formula>$H$11=$E$11</formula>
    </cfRule>
  </conditionalFormatting>
  <conditionalFormatting sqref="H719">
    <cfRule type="cellIs" dxfId="1160" priority="2257" operator="equal">
      <formula>$H$11=$E$11</formula>
    </cfRule>
  </conditionalFormatting>
  <conditionalFormatting sqref="H740">
    <cfRule type="cellIs" dxfId="1159" priority="2240" operator="equal">
      <formula>$H$11=$E$11</formula>
    </cfRule>
    <cfRule type="cellIs" dxfId="1158" priority="2241" operator="equal">
      <formula>$H$11=$E$11</formula>
    </cfRule>
  </conditionalFormatting>
  <conditionalFormatting sqref="H748">
    <cfRule type="cellIs" dxfId="1157" priority="2224" operator="equal">
      <formula>$H$11=$E$11</formula>
    </cfRule>
  </conditionalFormatting>
  <conditionalFormatting sqref="H750">
    <cfRule type="cellIs" dxfId="1156" priority="2225" operator="equal">
      <formula>$H$11=$E$11</formula>
    </cfRule>
    <cfRule type="cellIs" dxfId="1155" priority="2222" operator="equal">
      <formula>$H$11=$E$11</formula>
    </cfRule>
  </conditionalFormatting>
  <conditionalFormatting sqref="H758">
    <cfRule type="cellIs" dxfId="1154" priority="2223" operator="equal">
      <formula>$H$11=$E$11</formula>
    </cfRule>
  </conditionalFormatting>
  <conditionalFormatting sqref="H800">
    <cfRule type="cellIs" dxfId="1153" priority="2207" operator="equal">
      <formula>$H$11=$E$11</formula>
    </cfRule>
    <cfRule type="cellIs" dxfId="1152" priority="2206" operator="equal">
      <formula>$H$11=$E$11</formula>
    </cfRule>
  </conditionalFormatting>
  <conditionalFormatting sqref="H1008">
    <cfRule type="cellIs" dxfId="1151" priority="2190" operator="equal">
      <formula>$H$11=$E$11</formula>
    </cfRule>
  </conditionalFormatting>
  <conditionalFormatting sqref="H1010">
    <cfRule type="cellIs" dxfId="1150" priority="2188" operator="equal">
      <formula>$H$11=$E$11</formula>
    </cfRule>
    <cfRule type="cellIs" dxfId="1149" priority="2191" operator="equal">
      <formula>$H$11=$E$11</formula>
    </cfRule>
  </conditionalFormatting>
  <conditionalFormatting sqref="H1018">
    <cfRule type="cellIs" dxfId="1148" priority="2189" operator="equal">
      <formula>$H$11=$E$11</formula>
    </cfRule>
  </conditionalFormatting>
  <conditionalFormatting sqref="H1345">
    <cfRule type="cellIs" dxfId="1147" priority="2173" operator="equal">
      <formula>$H$11=$E$11</formula>
    </cfRule>
    <cfRule type="cellIs" dxfId="1146" priority="2172" operator="equal">
      <formula>$H$11=$E$11</formula>
    </cfRule>
  </conditionalFormatting>
  <conditionalFormatting sqref="H1352">
    <cfRule type="cellIs" dxfId="1145" priority="2139" operator="equal">
      <formula>$H$11=$E$11</formula>
    </cfRule>
    <cfRule type="cellIs" dxfId="1144" priority="2138" operator="equal">
      <formula>$H$11=$E$11</formula>
    </cfRule>
  </conditionalFormatting>
  <conditionalFormatting sqref="H1360">
    <cfRule type="cellIs" dxfId="1143" priority="2122" operator="equal">
      <formula>$H$11=$E$11</formula>
    </cfRule>
  </conditionalFormatting>
  <conditionalFormatting sqref="H1362">
    <cfRule type="cellIs" dxfId="1142" priority="2123" operator="equal">
      <formula>$H$11=$E$11</formula>
    </cfRule>
    <cfRule type="cellIs" dxfId="1141" priority="2120" operator="equal">
      <formula>$H$11=$E$11</formula>
    </cfRule>
  </conditionalFormatting>
  <conditionalFormatting sqref="H1370">
    <cfRule type="cellIs" dxfId="1140" priority="2121" operator="equal">
      <formula>$H$11=$E$11</formula>
    </cfRule>
  </conditionalFormatting>
  <conditionalFormatting sqref="H1416">
    <cfRule type="cellIs" dxfId="1139" priority="2093" operator="equal">
      <formula>$H$11=$E$11</formula>
    </cfRule>
    <cfRule type="cellIs" dxfId="1138" priority="2092" operator="equal">
      <formula>$H$11=$E$11</formula>
    </cfRule>
  </conditionalFormatting>
  <conditionalFormatting sqref="H1424">
    <cfRule type="cellIs" dxfId="1137" priority="2076" operator="equal">
      <formula>$H$11=$E$11</formula>
    </cfRule>
  </conditionalFormatting>
  <conditionalFormatting sqref="H1426">
    <cfRule type="cellIs" dxfId="1136" priority="2077" operator="equal">
      <formula>$H$11=$E$11</formula>
    </cfRule>
    <cfRule type="cellIs" dxfId="1135" priority="2074" operator="equal">
      <formula>$H$11=$E$11</formula>
    </cfRule>
  </conditionalFormatting>
  <conditionalFormatting sqref="H1434">
    <cfRule type="cellIs" dxfId="1134" priority="2075" operator="equal">
      <formula>$H$11=$E$11</formula>
    </cfRule>
  </conditionalFormatting>
  <conditionalFormatting sqref="H1460">
    <cfRule type="cellIs" dxfId="1133" priority="2058" operator="equal">
      <formula>$H$11=$E$11</formula>
    </cfRule>
    <cfRule type="cellIs" dxfId="1132" priority="2059" operator="equal">
      <formula>$H$11=$E$11</formula>
    </cfRule>
  </conditionalFormatting>
  <conditionalFormatting sqref="H1464">
    <cfRule type="cellIs" dxfId="1131" priority="2013" operator="equal">
      <formula>$H$11=$E$11</formula>
    </cfRule>
    <cfRule type="cellIs" dxfId="1130" priority="2012" operator="equal">
      <formula>$H$11=$E$11</formula>
    </cfRule>
  </conditionalFormatting>
  <conditionalFormatting sqref="H1474">
    <cfRule type="cellIs" dxfId="1129" priority="1996" operator="equal">
      <formula>$H$11=$E$11</formula>
    </cfRule>
  </conditionalFormatting>
  <conditionalFormatting sqref="H1476">
    <cfRule type="cellIs" dxfId="1128" priority="1997" operator="equal">
      <formula>$H$11=$E$11</formula>
    </cfRule>
    <cfRule type="cellIs" dxfId="1127" priority="1994" operator="equal">
      <formula>$H$11=$E$11</formula>
    </cfRule>
    <cfRule type="cellIs" dxfId="1126" priority="1993" operator="equal">
      <formula>$H$11=$E$11</formula>
    </cfRule>
    <cfRule type="cellIs" dxfId="1125" priority="1992" operator="equal">
      <formula>$H$11=$E$11</formula>
    </cfRule>
  </conditionalFormatting>
  <conditionalFormatting sqref="H1488">
    <cfRule type="cellIs" dxfId="1124" priority="1990" operator="equal">
      <formula>$H$11=$E$11</formula>
    </cfRule>
    <cfRule type="cellIs" dxfId="1123" priority="1995" operator="equal">
      <formula>$H$11=$E$11</formula>
    </cfRule>
    <cfRule type="cellIs" dxfId="1122" priority="1991" operator="equal">
      <formula>$H$11=$E$11</formula>
    </cfRule>
  </conditionalFormatting>
  <conditionalFormatting sqref="H1596">
    <cfRule type="cellIs" dxfId="1121" priority="1975" operator="equal">
      <formula>$H$11=$E$11</formula>
    </cfRule>
    <cfRule type="cellIs" dxfId="1120" priority="1974" operator="equal">
      <formula>$H$11=$E$11</formula>
    </cfRule>
  </conditionalFormatting>
  <conditionalFormatting sqref="H1600">
    <cfRule type="cellIs" dxfId="1119" priority="1944" operator="equal">
      <formula>$H$11=$E$11</formula>
    </cfRule>
    <cfRule type="cellIs" dxfId="1118" priority="1945" operator="equal">
      <formula>$H$11=$E$11</formula>
    </cfRule>
  </conditionalFormatting>
  <conditionalFormatting sqref="H1657">
    <cfRule type="cellIs" dxfId="1117" priority="1928" operator="equal">
      <formula>$H$11=$E$11</formula>
    </cfRule>
  </conditionalFormatting>
  <conditionalFormatting sqref="H1659">
    <cfRule type="cellIs" dxfId="1116" priority="1926" operator="equal">
      <formula>$H$11=$E$11</formula>
    </cfRule>
    <cfRule type="cellIs" dxfId="1115" priority="1929" operator="equal">
      <formula>$H$11=$E$11</formula>
    </cfRule>
  </conditionalFormatting>
  <conditionalFormatting sqref="H1667">
    <cfRule type="cellIs" dxfId="1114" priority="1927" operator="equal">
      <formula>$H$11=$E$11</formula>
    </cfRule>
  </conditionalFormatting>
  <conditionalFormatting sqref="H1731">
    <cfRule type="cellIs" dxfId="1113" priority="1925" operator="equal">
      <formula>$H$11=$E$11</formula>
    </cfRule>
    <cfRule type="cellIs" dxfId="1112" priority="1924" operator="equal">
      <formula>$H$11=$E$11</formula>
    </cfRule>
  </conditionalFormatting>
  <conditionalFormatting sqref="H1734">
    <cfRule type="cellIs" dxfId="1111" priority="1564" operator="equal">
      <formula>$H$11=$E$11</formula>
    </cfRule>
    <cfRule type="cellIs" dxfId="1110" priority="1565" operator="equal">
      <formula>$H$11=$E$11</formula>
    </cfRule>
  </conditionalFormatting>
  <conditionalFormatting sqref="H1734:H1736">
    <cfRule type="cellIs" dxfId="1109" priority="1566" operator="greaterThan">
      <formula>0</formula>
    </cfRule>
  </conditionalFormatting>
  <conditionalFormatting sqref="H1739">
    <cfRule type="cellIs" dxfId="1108" priority="1894" operator="equal">
      <formula>$H$11=$E$11</formula>
    </cfRule>
    <cfRule type="cellIs" dxfId="1107" priority="1893" operator="equal">
      <formula>$H$11=$E$11</formula>
    </cfRule>
  </conditionalFormatting>
  <conditionalFormatting sqref="H1739:H1747 H1749:H1759 H1763:H1771">
    <cfRule type="cellIs" dxfId="1106" priority="1921" operator="greaterThan">
      <formula>0</formula>
    </cfRule>
  </conditionalFormatting>
  <conditionalFormatting sqref="H1749">
    <cfRule type="cellIs" dxfId="1105" priority="1877" operator="equal">
      <formula>$H$11=$E$11</formula>
    </cfRule>
  </conditionalFormatting>
  <conditionalFormatting sqref="H1751">
    <cfRule type="cellIs" dxfId="1104" priority="1878" operator="equal">
      <formula>$H$11=$E$11</formula>
    </cfRule>
    <cfRule type="cellIs" dxfId="1103" priority="1873" operator="equal">
      <formula>$H$11=$E$11</formula>
    </cfRule>
    <cfRule type="cellIs" dxfId="1102" priority="1874" operator="equal">
      <formula>$H$11=$E$11</formula>
    </cfRule>
    <cfRule type="cellIs" dxfId="1101" priority="1875" operator="equal">
      <formula>$H$11=$E$11</formula>
    </cfRule>
  </conditionalFormatting>
  <conditionalFormatting sqref="H1763">
    <cfRule type="cellIs" dxfId="1100" priority="1871" operator="equal">
      <formula>$H$11=$E$11</formula>
    </cfRule>
    <cfRule type="cellIs" dxfId="1099" priority="1872" operator="equal">
      <formula>$H$11=$E$11</formula>
    </cfRule>
    <cfRule type="cellIs" dxfId="1098" priority="1876" operator="equal">
      <formula>$H$11=$E$11</formula>
    </cfRule>
  </conditionalFormatting>
  <conditionalFormatting sqref="H1780">
    <cfRule type="cellIs" dxfId="1097" priority="1841" operator="equal">
      <formula>$H$11=$E$11</formula>
    </cfRule>
    <cfRule type="cellIs" dxfId="1096" priority="1840" operator="equal">
      <formula>$H$11=$E$11</formula>
    </cfRule>
  </conditionalFormatting>
  <conditionalFormatting sqref="H1780:H1788 H1790:H1800 H1804:H1812">
    <cfRule type="cellIs" dxfId="1095" priority="1868" operator="greaterThan">
      <formula>0</formula>
    </cfRule>
  </conditionalFormatting>
  <conditionalFormatting sqref="H1790">
    <cfRule type="cellIs" dxfId="1094" priority="1824" operator="equal">
      <formula>$H$11=$E$11</formula>
    </cfRule>
  </conditionalFormatting>
  <conditionalFormatting sqref="H1792">
    <cfRule type="cellIs" dxfId="1093" priority="1822" operator="equal">
      <formula>$H$11=$E$11</formula>
    </cfRule>
    <cfRule type="cellIs" dxfId="1092" priority="1825" operator="equal">
      <formula>$H$11=$E$11</formula>
    </cfRule>
    <cfRule type="cellIs" dxfId="1091" priority="1820" operator="equal">
      <formula>$H$11=$E$11</formula>
    </cfRule>
    <cfRule type="cellIs" dxfId="1090" priority="1821" operator="equal">
      <formula>$H$11=$E$11</formula>
    </cfRule>
  </conditionalFormatting>
  <conditionalFormatting sqref="H1804">
    <cfRule type="cellIs" dxfId="1089" priority="1823" operator="equal">
      <formula>$H$11=$E$11</formula>
    </cfRule>
    <cfRule type="cellIs" dxfId="1088" priority="1818" operator="equal">
      <formula>$H$11=$E$11</formula>
    </cfRule>
    <cfRule type="cellIs" dxfId="1087" priority="1819" operator="equal">
      <formula>$H$11=$E$11</formula>
    </cfRule>
  </conditionalFormatting>
  <conditionalFormatting sqref="H1872">
    <cfRule type="cellIs" dxfId="1086" priority="1691" operator="equal">
      <formula>$H$11=$E$11</formula>
    </cfRule>
    <cfRule type="cellIs" dxfId="1085" priority="1692" operator="equal">
      <formula>$H$11=$E$11</formula>
    </cfRule>
  </conditionalFormatting>
  <conditionalFormatting sqref="H1872:H1880 H1882:H1892 H1896:H1904">
    <cfRule type="cellIs" dxfId="1084" priority="1719" operator="greaterThan">
      <formula>0</formula>
    </cfRule>
  </conditionalFormatting>
  <conditionalFormatting sqref="H1882">
    <cfRule type="cellIs" dxfId="1083" priority="1675" operator="equal">
      <formula>$H$11=$E$11</formula>
    </cfRule>
  </conditionalFormatting>
  <conditionalFormatting sqref="H1884">
    <cfRule type="cellIs" dxfId="1082" priority="1676" operator="equal">
      <formula>$H$11=$E$11</formula>
    </cfRule>
    <cfRule type="cellIs" dxfId="1081" priority="1673" operator="equal">
      <formula>$H$11=$E$11</formula>
    </cfRule>
    <cfRule type="cellIs" dxfId="1080" priority="1672" operator="equal">
      <formula>$H$11=$E$11</formula>
    </cfRule>
    <cfRule type="cellIs" dxfId="1079" priority="1671" operator="equal">
      <formula>$H$11=$E$11</formula>
    </cfRule>
  </conditionalFormatting>
  <conditionalFormatting sqref="H1896">
    <cfRule type="cellIs" dxfId="1078" priority="1674" operator="equal">
      <formula>$H$11=$E$11</formula>
    </cfRule>
    <cfRule type="cellIs" dxfId="1077" priority="1670" operator="equal">
      <formula>$H$11=$E$11</formula>
    </cfRule>
    <cfRule type="cellIs" dxfId="1076" priority="1669" operator="equal">
      <formula>$H$11=$E$11</formula>
    </cfRule>
  </conditionalFormatting>
  <conditionalFormatting sqref="H1915">
    <cfRule type="cellIs" dxfId="1075" priority="1638" operator="equal">
      <formula>$H$11=$E$11</formula>
    </cfRule>
    <cfRule type="cellIs" dxfId="1074" priority="1639" operator="equal">
      <formula>$H$11=$E$11</formula>
    </cfRule>
  </conditionalFormatting>
  <conditionalFormatting sqref="H1915:H1923 H1925:H1935 H1939:H1947">
    <cfRule type="cellIs" dxfId="1073" priority="1666" operator="greaterThan">
      <formula>0</formula>
    </cfRule>
  </conditionalFormatting>
  <conditionalFormatting sqref="H1925">
    <cfRule type="cellIs" dxfId="1072" priority="1622" operator="equal">
      <formula>$H$11=$E$11</formula>
    </cfRule>
  </conditionalFormatting>
  <conditionalFormatting sqref="H1927">
    <cfRule type="cellIs" dxfId="1071" priority="1623" operator="equal">
      <formula>$H$11=$E$11</formula>
    </cfRule>
    <cfRule type="cellIs" dxfId="1070" priority="1620" operator="equal">
      <formula>$H$11=$E$11</formula>
    </cfRule>
    <cfRule type="cellIs" dxfId="1069" priority="1619" operator="equal">
      <formula>$H$11=$E$11</formula>
    </cfRule>
    <cfRule type="cellIs" dxfId="1068" priority="1618" operator="equal">
      <formula>$H$11=$E$11</formula>
    </cfRule>
  </conditionalFormatting>
  <conditionalFormatting sqref="H1939">
    <cfRule type="cellIs" dxfId="1067" priority="1621" operator="equal">
      <formula>$H$11=$E$11</formula>
    </cfRule>
    <cfRule type="cellIs" dxfId="1066" priority="1617" operator="equal">
      <formula>$H$11=$E$11</formula>
    </cfRule>
    <cfRule type="cellIs" dxfId="1065" priority="1616" operator="equal">
      <formula>$H$11=$E$11</formula>
    </cfRule>
  </conditionalFormatting>
  <conditionalFormatting sqref="H1958">
    <cfRule type="cellIs" dxfId="1064" priority="1586" operator="equal">
      <formula>$H$11=$E$11</formula>
    </cfRule>
    <cfRule type="cellIs" dxfId="1063" priority="1585" operator="equal">
      <formula>$H$11=$E$11</formula>
    </cfRule>
  </conditionalFormatting>
  <conditionalFormatting sqref="H2038">
    <cfRule type="cellIs" dxfId="1062" priority="1569" operator="equal">
      <formula>$H$11=$E$11</formula>
    </cfRule>
  </conditionalFormatting>
  <conditionalFormatting sqref="H2040">
    <cfRule type="cellIs" dxfId="1061" priority="1567" operator="equal">
      <formula>$H$11=$E$11</formula>
    </cfRule>
    <cfRule type="cellIs" dxfId="1060" priority="1570" operator="equal">
      <formula>$H$11=$E$11</formula>
    </cfRule>
  </conditionalFormatting>
  <conditionalFormatting sqref="H2119">
    <cfRule type="cellIs" dxfId="1059" priority="1568" operator="equal">
      <formula>$H$11=$E$11</formula>
    </cfRule>
    <cfRule type="cellIs" dxfId="1058" priority="1563" operator="equal">
      <formula>$H$11=$E$11</formula>
    </cfRule>
    <cfRule type="cellIs" dxfId="1057" priority="1562" operator="equal">
      <formula>$H$11=$E$11</formula>
    </cfRule>
  </conditionalFormatting>
  <conditionalFormatting sqref="H2223">
    <cfRule type="cellIs" dxfId="1056" priority="1531" operator="equal">
      <formula>$H$11=$E$11</formula>
    </cfRule>
    <cfRule type="cellIs" dxfId="1055" priority="1532" operator="equal">
      <formula>$H$11=$E$11</formula>
    </cfRule>
  </conditionalFormatting>
  <conditionalFormatting sqref="H2223:H2231 H2233:H2243 H2247:H2255">
    <cfRule type="cellIs" dxfId="1054" priority="1559" operator="greaterThan">
      <formula>0</formula>
    </cfRule>
  </conditionalFormatting>
  <conditionalFormatting sqref="H2233">
    <cfRule type="cellIs" dxfId="1053" priority="1515" operator="equal">
      <formula>$H$11=$E$11</formula>
    </cfRule>
  </conditionalFormatting>
  <conditionalFormatting sqref="H2235">
    <cfRule type="cellIs" dxfId="1052" priority="1512" operator="equal">
      <formula>$H$11=$E$11</formula>
    </cfRule>
    <cfRule type="cellIs" dxfId="1051" priority="1511" operator="equal">
      <formula>$H$11=$E$11</formula>
    </cfRule>
    <cfRule type="cellIs" dxfId="1050" priority="1516" operator="equal">
      <formula>$H$11=$E$11</formula>
    </cfRule>
    <cfRule type="cellIs" dxfId="1049" priority="1513" operator="equal">
      <formula>$H$11=$E$11</formula>
    </cfRule>
  </conditionalFormatting>
  <conditionalFormatting sqref="H2247">
    <cfRule type="cellIs" dxfId="1048" priority="1514" operator="equal">
      <formula>$H$11=$E$11</formula>
    </cfRule>
    <cfRule type="cellIs" dxfId="1047" priority="1510" operator="equal">
      <formula>$H$11=$E$11</formula>
    </cfRule>
    <cfRule type="cellIs" dxfId="1046" priority="1509" operator="equal">
      <formula>$H$11=$E$11</formula>
    </cfRule>
  </conditionalFormatting>
  <conditionalFormatting sqref="H2301">
    <cfRule type="cellIs" dxfId="1045" priority="1370" operator="equal">
      <formula>$H$11=$E$11</formula>
    </cfRule>
    <cfRule type="cellIs" dxfId="1044" priority="1371" operator="equal">
      <formula>$H$11=$E$11</formula>
    </cfRule>
  </conditionalFormatting>
  <conditionalFormatting sqref="H2301:H2309 H2311:H2321 H2325:H2333">
    <cfRule type="cellIs" dxfId="1043" priority="1398" operator="greaterThan">
      <formula>0</formula>
    </cfRule>
  </conditionalFormatting>
  <conditionalFormatting sqref="H2311">
    <cfRule type="cellIs" dxfId="1042" priority="1354" operator="equal">
      <formula>$H$11=$E$11</formula>
    </cfRule>
  </conditionalFormatting>
  <conditionalFormatting sqref="H2313">
    <cfRule type="cellIs" dxfId="1041" priority="1355" operator="equal">
      <formula>$H$11=$E$11</formula>
    </cfRule>
    <cfRule type="cellIs" dxfId="1040" priority="1350" operator="equal">
      <formula>$H$11=$E$11</formula>
    </cfRule>
    <cfRule type="cellIs" dxfId="1039" priority="1351" operator="equal">
      <formula>$H$11=$E$11</formula>
    </cfRule>
    <cfRule type="cellIs" dxfId="1038" priority="1352" operator="equal">
      <formula>$H$11=$E$11</formula>
    </cfRule>
  </conditionalFormatting>
  <conditionalFormatting sqref="H2325">
    <cfRule type="cellIs" dxfId="1037" priority="1353" operator="equal">
      <formula>$H$11=$E$11</formula>
    </cfRule>
    <cfRule type="cellIs" dxfId="1036" priority="1349" operator="equal">
      <formula>$H$11=$E$11</formula>
    </cfRule>
    <cfRule type="cellIs" dxfId="1035" priority="1348" operator="equal">
      <formula>$H$11=$E$11</formula>
    </cfRule>
  </conditionalFormatting>
  <conditionalFormatting sqref="H2344">
    <cfRule type="cellIs" dxfId="1034" priority="1318" operator="equal">
      <formula>$H$11=$E$11</formula>
    </cfRule>
    <cfRule type="cellIs" dxfId="1033" priority="1317" operator="equal">
      <formula>$H$11=$E$11</formula>
    </cfRule>
  </conditionalFormatting>
  <conditionalFormatting sqref="H2344:H2352 H2354:H2364 H2368:H2376">
    <cfRule type="cellIs" dxfId="1032" priority="1345" operator="greaterThan">
      <formula>0</formula>
    </cfRule>
  </conditionalFormatting>
  <conditionalFormatting sqref="H2354">
    <cfRule type="cellIs" dxfId="1031" priority="1301" operator="equal">
      <formula>$H$11=$E$11</formula>
    </cfRule>
  </conditionalFormatting>
  <conditionalFormatting sqref="H2356">
    <cfRule type="cellIs" dxfId="1030" priority="1298" operator="equal">
      <formula>$H$11=$E$11</formula>
    </cfRule>
    <cfRule type="cellIs" dxfId="1029" priority="1302" operator="equal">
      <formula>$H$11=$E$11</formula>
    </cfRule>
    <cfRule type="cellIs" dxfId="1028" priority="1297" operator="equal">
      <formula>$H$11=$E$11</formula>
    </cfRule>
    <cfRule type="cellIs" dxfId="1027" priority="1299" operator="equal">
      <formula>$H$11=$E$11</formula>
    </cfRule>
  </conditionalFormatting>
  <conditionalFormatting sqref="H2368">
    <cfRule type="cellIs" dxfId="1026" priority="1300" operator="equal">
      <formula>$H$11=$E$11</formula>
    </cfRule>
    <cfRule type="cellIs" dxfId="1025" priority="1296" operator="equal">
      <formula>$H$11=$E$11</formula>
    </cfRule>
    <cfRule type="cellIs" dxfId="1024" priority="1295" operator="equal">
      <formula>$H$11=$E$11</formula>
    </cfRule>
  </conditionalFormatting>
  <conditionalFormatting sqref="H2433">
    <cfRule type="cellIs" dxfId="1023" priority="1264" operator="equal">
      <formula>$H$11=$E$11</formula>
    </cfRule>
    <cfRule type="cellIs" dxfId="1022" priority="1265" operator="equal">
      <formula>$H$11=$E$11</formula>
    </cfRule>
  </conditionalFormatting>
  <conditionalFormatting sqref="H2433:H2450 H2452:H2471 H2474:H2491">
    <cfRule type="cellIs" dxfId="1021" priority="1292" operator="greaterThan">
      <formula>0</formula>
    </cfRule>
  </conditionalFormatting>
  <conditionalFormatting sqref="H2452">
    <cfRule type="cellIs" dxfId="1020" priority="1248" operator="equal">
      <formula>$H$11=$E$11</formula>
    </cfRule>
  </conditionalFormatting>
  <conditionalFormatting sqref="H2454">
    <cfRule type="cellIs" dxfId="1019" priority="1241" operator="equal">
      <formula>$H$11=$E$11</formula>
    </cfRule>
    <cfRule type="cellIs" dxfId="1018" priority="1240" operator="equal">
      <formula>$H$11=$E$11</formula>
    </cfRule>
    <cfRule type="cellIs" dxfId="1017" priority="1244" operator="equal">
      <formula>$H$11=$E$11</formula>
    </cfRule>
    <cfRule type="cellIs" dxfId="1016" priority="1249" operator="equal">
      <formula>$H$11=$E$11</formula>
    </cfRule>
    <cfRule type="cellIs" dxfId="1015" priority="1245" operator="equal">
      <formula>$H$11=$E$11</formula>
    </cfRule>
    <cfRule type="cellIs" dxfId="1014" priority="1246" operator="equal">
      <formula>$H$11=$E$11</formula>
    </cfRule>
  </conditionalFormatting>
  <conditionalFormatting sqref="H2474">
    <cfRule type="cellIs" dxfId="1013" priority="1238" operator="equal">
      <formula>$H$11=$E$11</formula>
    </cfRule>
    <cfRule type="cellIs" dxfId="1012" priority="1243" operator="equal">
      <formula>$H$11=$E$11</formula>
    </cfRule>
    <cfRule type="cellIs" dxfId="1011" priority="1242" operator="equal">
      <formula>$H$11=$E$11</formula>
    </cfRule>
    <cfRule type="cellIs" dxfId="1010" priority="1247" operator="equal">
      <formula>$H$11=$E$11</formula>
    </cfRule>
    <cfRule type="cellIs" dxfId="1009" priority="1239" operator="equal">
      <formula>$H$11=$E$11</formula>
    </cfRule>
  </conditionalFormatting>
  <conditionalFormatting sqref="H2531">
    <cfRule type="cellIs" dxfId="1008" priority="1164" operator="equal">
      <formula>$H$11=$E$11</formula>
    </cfRule>
    <cfRule type="cellIs" dxfId="1007" priority="1163" operator="equal">
      <formula>$H$11=$E$11</formula>
    </cfRule>
  </conditionalFormatting>
  <conditionalFormatting sqref="H2531:H2548 H2550:H2569 H2572:H2589">
    <cfRule type="cellIs" dxfId="1006" priority="1165" operator="greaterThan">
      <formula>0</formula>
    </cfRule>
  </conditionalFormatting>
  <conditionalFormatting sqref="H2550">
    <cfRule type="cellIs" dxfId="1005" priority="1161" operator="equal">
      <formula>$H$11=$E$11</formula>
    </cfRule>
  </conditionalFormatting>
  <conditionalFormatting sqref="H2552">
    <cfRule type="cellIs" dxfId="1004" priority="1158" operator="equal">
      <formula>$H$11=$E$11</formula>
    </cfRule>
    <cfRule type="cellIs" dxfId="1003" priority="1153" operator="equal">
      <formula>$H$11=$E$11</formula>
    </cfRule>
    <cfRule type="cellIs" dxfId="1002" priority="1162" operator="equal">
      <formula>$H$11=$E$11</formula>
    </cfRule>
    <cfRule type="cellIs" dxfId="1001" priority="1159" operator="equal">
      <formula>$H$11=$E$11</formula>
    </cfRule>
    <cfRule type="cellIs" dxfId="1000" priority="1157" operator="equal">
      <formula>$H$11=$E$11</formula>
    </cfRule>
    <cfRule type="cellIs" dxfId="999" priority="1154" operator="equal">
      <formula>$H$11=$E$11</formula>
    </cfRule>
  </conditionalFormatting>
  <conditionalFormatting sqref="H2572">
    <cfRule type="cellIs" dxfId="998" priority="1155" operator="equal">
      <formula>$H$11=$E$11</formula>
    </cfRule>
    <cfRule type="cellIs" dxfId="997" priority="1152" operator="equal">
      <formula>$H$11=$E$11</formula>
    </cfRule>
    <cfRule type="cellIs" dxfId="996" priority="1151" operator="equal">
      <formula>$H$11=$E$11</formula>
    </cfRule>
    <cfRule type="cellIs" dxfId="995" priority="1156" operator="equal">
      <formula>$H$11=$E$11</formula>
    </cfRule>
    <cfRule type="cellIs" dxfId="994" priority="1160" operator="equal">
      <formula>$H$11=$E$11</formula>
    </cfRule>
  </conditionalFormatting>
  <conditionalFormatting sqref="H2602">
    <cfRule type="cellIs" dxfId="993" priority="897" operator="equal">
      <formula>$H$11=$E$11</formula>
    </cfRule>
    <cfRule type="cellIs" dxfId="992" priority="898" operator="equal">
      <formula>$H$11=$E$11</formula>
    </cfRule>
  </conditionalFormatting>
  <conditionalFormatting sqref="H2602:H2691">
    <cfRule type="cellIs" dxfId="991" priority="913" operator="greaterThan">
      <formula>0</formula>
    </cfRule>
  </conditionalFormatting>
  <conditionalFormatting sqref="H2701">
    <cfRule type="cellIs" dxfId="990" priority="918" operator="equal">
      <formula>$H$11=$E$11</formula>
    </cfRule>
  </conditionalFormatting>
  <conditionalFormatting sqref="H2703">
    <cfRule type="cellIs" dxfId="989" priority="894" operator="equal">
      <formula>$H$11=$E$11</formula>
    </cfRule>
    <cfRule type="cellIs" dxfId="988" priority="895" operator="equal">
      <formula>$H$11=$E$11</formula>
    </cfRule>
  </conditionalFormatting>
  <conditionalFormatting sqref="H2703:H2792">
    <cfRule type="cellIs" dxfId="987" priority="896" operator="greaterThan">
      <formula>0</formula>
    </cfRule>
  </conditionalFormatting>
  <conditionalFormatting sqref="H2797">
    <cfRule type="cellIs" dxfId="986" priority="892" operator="equal">
      <formula>$H$11=$E$11</formula>
    </cfRule>
    <cfRule type="cellIs" dxfId="985" priority="891" operator="equal">
      <formula>$H$11=$E$11</formula>
    </cfRule>
  </conditionalFormatting>
  <conditionalFormatting sqref="H2797:H2891">
    <cfRule type="cellIs" dxfId="984" priority="893" operator="greaterThan">
      <formula>0</formula>
    </cfRule>
  </conditionalFormatting>
  <conditionalFormatting sqref="H2902:H2934">
    <cfRule type="cellIs" dxfId="983" priority="1091" operator="greaterThan">
      <formula>0</formula>
    </cfRule>
  </conditionalFormatting>
  <conditionalFormatting sqref="H2950">
    <cfRule type="cellIs" dxfId="982" priority="3352" operator="equal">
      <formula>$H$11=$E$11</formula>
    </cfRule>
  </conditionalFormatting>
  <conditionalFormatting sqref="H2950:H2963 H20:H28 H1:H18 H30:H104 H106:H114 H116:H199 H201:H209 H211:H327 H329:H337 H339:H384 H386:H394 H396:H471 H473:H481 H483:H532 H534:H542 H544:H601 H603:H611 H613:H650 H653:H673 H675:H707 H709:H717 H719:H746 H748:H756 H758:H933 H1008:H1016 H1018:H1041 H1345:H1358 H1360:H1368 H1370:H1382 H1412:H1422 H1424:H1432 H1434:H1472 H1474:H1484 H1488:H1665 H1667:H1733 H1958:H2035 H2038:H2222 H2701:H2702 H1384:H1389 H1391:H1396 H1398:H1403 H1405:H1410 H2944:H2948">
    <cfRule type="cellIs" dxfId="981" priority="3606" operator="greaterThan">
      <formula>0</formula>
    </cfRule>
  </conditionalFormatting>
  <conditionalFormatting sqref="H2952">
    <cfRule type="cellIs" dxfId="980" priority="3347" operator="equal">
      <formula>$H$11=$E$11</formula>
    </cfRule>
    <cfRule type="cellIs" dxfId="979" priority="3015" operator="equal">
      <formula>$H$11=$E$11</formula>
    </cfRule>
    <cfRule type="cellIs" dxfId="978" priority="3348" operator="equal">
      <formula>$H$11=$E$11</formula>
    </cfRule>
    <cfRule type="cellIs" dxfId="977" priority="3351" operator="equal">
      <formula>$H$11=$E$11</formula>
    </cfRule>
  </conditionalFormatting>
  <conditionalFormatting sqref="H2958">
    <cfRule type="cellIs" dxfId="976" priority="3349" operator="equal">
      <formula>$H$11=$E$11</formula>
    </cfRule>
    <cfRule type="cellIs" dxfId="975" priority="3346" operator="equal">
      <formula>$H$11=$E$11</formula>
    </cfRule>
    <cfRule type="cellIs" dxfId="974" priority="3350" operator="equal">
      <formula>$H$11=$E$11</formula>
    </cfRule>
    <cfRule type="cellIs" dxfId="973" priority="3345" operator="equal">
      <formula>$H$11=$E$11</formula>
    </cfRule>
    <cfRule type="cellIs" dxfId="972" priority="3344" operator="equal">
      <formula>$H$11=$E$11</formula>
    </cfRule>
    <cfRule type="cellIs" dxfId="971" priority="3330" operator="equal">
      <formula>$H$11=$E$11</formula>
    </cfRule>
    <cfRule type="cellIs" dxfId="970" priority="3329" operator="equal">
      <formula>$H$11=$E$11</formula>
    </cfRule>
    <cfRule type="cellIs" dxfId="969" priority="3328" operator="equal">
      <formula>$H$11=$E$11</formula>
    </cfRule>
    <cfRule type="cellIs" dxfId="968" priority="3014" operator="equal">
      <formula>$H$11=$E$11</formula>
    </cfRule>
  </conditionalFormatting>
  <conditionalFormatting sqref="H2970">
    <cfRule type="cellIs" dxfId="967" priority="847" operator="equal">
      <formula>$H$11=$E$11</formula>
    </cfRule>
    <cfRule type="cellIs" dxfId="966" priority="848" operator="equal">
      <formula>$H$11=$E$11</formula>
    </cfRule>
  </conditionalFormatting>
  <conditionalFormatting sqref="H2970:H2987 H2989:H3008 H3011:H3028">
    <cfRule type="cellIs" dxfId="965" priority="875" operator="greaterThan">
      <formula>0</formula>
    </cfRule>
  </conditionalFormatting>
  <conditionalFormatting sqref="H2989">
    <cfRule type="cellIs" dxfId="964" priority="831" operator="equal">
      <formula>$H$11=$E$11</formula>
    </cfRule>
  </conditionalFormatting>
  <conditionalFormatting sqref="H2991">
    <cfRule type="cellIs" dxfId="963" priority="827" operator="equal">
      <formula>$H$11=$E$11</formula>
    </cfRule>
    <cfRule type="cellIs" dxfId="962" priority="828" operator="equal">
      <formula>$H$11=$E$11</formula>
    </cfRule>
    <cfRule type="cellIs" dxfId="961" priority="829" operator="equal">
      <formula>$H$11=$E$11</formula>
    </cfRule>
    <cfRule type="cellIs" dxfId="960" priority="832" operator="equal">
      <formula>$H$11=$E$11</formula>
    </cfRule>
    <cfRule type="cellIs" dxfId="959" priority="824" operator="equal">
      <formula>$H$11=$E$11</formula>
    </cfRule>
    <cfRule type="cellIs" dxfId="958" priority="823" operator="equal">
      <formula>$H$11=$E$11</formula>
    </cfRule>
  </conditionalFormatting>
  <conditionalFormatting sqref="H3011">
    <cfRule type="cellIs" dxfId="957" priority="830" operator="equal">
      <formula>$H$11=$E$11</formula>
    </cfRule>
    <cfRule type="cellIs" dxfId="956" priority="822" operator="equal">
      <formula>$H$11=$E$11</formula>
    </cfRule>
    <cfRule type="cellIs" dxfId="955" priority="821" operator="equal">
      <formula>$H$11=$E$11</formula>
    </cfRule>
    <cfRule type="cellIs" dxfId="954" priority="826" operator="equal">
      <formula>$H$11=$E$11</formula>
    </cfRule>
    <cfRule type="cellIs" dxfId="953" priority="825" operator="equal">
      <formula>$H$11=$E$11</formula>
    </cfRule>
  </conditionalFormatting>
  <conditionalFormatting sqref="H3160">
    <cfRule type="cellIs" dxfId="952" priority="779" operator="equal">
      <formula>$H$11=$E$11</formula>
    </cfRule>
    <cfRule type="cellIs" dxfId="951" priority="778" operator="equal">
      <formula>$H$11=$E$11</formula>
    </cfRule>
  </conditionalFormatting>
  <conditionalFormatting sqref="H3160:H3177 H3179:H3198 H3201:H3218">
    <cfRule type="cellIs" dxfId="950" priority="806" operator="greaterThan">
      <formula>0</formula>
    </cfRule>
  </conditionalFormatting>
  <conditionalFormatting sqref="H3179">
    <cfRule type="cellIs" dxfId="949" priority="762" operator="equal">
      <formula>$H$11=$E$11</formula>
    </cfRule>
  </conditionalFormatting>
  <conditionalFormatting sqref="H3181">
    <cfRule type="cellIs" dxfId="948" priority="760" operator="equal">
      <formula>$H$11=$E$11</formula>
    </cfRule>
    <cfRule type="cellIs" dxfId="947" priority="758" operator="equal">
      <formula>$H$11=$E$11</formula>
    </cfRule>
    <cfRule type="cellIs" dxfId="946" priority="754" operator="equal">
      <formula>$H$11=$E$11</formula>
    </cfRule>
    <cfRule type="cellIs" dxfId="945" priority="755" operator="equal">
      <formula>$H$11=$E$11</formula>
    </cfRule>
    <cfRule type="cellIs" dxfId="944" priority="763" operator="equal">
      <formula>$H$11=$E$11</formula>
    </cfRule>
    <cfRule type="cellIs" dxfId="943" priority="759" operator="equal">
      <formula>$H$11=$E$11</formula>
    </cfRule>
  </conditionalFormatting>
  <conditionalFormatting sqref="H3201">
    <cfRule type="cellIs" dxfId="942" priority="756" operator="equal">
      <formula>$H$11=$E$11</formula>
    </cfRule>
    <cfRule type="cellIs" dxfId="941" priority="757" operator="equal">
      <formula>$H$11=$E$11</formula>
    </cfRule>
    <cfRule type="cellIs" dxfId="940" priority="761" operator="equal">
      <formula>$H$11=$E$11</formula>
    </cfRule>
    <cfRule type="cellIs" dxfId="939" priority="752" operator="equal">
      <formula>$H$11=$E$11</formula>
    </cfRule>
    <cfRule type="cellIs" dxfId="938" priority="753" operator="equal">
      <formula>$H$11=$E$11</formula>
    </cfRule>
  </conditionalFormatting>
  <conditionalFormatting sqref="H3350">
    <cfRule type="cellIs" dxfId="937" priority="709" operator="equal">
      <formula>$H$11=$E$11</formula>
    </cfRule>
    <cfRule type="cellIs" dxfId="936" priority="710" operator="equal">
      <formula>$H$11=$E$11</formula>
    </cfRule>
  </conditionalFormatting>
  <conditionalFormatting sqref="H3350:H3367 H3369:H3388 H3391:H3408">
    <cfRule type="cellIs" dxfId="935" priority="737" operator="greaterThan">
      <formula>0</formula>
    </cfRule>
  </conditionalFormatting>
  <conditionalFormatting sqref="H3369">
    <cfRule type="cellIs" dxfId="934" priority="693" operator="equal">
      <formula>$H$11=$E$11</formula>
    </cfRule>
  </conditionalFormatting>
  <conditionalFormatting sqref="H3371">
    <cfRule type="cellIs" dxfId="933" priority="689" operator="equal">
      <formula>$H$11=$E$11</formula>
    </cfRule>
    <cfRule type="cellIs" dxfId="932" priority="691" operator="equal">
      <formula>$H$11=$E$11</formula>
    </cfRule>
    <cfRule type="cellIs" dxfId="931" priority="690" operator="equal">
      <formula>$H$11=$E$11</formula>
    </cfRule>
    <cfRule type="cellIs" dxfId="930" priority="685" operator="equal">
      <formula>$H$11=$E$11</formula>
    </cfRule>
    <cfRule type="cellIs" dxfId="929" priority="686" operator="equal">
      <formula>$H$11=$E$11</formula>
    </cfRule>
    <cfRule type="cellIs" dxfId="928" priority="694" operator="equal">
      <formula>$H$11=$E$11</formula>
    </cfRule>
  </conditionalFormatting>
  <conditionalFormatting sqref="H3391">
    <cfRule type="cellIs" dxfId="927" priority="692" operator="equal">
      <formula>$H$11=$E$11</formula>
    </cfRule>
    <cfRule type="cellIs" dxfId="926" priority="688" operator="equal">
      <formula>$H$11=$E$11</formula>
    </cfRule>
    <cfRule type="cellIs" dxfId="925" priority="687" operator="equal">
      <formula>$H$11=$E$11</formula>
    </cfRule>
    <cfRule type="cellIs" dxfId="924" priority="684" operator="equal">
      <formula>$H$11=$E$11</formula>
    </cfRule>
    <cfRule type="cellIs" dxfId="923" priority="683" operator="equal">
      <formula>$H$11=$E$11</formula>
    </cfRule>
  </conditionalFormatting>
  <conditionalFormatting sqref="H3456">
    <cfRule type="cellIs" dxfId="922" priority="641" operator="equal">
      <formula>$H$11=$E$11</formula>
    </cfRule>
    <cfRule type="cellIs" dxfId="921" priority="640" operator="equal">
      <formula>$H$11=$E$11</formula>
    </cfRule>
  </conditionalFormatting>
  <conditionalFormatting sqref="H3456:H3473 H3475:H3494 H3497:H3514">
    <cfRule type="cellIs" dxfId="920" priority="668" operator="greaterThan">
      <formula>0</formula>
    </cfRule>
  </conditionalFormatting>
  <conditionalFormatting sqref="H3475">
    <cfRule type="cellIs" dxfId="919" priority="624" operator="equal">
      <formula>$H$11=$E$11</formula>
    </cfRule>
  </conditionalFormatting>
  <conditionalFormatting sqref="H3477">
    <cfRule type="cellIs" dxfId="918" priority="617" operator="equal">
      <formula>$H$11=$E$11</formula>
    </cfRule>
    <cfRule type="cellIs" dxfId="917" priority="616" operator="equal">
      <formula>$H$11=$E$11</formula>
    </cfRule>
    <cfRule type="cellIs" dxfId="916" priority="620" operator="equal">
      <formula>$H$11=$E$11</formula>
    </cfRule>
    <cfRule type="cellIs" dxfId="915" priority="622" operator="equal">
      <formula>$H$11=$E$11</formula>
    </cfRule>
    <cfRule type="cellIs" dxfId="914" priority="621" operator="equal">
      <formula>$H$11=$E$11</formula>
    </cfRule>
    <cfRule type="cellIs" dxfId="913" priority="625" operator="equal">
      <formula>$H$11=$E$11</formula>
    </cfRule>
  </conditionalFormatting>
  <conditionalFormatting sqref="H3497">
    <cfRule type="cellIs" dxfId="912" priority="618" operator="equal">
      <formula>$H$11=$E$11</formula>
    </cfRule>
    <cfRule type="cellIs" dxfId="911" priority="614" operator="equal">
      <formula>$H$11=$E$11</formula>
    </cfRule>
    <cfRule type="cellIs" dxfId="910" priority="623" operator="equal">
      <formula>$H$11=$E$11</formula>
    </cfRule>
    <cfRule type="cellIs" dxfId="909" priority="619" operator="equal">
      <formula>$H$11=$E$11</formula>
    </cfRule>
    <cfRule type="cellIs" dxfId="908" priority="615" operator="equal">
      <formula>$H$11=$E$11</formula>
    </cfRule>
  </conditionalFormatting>
  <conditionalFormatting sqref="H3607">
    <cfRule type="cellIs" dxfId="907" priority="572" operator="equal">
      <formula>$H$11=$E$11</formula>
    </cfRule>
    <cfRule type="cellIs" dxfId="906" priority="571" operator="equal">
      <formula>$H$11=$E$11</formula>
    </cfRule>
  </conditionalFormatting>
  <conditionalFormatting sqref="H3607:H3624 H3626:H3645 H3648:H3654">
    <cfRule type="cellIs" dxfId="905" priority="599" operator="greaterThan">
      <formula>0</formula>
    </cfRule>
  </conditionalFormatting>
  <conditionalFormatting sqref="H3626">
    <cfRule type="cellIs" dxfId="904" priority="555" operator="equal">
      <formula>$H$11=$E$11</formula>
    </cfRule>
  </conditionalFormatting>
  <conditionalFormatting sqref="H3628">
    <cfRule type="cellIs" dxfId="903" priority="556" operator="equal">
      <formula>$H$11=$E$11</formula>
    </cfRule>
    <cfRule type="cellIs" dxfId="902" priority="553" operator="equal">
      <formula>$H$11=$E$11</formula>
    </cfRule>
    <cfRule type="cellIs" dxfId="901" priority="552" operator="equal">
      <formula>$H$11=$E$11</formula>
    </cfRule>
    <cfRule type="cellIs" dxfId="900" priority="548" operator="equal">
      <formula>$H$11=$E$11</formula>
    </cfRule>
    <cfRule type="cellIs" dxfId="899" priority="547" operator="equal">
      <formula>$H$11=$E$11</formula>
    </cfRule>
    <cfRule type="cellIs" dxfId="898" priority="551" operator="equal">
      <formula>$H$11=$E$11</formula>
    </cfRule>
  </conditionalFormatting>
  <conditionalFormatting sqref="H3648">
    <cfRule type="cellIs" dxfId="897" priority="546" operator="equal">
      <formula>$H$11=$E$11</formula>
    </cfRule>
    <cfRule type="cellIs" dxfId="896" priority="554" operator="equal">
      <formula>$H$11=$E$11</formula>
    </cfRule>
    <cfRule type="cellIs" dxfId="895" priority="550" operator="equal">
      <formula>$H$11=$E$11</formula>
    </cfRule>
    <cfRule type="cellIs" dxfId="894" priority="545" operator="equal">
      <formula>$H$11=$E$11</formula>
    </cfRule>
    <cfRule type="cellIs" dxfId="893" priority="549" operator="equal">
      <formula>$H$11=$E$11</formula>
    </cfRule>
  </conditionalFormatting>
  <conditionalFormatting sqref="H3655">
    <cfRule type="cellIs" dxfId="892" priority="502" operator="equal">
      <formula>$H$11=$E$11</formula>
    </cfRule>
    <cfRule type="cellIs" dxfId="891" priority="503" operator="equal">
      <formula>$H$11=$E$11</formula>
    </cfRule>
  </conditionalFormatting>
  <conditionalFormatting sqref="H3655:H3672 H3674:H3693 H3696:H3713">
    <cfRule type="cellIs" dxfId="890" priority="530" operator="greaterThan">
      <formula>0</formula>
    </cfRule>
  </conditionalFormatting>
  <conditionalFormatting sqref="H3674">
    <cfRule type="cellIs" dxfId="889" priority="486" operator="equal">
      <formula>$H$11=$E$11</formula>
    </cfRule>
  </conditionalFormatting>
  <conditionalFormatting sqref="H3676">
    <cfRule type="cellIs" dxfId="888" priority="487" operator="equal">
      <formula>$H$11=$E$11</formula>
    </cfRule>
    <cfRule type="cellIs" dxfId="887" priority="482" operator="equal">
      <formula>$H$11=$E$11</formula>
    </cfRule>
    <cfRule type="cellIs" dxfId="886" priority="484" operator="equal">
      <formula>$H$11=$E$11</formula>
    </cfRule>
    <cfRule type="cellIs" dxfId="885" priority="478" operator="equal">
      <formula>$H$11=$E$11</formula>
    </cfRule>
    <cfRule type="cellIs" dxfId="884" priority="479" operator="equal">
      <formula>$H$11=$E$11</formula>
    </cfRule>
    <cfRule type="cellIs" dxfId="883" priority="483" operator="equal">
      <formula>$H$11=$E$11</formula>
    </cfRule>
  </conditionalFormatting>
  <conditionalFormatting sqref="H3696">
    <cfRule type="cellIs" dxfId="882" priority="481" operator="equal">
      <formula>$H$11=$E$11</formula>
    </cfRule>
    <cfRule type="cellIs" dxfId="881" priority="477" operator="equal">
      <formula>$H$11=$E$11</formula>
    </cfRule>
    <cfRule type="cellIs" dxfId="880" priority="476" operator="equal">
      <formula>$H$11=$E$11</formula>
    </cfRule>
    <cfRule type="cellIs" dxfId="879" priority="480" operator="equal">
      <formula>$H$11=$E$11</formula>
    </cfRule>
    <cfRule type="cellIs" dxfId="878" priority="485" operator="equal">
      <formula>$H$11=$E$11</formula>
    </cfRule>
  </conditionalFormatting>
  <conditionalFormatting sqref="H3719">
    <cfRule type="cellIs" dxfId="877" priority="434" operator="equal">
      <formula>$H$11=$E$11</formula>
    </cfRule>
    <cfRule type="cellIs" dxfId="876" priority="433" operator="equal">
      <formula>$H$11=$E$11</formula>
    </cfRule>
  </conditionalFormatting>
  <conditionalFormatting sqref="H3719:H3757 H3767:H3786 H3789:H3806">
    <cfRule type="cellIs" dxfId="875" priority="461" operator="greaterThan">
      <formula>0</formula>
    </cfRule>
  </conditionalFormatting>
  <conditionalFormatting sqref="H3767">
    <cfRule type="cellIs" dxfId="874" priority="417" operator="equal">
      <formula>$H$11=$E$11</formula>
    </cfRule>
  </conditionalFormatting>
  <conditionalFormatting sqref="H3769">
    <cfRule type="cellIs" dxfId="873" priority="414" operator="equal">
      <formula>$H$11=$E$11</formula>
    </cfRule>
    <cfRule type="cellIs" dxfId="872" priority="413" operator="equal">
      <formula>$H$11=$E$11</formula>
    </cfRule>
    <cfRule type="cellIs" dxfId="871" priority="410" operator="equal">
      <formula>$H$11=$E$11</formula>
    </cfRule>
    <cfRule type="cellIs" dxfId="870" priority="409" operator="equal">
      <formula>$H$11=$E$11</formula>
    </cfRule>
    <cfRule type="cellIs" dxfId="869" priority="415" operator="equal">
      <formula>$H$11=$E$11</formula>
    </cfRule>
    <cfRule type="cellIs" dxfId="868" priority="418" operator="equal">
      <formula>$H$11=$E$11</formula>
    </cfRule>
  </conditionalFormatting>
  <conditionalFormatting sqref="H3789">
    <cfRule type="cellIs" dxfId="867" priority="412" operator="equal">
      <formula>$H$11=$E$11</formula>
    </cfRule>
    <cfRule type="cellIs" dxfId="866" priority="411" operator="equal">
      <formula>$H$11=$E$11</formula>
    </cfRule>
    <cfRule type="cellIs" dxfId="865" priority="408" operator="equal">
      <formula>$H$11=$E$11</formula>
    </cfRule>
    <cfRule type="cellIs" dxfId="864" priority="407" operator="equal">
      <formula>$H$11=$E$11</formula>
    </cfRule>
    <cfRule type="cellIs" dxfId="863" priority="416" operator="equal">
      <formula>$H$11=$E$11</formula>
    </cfRule>
  </conditionalFormatting>
  <conditionalFormatting sqref="H4277">
    <cfRule type="cellIs" dxfId="862" priority="348" operator="equal">
      <formula>$H$11=$E$11</formula>
    </cfRule>
    <cfRule type="cellIs" dxfId="861" priority="347" operator="equal">
      <formula>$H$11=$E$11</formula>
    </cfRule>
  </conditionalFormatting>
  <conditionalFormatting sqref="H4277:H4294 H4296:H4315">
    <cfRule type="cellIs" dxfId="860" priority="375" operator="greaterThan">
      <formula>0</formula>
    </cfRule>
  </conditionalFormatting>
  <conditionalFormatting sqref="H4296">
    <cfRule type="cellIs" dxfId="859" priority="331" operator="equal">
      <formula>$H$11=$E$11</formula>
    </cfRule>
  </conditionalFormatting>
  <conditionalFormatting sqref="H4298">
    <cfRule type="cellIs" dxfId="858" priority="324" operator="equal">
      <formula>$H$11=$E$11</formula>
    </cfRule>
    <cfRule type="cellIs" dxfId="857" priority="323" operator="equal">
      <formula>$H$11=$E$11</formula>
    </cfRule>
    <cfRule type="cellIs" dxfId="856" priority="329" operator="equal">
      <formula>$H$11=$E$11</formula>
    </cfRule>
    <cfRule type="cellIs" dxfId="855" priority="328" operator="equal">
      <formula>$H$11=$E$11</formula>
    </cfRule>
    <cfRule type="cellIs" dxfId="854" priority="332" operator="equal">
      <formula>$H$11=$E$11</formula>
    </cfRule>
    <cfRule type="cellIs" dxfId="853" priority="327" operator="equal">
      <formula>$H$11=$E$11</formula>
    </cfRule>
  </conditionalFormatting>
  <conditionalFormatting sqref="H4306">
    <cfRule type="cellIs" dxfId="852" priority="258" operator="equal">
      <formula>$H$11=$E$11</formula>
    </cfRule>
    <cfRule type="cellIs" dxfId="851" priority="255" operator="equal">
      <formula>$H$11=$E$11</formula>
    </cfRule>
    <cfRule type="cellIs" dxfId="850" priority="256" operator="equal">
      <formula>$H$11=$E$11</formula>
    </cfRule>
    <cfRule type="cellIs" dxfId="849" priority="257" operator="equal">
      <formula>$H$11=$E$11</formula>
    </cfRule>
    <cfRule type="cellIs" dxfId="848" priority="330" operator="equal">
      <formula>$H$11=$E$11</formula>
    </cfRule>
    <cfRule type="cellIs" dxfId="847" priority="259" operator="equal">
      <formula>$H$11=$E$11</formula>
    </cfRule>
    <cfRule type="cellIs" dxfId="846" priority="260" operator="equal">
      <formula>$H$11=$E$11</formula>
    </cfRule>
    <cfRule type="cellIs" dxfId="845" priority="322" operator="equal">
      <formula>$H$11=$E$11</formula>
    </cfRule>
    <cfRule type="cellIs" dxfId="844" priority="325" operator="equal">
      <formula>$H$11=$E$11</formula>
    </cfRule>
    <cfRule type="cellIs" dxfId="843" priority="326" operator="equal">
      <formula>$H$11=$E$11</formula>
    </cfRule>
    <cfRule type="cellIs" dxfId="842" priority="321" operator="equal">
      <formula>$H$11=$E$11</formula>
    </cfRule>
  </conditionalFormatting>
  <conditionalFormatting sqref="H4322">
    <cfRule type="cellIs" dxfId="841" priority="238" operator="equal">
      <formula>$H$11=$E$11</formula>
    </cfRule>
    <cfRule type="cellIs" dxfId="840" priority="239" operator="equal">
      <formula>$H$11=$E$11</formula>
    </cfRule>
  </conditionalFormatting>
  <conditionalFormatting sqref="H4322:H4324">
    <cfRule type="cellIs" dxfId="839" priority="254" operator="greaterThan">
      <formula>0</formula>
    </cfRule>
  </conditionalFormatting>
  <conditionalFormatting sqref="H4325">
    <cfRule type="cellIs" dxfId="838" priority="207" operator="equal">
      <formula>$H$11=$E$11</formula>
    </cfRule>
    <cfRule type="cellIs" dxfId="837" priority="208" operator="equal">
      <formula>$H$11=$E$11</formula>
    </cfRule>
  </conditionalFormatting>
  <conditionalFormatting sqref="H4325:H1048576">
    <cfRule type="cellIs" dxfId="836" priority="223" operator="greaterThan">
      <formula>0</formula>
    </cfRule>
  </conditionalFormatting>
  <conditionalFormatting sqref="I1:I18 I20:I104 I106:I199 I201:I217 I321:I327 I329:I345 I653:I662 I1474:I1483 I1488:I1493 I2038:I2046 I2542:I2552 I2562:I2572 I2582:I2596 I2717:I2781 I2797:I2874 I2950:I2952 I3740:I3748 I3767">
    <cfRule type="cellIs" dxfId="835" priority="3671" operator="equal">
      <formula>"OKAY"</formula>
    </cfRule>
    <cfRule type="cellIs" dxfId="834" priority="3659" operator="equal">
      <formula>"REVER"</formula>
    </cfRule>
  </conditionalFormatting>
  <conditionalFormatting sqref="I378:I384 I386:I402">
    <cfRule type="cellIs" dxfId="833" priority="2507" operator="equal">
      <formula>"PORCELANATO"</formula>
    </cfRule>
    <cfRule type="cellIs" dxfId="832" priority="2506" operator="equal">
      <formula>"BALDRAME"</formula>
    </cfRule>
    <cfRule type="cellIs" dxfId="831" priority="2496" operator="equal">
      <formula>"ACM CONCRETO"</formula>
    </cfRule>
    <cfRule type="cellIs" dxfId="830" priority="2504" operator="equal">
      <formula>"ARGAMASSA"</formula>
    </cfRule>
    <cfRule type="cellIs" dxfId="829" priority="2503" operator="equal">
      <formula>"ESQUADRIA"</formula>
    </cfRule>
    <cfRule type="cellIs" dxfId="828" priority="2501" operator="equal">
      <formula>"REVER"</formula>
    </cfRule>
    <cfRule type="cellIs" dxfId="827" priority="2500" operator="equal">
      <formula>"CERAMICA"</formula>
    </cfRule>
    <cfRule type="cellIs" dxfId="826" priority="2499" operator="equal">
      <formula>"PISCINA"</formula>
    </cfRule>
    <cfRule type="cellIs" dxfId="825" priority="2498" operator="equal">
      <formula>"PASTILHA"</formula>
    </cfRule>
    <cfRule type="cellIs" dxfId="824" priority="2497" operator="equal">
      <formula>"ACM"</formula>
    </cfRule>
    <cfRule type="cellIs" dxfId="823" priority="2505" operator="equal">
      <formula>"MANTA"</formula>
    </cfRule>
    <cfRule type="cellIs" dxfId="822" priority="2502" operator="equal">
      <formula>"RESERVATORIO"</formula>
    </cfRule>
    <cfRule type="cellIs" dxfId="821" priority="2509" operator="equal">
      <formula>"OKAY"</formula>
    </cfRule>
    <cfRule type="cellIs" dxfId="820" priority="2508" operator="equal">
      <formula>"TINTA"</formula>
    </cfRule>
  </conditionalFormatting>
  <conditionalFormatting sqref="I465:I471 I473:I489">
    <cfRule type="cellIs" dxfId="819" priority="2463" operator="equal">
      <formula>"ACM"</formula>
    </cfRule>
    <cfRule type="cellIs" dxfId="818" priority="2475" operator="equal">
      <formula>"OKAY"</formula>
    </cfRule>
    <cfRule type="cellIs" dxfId="817" priority="2464" operator="equal">
      <formula>"PASTILHA"</formula>
    </cfRule>
    <cfRule type="cellIs" dxfId="816" priority="2462" operator="equal">
      <formula>"ACM CONCRETO"</formula>
    </cfRule>
    <cfRule type="cellIs" dxfId="815" priority="2465" operator="equal">
      <formula>"PISCINA"</formula>
    </cfRule>
    <cfRule type="cellIs" dxfId="814" priority="2466" operator="equal">
      <formula>"CERAMICA"</formula>
    </cfRule>
    <cfRule type="cellIs" dxfId="813" priority="2474" operator="equal">
      <formula>"TINTA"</formula>
    </cfRule>
    <cfRule type="cellIs" dxfId="812" priority="2467" operator="equal">
      <formula>"REVER"</formula>
    </cfRule>
    <cfRule type="cellIs" dxfId="811" priority="2468" operator="equal">
      <formula>"RESERVATORIO"</formula>
    </cfRule>
    <cfRule type="cellIs" dxfId="810" priority="2469" operator="equal">
      <formula>"ESQUADRIA"</formula>
    </cfRule>
    <cfRule type="cellIs" dxfId="809" priority="2470" operator="equal">
      <formula>"ARGAMASSA"</formula>
    </cfRule>
    <cfRule type="cellIs" dxfId="808" priority="2471" operator="equal">
      <formula>"MANTA"</formula>
    </cfRule>
    <cfRule type="cellIs" dxfId="807" priority="2473" operator="equal">
      <formula>"PORCELANATO"</formula>
    </cfRule>
    <cfRule type="cellIs" dxfId="806" priority="2472" operator="equal">
      <formula>"BALDRAME"</formula>
    </cfRule>
  </conditionalFormatting>
  <conditionalFormatting sqref="I526:I532 I534:I550">
    <cfRule type="cellIs" dxfId="805" priority="2433" operator="equal">
      <formula>"REVER"</formula>
    </cfRule>
    <cfRule type="cellIs" dxfId="804" priority="2432" operator="equal">
      <formula>"CERAMICA"</formula>
    </cfRule>
    <cfRule type="cellIs" dxfId="803" priority="2438" operator="equal">
      <formula>"BALDRAME"</formula>
    </cfRule>
    <cfRule type="cellIs" dxfId="802" priority="2439" operator="equal">
      <formula>"PORCELANATO"</formula>
    </cfRule>
    <cfRule type="cellIs" dxfId="801" priority="2431" operator="equal">
      <formula>"PISCINA"</formula>
    </cfRule>
    <cfRule type="cellIs" dxfId="800" priority="2434" operator="equal">
      <formula>"RESERVATORIO"</formula>
    </cfRule>
    <cfRule type="cellIs" dxfId="799" priority="2435" operator="equal">
      <formula>"ESQUADRIA"</formula>
    </cfRule>
    <cfRule type="cellIs" dxfId="798" priority="2436" operator="equal">
      <formula>"ARGAMASSA"</formula>
    </cfRule>
    <cfRule type="cellIs" dxfId="797" priority="2440" operator="equal">
      <formula>"TINTA"</formula>
    </cfRule>
    <cfRule type="cellIs" dxfId="796" priority="2441" operator="equal">
      <formula>"OKAY"</formula>
    </cfRule>
    <cfRule type="cellIs" dxfId="795" priority="2430" operator="equal">
      <formula>"PASTILHA"</formula>
    </cfRule>
    <cfRule type="cellIs" dxfId="794" priority="2429" operator="equal">
      <formula>"ACM"</formula>
    </cfRule>
    <cfRule type="cellIs" dxfId="793" priority="2428" operator="equal">
      <formula>"ACM CONCRETO"</formula>
    </cfRule>
    <cfRule type="cellIs" dxfId="792" priority="2437" operator="equal">
      <formula>"MANTA"</formula>
    </cfRule>
  </conditionalFormatting>
  <conditionalFormatting sqref="I587:I588">
    <cfRule type="cellIs" dxfId="791" priority="2342" operator="equal">
      <formula>"TINTA"</formula>
    </cfRule>
    <cfRule type="cellIs" dxfId="790" priority="2332" operator="equal">
      <formula>"PASTILHA"</formula>
    </cfRule>
    <cfRule type="cellIs" dxfId="789" priority="2331" operator="equal">
      <formula>"ACM"</formula>
    </cfRule>
    <cfRule type="cellIs" dxfId="788" priority="2330" operator="equal">
      <formula>"ACM CONCRETO"</formula>
    </cfRule>
    <cfRule type="cellIs" dxfId="787" priority="2341" operator="equal">
      <formula>"PORCELANATO"</formula>
    </cfRule>
    <cfRule type="cellIs" dxfId="786" priority="2343" operator="equal">
      <formula>"OKAY"</formula>
    </cfRule>
    <cfRule type="cellIs" dxfId="785" priority="2338" operator="equal">
      <formula>"ARGAMASSA"</formula>
    </cfRule>
    <cfRule type="cellIs" dxfId="784" priority="2335" operator="equal">
      <formula>"REVER"</formula>
    </cfRule>
    <cfRule type="cellIs" dxfId="783" priority="2337" operator="equal">
      <formula>"ESQUADRIA"</formula>
    </cfRule>
    <cfRule type="cellIs" dxfId="782" priority="2333" operator="equal">
      <formula>"PISCINA"</formula>
    </cfRule>
    <cfRule type="cellIs" dxfId="781" priority="2339" operator="equal">
      <formula>"MANTA"</formula>
    </cfRule>
    <cfRule type="cellIs" dxfId="780" priority="2336" operator="equal">
      <formula>"RESERVATORIO"</formula>
    </cfRule>
    <cfRule type="cellIs" dxfId="779" priority="2334" operator="equal">
      <formula>"CERAMICA"</formula>
    </cfRule>
    <cfRule type="cellIs" dxfId="778" priority="2340" operator="equal">
      <formula>"BALDRAME"</formula>
    </cfRule>
  </conditionalFormatting>
  <conditionalFormatting sqref="I592:I593">
    <cfRule type="cellIs" dxfId="777" priority="2369" operator="equal">
      <formula>"MANTA"</formula>
    </cfRule>
    <cfRule type="cellIs" dxfId="776" priority="2368" operator="equal">
      <formula>"ARGAMASSA"</formula>
    </cfRule>
    <cfRule type="cellIs" dxfId="775" priority="2366" operator="equal">
      <formula>"RESERVATORIO"</formula>
    </cfRule>
    <cfRule type="cellIs" dxfId="774" priority="2367" operator="equal">
      <formula>"ESQUADRIA"</formula>
    </cfRule>
    <cfRule type="cellIs" dxfId="773" priority="2371" operator="equal">
      <formula>"PORCELANATO"</formula>
    </cfRule>
    <cfRule type="cellIs" dxfId="772" priority="2365" operator="equal">
      <formula>"REVER"</formula>
    </cfRule>
    <cfRule type="cellIs" dxfId="771" priority="2364" operator="equal">
      <formula>"CERAMICA"</formula>
    </cfRule>
    <cfRule type="cellIs" dxfId="770" priority="2362" operator="equal">
      <formula>"PASTILHA"</formula>
    </cfRule>
    <cfRule type="cellIs" dxfId="769" priority="2361" operator="equal">
      <formula>"ACM"</formula>
    </cfRule>
    <cfRule type="cellIs" dxfId="768" priority="2373" operator="equal">
      <formula>"OKAY"</formula>
    </cfRule>
    <cfRule type="cellIs" dxfId="767" priority="2360" operator="equal">
      <formula>"ACM CONCRETO"</formula>
    </cfRule>
    <cfRule type="cellIs" dxfId="766" priority="2372" operator="equal">
      <formula>"TINTA"</formula>
    </cfRule>
    <cfRule type="cellIs" dxfId="765" priority="2363" operator="equal">
      <formula>"PISCINA"</formula>
    </cfRule>
    <cfRule type="cellIs" dxfId="764" priority="2370" operator="equal">
      <formula>"BALDRAME"</formula>
    </cfRule>
  </conditionalFormatting>
  <conditionalFormatting sqref="I595:I601 I603:I619">
    <cfRule type="cellIs" dxfId="763" priority="2402" operator="equal">
      <formula>"ARGAMASSA"</formula>
    </cfRule>
    <cfRule type="cellIs" dxfId="762" priority="2399" operator="equal">
      <formula>"REVER"</formula>
    </cfRule>
    <cfRule type="cellIs" dxfId="761" priority="2403" operator="equal">
      <formula>"MANTA"</formula>
    </cfRule>
    <cfRule type="cellIs" dxfId="760" priority="2405" operator="equal">
      <formula>"PORCELANATO"</formula>
    </cfRule>
    <cfRule type="cellIs" dxfId="759" priority="2400" operator="equal">
      <formula>"RESERVATORIO"</formula>
    </cfRule>
    <cfRule type="cellIs" dxfId="758" priority="2404" operator="equal">
      <formula>"BALDRAME"</formula>
    </cfRule>
    <cfRule type="cellIs" dxfId="757" priority="2401" operator="equal">
      <formula>"ESQUADRIA"</formula>
    </cfRule>
    <cfRule type="cellIs" dxfId="756" priority="2395" operator="equal">
      <formula>"ACM"</formula>
    </cfRule>
    <cfRule type="cellIs" dxfId="755" priority="2398" operator="equal">
      <formula>"CERAMICA"</formula>
    </cfRule>
    <cfRule type="cellIs" dxfId="754" priority="2397" operator="equal">
      <formula>"PISCINA"</formula>
    </cfRule>
    <cfRule type="cellIs" dxfId="753" priority="2396" operator="equal">
      <formula>"PASTILHA"</formula>
    </cfRule>
    <cfRule type="cellIs" dxfId="752" priority="2394" operator="equal">
      <formula>"ACM CONCRETO"</formula>
    </cfRule>
    <cfRule type="cellIs" dxfId="751" priority="2407" operator="equal">
      <formula>"OKAY"</formula>
    </cfRule>
    <cfRule type="cellIs" dxfId="750" priority="2406" operator="equal">
      <formula>"TINTA"</formula>
    </cfRule>
  </conditionalFormatting>
  <conditionalFormatting sqref="I632:I650">
    <cfRule type="cellIs" dxfId="749" priority="2304" operator="equal">
      <formula>"CERAMICA"</formula>
    </cfRule>
    <cfRule type="cellIs" dxfId="748" priority="2303" operator="equal">
      <formula>"PISCINA"</formula>
    </cfRule>
    <cfRule type="cellIs" dxfId="747" priority="2312" operator="equal">
      <formula>"TINTA"</formula>
    </cfRule>
    <cfRule type="cellIs" dxfId="746" priority="2302" operator="equal">
      <formula>"PASTILHA"</formula>
    </cfRule>
    <cfRule type="cellIs" dxfId="745" priority="2311" operator="equal">
      <formula>"PORCELANATO"</formula>
    </cfRule>
    <cfRule type="cellIs" dxfId="744" priority="2310" operator="equal">
      <formula>"BALDRAME"</formula>
    </cfRule>
    <cfRule type="cellIs" dxfId="743" priority="2309" operator="equal">
      <formula>"MANTA"</formula>
    </cfRule>
    <cfRule type="cellIs" dxfId="742" priority="2308" operator="equal">
      <formula>"ARGAMASSA"</formula>
    </cfRule>
    <cfRule type="cellIs" dxfId="741" priority="2307" operator="equal">
      <formula>"ESQUADRIA"</formula>
    </cfRule>
    <cfRule type="cellIs" dxfId="740" priority="2306" operator="equal">
      <formula>"RESERVATORIO"</formula>
    </cfRule>
    <cfRule type="cellIs" dxfId="739" priority="2305" operator="equal">
      <formula>"REVER"</formula>
    </cfRule>
    <cfRule type="cellIs" dxfId="738" priority="2300" operator="equal">
      <formula>"ACM CONCRETO"</formula>
    </cfRule>
    <cfRule type="cellIs" dxfId="737" priority="2313" operator="equal">
      <formula>"OKAY"</formula>
    </cfRule>
    <cfRule type="cellIs" dxfId="736" priority="2301" operator="equal">
      <formula>"ACM"</formula>
    </cfRule>
  </conditionalFormatting>
  <conditionalFormatting sqref="I670:I707 I709:I725">
    <cfRule type="cellIs" dxfId="735" priority="2265" operator="equal">
      <formula>"REVER"</formula>
    </cfRule>
    <cfRule type="cellIs" dxfId="734" priority="2273" operator="equal">
      <formula>"OKAY"</formula>
    </cfRule>
  </conditionalFormatting>
  <conditionalFormatting sqref="I670:I707">
    <cfRule type="cellIs" dxfId="733" priority="2269" operator="equal">
      <formula>"MANTA"</formula>
    </cfRule>
    <cfRule type="cellIs" dxfId="732" priority="2271" operator="equal">
      <formula>"PORCELANATO"</formula>
    </cfRule>
    <cfRule type="cellIs" dxfId="731" priority="2272" operator="equal">
      <formula>"TINTA"</formula>
    </cfRule>
    <cfRule type="cellIs" dxfId="730" priority="2266" operator="equal">
      <formula>"RESERVATORIO"</formula>
    </cfRule>
    <cfRule type="cellIs" dxfId="729" priority="2260" operator="equal">
      <formula>"ACM CONCRETO"</formula>
    </cfRule>
    <cfRule type="cellIs" dxfId="728" priority="2264" operator="equal">
      <formula>"CERAMICA"</formula>
    </cfRule>
    <cfRule type="cellIs" dxfId="727" priority="2263" operator="equal">
      <formula>"PISCINA"</formula>
    </cfRule>
    <cfRule type="cellIs" dxfId="726" priority="2262" operator="equal">
      <formula>"PASTILHA"</formula>
    </cfRule>
    <cfRule type="cellIs" dxfId="725" priority="2267" operator="equal">
      <formula>"ESQUADRIA"</formula>
    </cfRule>
    <cfRule type="cellIs" dxfId="724" priority="2268" operator="equal">
      <formula>"ARGAMASSA"</formula>
    </cfRule>
    <cfRule type="cellIs" dxfId="723" priority="2261" operator="equal">
      <formula>"ACM"</formula>
    </cfRule>
    <cfRule type="cellIs" dxfId="722" priority="2270" operator="equal">
      <formula>"BALDRAME"</formula>
    </cfRule>
  </conditionalFormatting>
  <conditionalFormatting sqref="I709:I746">
    <cfRule type="cellIs" dxfId="721" priority="2235" operator="equal">
      <formula>"MANTA"</formula>
    </cfRule>
    <cfRule type="cellIs" dxfId="720" priority="2234" operator="equal">
      <formula>"ARGAMASSA"</formula>
    </cfRule>
    <cfRule type="cellIs" dxfId="719" priority="2233" operator="equal">
      <formula>"ESQUADRIA"</formula>
    </cfRule>
    <cfRule type="cellIs" dxfId="718" priority="2226" operator="equal">
      <formula>"ACM CONCRETO"</formula>
    </cfRule>
    <cfRule type="cellIs" dxfId="717" priority="2227" operator="equal">
      <formula>"ACM"</formula>
    </cfRule>
    <cfRule type="cellIs" dxfId="716" priority="2228" operator="equal">
      <formula>"PASTILHA"</formula>
    </cfRule>
    <cfRule type="cellIs" dxfId="715" priority="2229" operator="equal">
      <formula>"PISCINA"</formula>
    </cfRule>
    <cfRule type="cellIs" dxfId="714" priority="2232" operator="equal">
      <formula>"RESERVATORIO"</formula>
    </cfRule>
    <cfRule type="cellIs" dxfId="713" priority="2230" operator="equal">
      <formula>"CERAMICA"</formula>
    </cfRule>
    <cfRule type="cellIs" dxfId="712" priority="2238" operator="equal">
      <formula>"TINTA"</formula>
    </cfRule>
    <cfRule type="cellIs" dxfId="711" priority="2237" operator="equal">
      <formula>"PORCELANATO"</formula>
    </cfRule>
    <cfRule type="cellIs" dxfId="710" priority="2236" operator="equal">
      <formula>"BALDRAME"</formula>
    </cfRule>
  </conditionalFormatting>
  <conditionalFormatting sqref="I740:I746 I748:I764">
    <cfRule type="cellIs" dxfId="709" priority="2239" operator="equal">
      <formula>"OKAY"</formula>
    </cfRule>
    <cfRule type="cellIs" dxfId="708" priority="2231" operator="equal">
      <formula>"REVER"</formula>
    </cfRule>
  </conditionalFormatting>
  <conditionalFormatting sqref="I748:I806 I1008:I1041">
    <cfRule type="cellIs" dxfId="707" priority="2203" operator="equal">
      <formula>"PORCELANATO"</formula>
    </cfRule>
    <cfRule type="cellIs" dxfId="706" priority="2204" operator="equal">
      <formula>"TINTA"</formula>
    </cfRule>
    <cfRule type="cellIs" dxfId="705" priority="2202" operator="equal">
      <formula>"BALDRAME"</formula>
    </cfRule>
    <cfRule type="cellIs" dxfId="704" priority="2198" operator="equal">
      <formula>"RESERVATORIO"</formula>
    </cfRule>
    <cfRule type="cellIs" dxfId="703" priority="2200" operator="equal">
      <formula>"ARGAMASSA"</formula>
    </cfRule>
    <cfRule type="cellIs" dxfId="702" priority="2201" operator="equal">
      <formula>"MANTA"</formula>
    </cfRule>
    <cfRule type="cellIs" dxfId="701" priority="2199" operator="equal">
      <formula>"ESQUADRIA"</formula>
    </cfRule>
    <cfRule type="cellIs" dxfId="700" priority="2192" operator="equal">
      <formula>"ACM CONCRETO"</formula>
    </cfRule>
    <cfRule type="cellIs" dxfId="699" priority="2193" operator="equal">
      <formula>"ACM"</formula>
    </cfRule>
    <cfRule type="cellIs" dxfId="698" priority="2194" operator="equal">
      <formula>"PASTILHA"</formula>
    </cfRule>
    <cfRule type="cellIs" dxfId="697" priority="2195" operator="equal">
      <formula>"PISCINA"</formula>
    </cfRule>
    <cfRule type="cellIs" dxfId="696" priority="2196" operator="equal">
      <formula>"CERAMICA"</formula>
    </cfRule>
  </conditionalFormatting>
  <conditionalFormatting sqref="I800:I806 I1008:I1041">
    <cfRule type="cellIs" dxfId="695" priority="2205" operator="equal">
      <formula>"OKAY"</formula>
    </cfRule>
    <cfRule type="cellIs" dxfId="694" priority="2197" operator="equal">
      <formula>"REVER"</formula>
    </cfRule>
  </conditionalFormatting>
  <conditionalFormatting sqref="I1345:I1358 I1360:I1375">
    <cfRule type="cellIs" dxfId="693" priority="2129" operator="equal">
      <formula>"REVER"</formula>
    </cfRule>
    <cfRule type="cellIs" dxfId="692" priority="2137" operator="equal">
      <formula>"OKAY"</formula>
    </cfRule>
  </conditionalFormatting>
  <conditionalFormatting sqref="I1345:I1358">
    <cfRule type="cellIs" dxfId="691" priority="2128" operator="equal">
      <formula>"CERAMICA"</formula>
    </cfRule>
    <cfRule type="cellIs" dxfId="690" priority="2124" operator="equal">
      <formula>"ACM CONCRETO"</formula>
    </cfRule>
    <cfRule type="cellIs" dxfId="689" priority="2130" operator="equal">
      <formula>"RESERVATORIO"</formula>
    </cfRule>
    <cfRule type="cellIs" dxfId="688" priority="2131" operator="equal">
      <formula>"ESQUADRIA"</formula>
    </cfRule>
    <cfRule type="cellIs" dxfId="687" priority="2132" operator="equal">
      <formula>"ARGAMASSA"</formula>
    </cfRule>
    <cfRule type="cellIs" dxfId="686" priority="2133" operator="equal">
      <formula>"MANTA"</formula>
    </cfRule>
    <cfRule type="cellIs" dxfId="685" priority="2134" operator="equal">
      <formula>"BALDRAME"</formula>
    </cfRule>
    <cfRule type="cellIs" dxfId="684" priority="2135" operator="equal">
      <formula>"PORCELANATO"</formula>
    </cfRule>
    <cfRule type="cellIs" dxfId="683" priority="2136" operator="equal">
      <formula>"TINTA"</formula>
    </cfRule>
    <cfRule type="cellIs" dxfId="682" priority="2125" operator="equal">
      <formula>"ACM"</formula>
    </cfRule>
    <cfRule type="cellIs" dxfId="681" priority="2126" operator="equal">
      <formula>"PASTILHA"</formula>
    </cfRule>
    <cfRule type="cellIs" dxfId="680" priority="2127" operator="equal">
      <formula>"PISCINA"</formula>
    </cfRule>
  </conditionalFormatting>
  <conditionalFormatting sqref="I1360:I1422">
    <cfRule type="cellIs" dxfId="679" priority="2079" operator="equal">
      <formula>"ACM"</formula>
    </cfRule>
    <cfRule type="cellIs" dxfId="678" priority="2078" operator="equal">
      <formula>"ACM CONCRETO"</formula>
    </cfRule>
    <cfRule type="cellIs" dxfId="677" priority="2084" operator="equal">
      <formula>"RESERVATORIO"</formula>
    </cfRule>
    <cfRule type="cellIs" dxfId="676" priority="2086" operator="equal">
      <formula>"ARGAMASSA"</formula>
    </cfRule>
    <cfRule type="cellIs" dxfId="675" priority="2087" operator="equal">
      <formula>"MANTA"</formula>
    </cfRule>
    <cfRule type="cellIs" dxfId="674" priority="2088" operator="equal">
      <formula>"BALDRAME"</formula>
    </cfRule>
    <cfRule type="cellIs" dxfId="673" priority="2089" operator="equal">
      <formula>"PORCELANATO"</formula>
    </cfRule>
    <cfRule type="cellIs" dxfId="672" priority="2085" operator="equal">
      <formula>"ESQUADRIA"</formula>
    </cfRule>
    <cfRule type="cellIs" dxfId="671" priority="2082" operator="equal">
      <formula>"CERAMICA"</formula>
    </cfRule>
    <cfRule type="cellIs" dxfId="670" priority="2090" operator="equal">
      <formula>"TINTA"</formula>
    </cfRule>
    <cfRule type="cellIs" dxfId="669" priority="2081" operator="equal">
      <formula>"PISCINA"</formula>
    </cfRule>
    <cfRule type="cellIs" dxfId="668" priority="2080" operator="equal">
      <formula>"PASTILHA"</formula>
    </cfRule>
  </conditionalFormatting>
  <conditionalFormatting sqref="I1416:I1422 I1424:I1439">
    <cfRule type="cellIs" dxfId="667" priority="2091" operator="equal">
      <formula>"OKAY"</formula>
    </cfRule>
    <cfRule type="cellIs" dxfId="666" priority="2083" operator="equal">
      <formula>"REVER"</formula>
    </cfRule>
  </conditionalFormatting>
  <conditionalFormatting sqref="I1424:I1470">
    <cfRule type="cellIs" dxfId="665" priority="2010" operator="equal">
      <formula>"TINTA"</formula>
    </cfRule>
    <cfRule type="cellIs" dxfId="664" priority="1998" operator="equal">
      <formula>"ACM CONCRETO"</formula>
    </cfRule>
    <cfRule type="cellIs" dxfId="663" priority="1999" operator="equal">
      <formula>"ACM"</formula>
    </cfRule>
    <cfRule type="cellIs" dxfId="662" priority="2001" operator="equal">
      <formula>"PISCINA"</formula>
    </cfRule>
    <cfRule type="cellIs" dxfId="661" priority="2002" operator="equal">
      <formula>"CERAMICA"</formula>
    </cfRule>
    <cfRule type="cellIs" dxfId="660" priority="2000" operator="equal">
      <formula>"PASTILHA"</formula>
    </cfRule>
    <cfRule type="cellIs" dxfId="659" priority="2004" operator="equal">
      <formula>"RESERVATORIO"</formula>
    </cfRule>
    <cfRule type="cellIs" dxfId="658" priority="2005" operator="equal">
      <formula>"ESQUADRIA"</formula>
    </cfRule>
    <cfRule type="cellIs" dxfId="657" priority="2006" operator="equal">
      <formula>"ARGAMASSA"</formula>
    </cfRule>
    <cfRule type="cellIs" dxfId="656" priority="2007" operator="equal">
      <formula>"MANTA"</formula>
    </cfRule>
    <cfRule type="cellIs" dxfId="655" priority="2008" operator="equal">
      <formula>"BALDRAME"</formula>
    </cfRule>
    <cfRule type="cellIs" dxfId="654" priority="2009" operator="equal">
      <formula>"PORCELANATO"</formula>
    </cfRule>
  </conditionalFormatting>
  <conditionalFormatting sqref="I1460:I1470">
    <cfRule type="cellIs" dxfId="653" priority="2011" operator="equal">
      <formula>"OKAY"</formula>
    </cfRule>
    <cfRule type="cellIs" dxfId="652" priority="2003" operator="equal">
      <formula>"REVER"</formula>
    </cfRule>
  </conditionalFormatting>
  <conditionalFormatting sqref="I1488:I1736">
    <cfRule type="cellIs" dxfId="651" priority="1940" operator="equal">
      <formula>"BALDRAME"</formula>
    </cfRule>
    <cfRule type="cellIs" dxfId="650" priority="1936" operator="equal">
      <formula>"RESERVATORIO"</formula>
    </cfRule>
    <cfRule type="cellIs" dxfId="649" priority="1937" operator="equal">
      <formula>"ESQUADRIA"</formula>
    </cfRule>
    <cfRule type="cellIs" dxfId="648" priority="1938" operator="equal">
      <formula>"ARGAMASSA"</formula>
    </cfRule>
    <cfRule type="cellIs" dxfId="647" priority="1939" operator="equal">
      <formula>"MANTA"</formula>
    </cfRule>
    <cfRule type="cellIs" dxfId="646" priority="1933" operator="equal">
      <formula>"PISCINA"</formula>
    </cfRule>
    <cfRule type="cellIs" dxfId="645" priority="1932" operator="equal">
      <formula>"PASTILHA"</formula>
    </cfRule>
    <cfRule type="cellIs" dxfId="644" priority="1941" operator="equal">
      <formula>"PORCELANATO"</formula>
    </cfRule>
    <cfRule type="cellIs" dxfId="643" priority="1942" operator="equal">
      <formula>"TINTA"</formula>
    </cfRule>
    <cfRule type="cellIs" dxfId="642" priority="1930" operator="equal">
      <formula>"ACM CONCRETO"</formula>
    </cfRule>
    <cfRule type="cellIs" dxfId="641" priority="1931" operator="equal">
      <formula>"ACM"</formula>
    </cfRule>
    <cfRule type="cellIs" dxfId="640" priority="1934" operator="equal">
      <formula>"CERAMICA"</formula>
    </cfRule>
  </conditionalFormatting>
  <conditionalFormatting sqref="I1596:I1734">
    <cfRule type="cellIs" dxfId="639" priority="1935" operator="equal">
      <formula>"REVER"</formula>
    </cfRule>
    <cfRule type="cellIs" dxfId="638" priority="1943" operator="equal">
      <formula>"OKAY"</formula>
    </cfRule>
  </conditionalFormatting>
  <conditionalFormatting sqref="I1739:I1745">
    <cfRule type="cellIs" dxfId="637" priority="1887" operator="equal">
      <formula>"ARGAMASSA"</formula>
    </cfRule>
    <cfRule type="cellIs" dxfId="636" priority="1892" operator="equal">
      <formula>"OKAY"</formula>
    </cfRule>
    <cfRule type="cellIs" dxfId="635" priority="1891" operator="equal">
      <formula>"TINTA"</formula>
    </cfRule>
    <cfRule type="cellIs" dxfId="634" priority="1890" operator="equal">
      <formula>"PORCELANATO"</formula>
    </cfRule>
    <cfRule type="cellIs" dxfId="633" priority="1889" operator="equal">
      <formula>"BALDRAME"</formula>
    </cfRule>
    <cfRule type="cellIs" dxfId="632" priority="1888" operator="equal">
      <formula>"MANTA"</formula>
    </cfRule>
    <cfRule type="cellIs" dxfId="631" priority="1879" operator="equal">
      <formula>"ACM CONCRETO"</formula>
    </cfRule>
    <cfRule type="cellIs" dxfId="630" priority="1880" operator="equal">
      <formula>"ACM"</formula>
    </cfRule>
    <cfRule type="cellIs" dxfId="629" priority="1881" operator="equal">
      <formula>"PASTILHA"</formula>
    </cfRule>
    <cfRule type="cellIs" dxfId="628" priority="1883" operator="equal">
      <formula>"CERAMICA"</formula>
    </cfRule>
    <cfRule type="cellIs" dxfId="627" priority="1884" operator="equal">
      <formula>"REVER"</formula>
    </cfRule>
    <cfRule type="cellIs" dxfId="626" priority="1886" operator="equal">
      <formula>"ESQUADRIA"</formula>
    </cfRule>
    <cfRule type="cellIs" dxfId="625" priority="1882" operator="equal">
      <formula>"PISCINA"</formula>
    </cfRule>
    <cfRule type="cellIs" dxfId="624" priority="1885" operator="equal">
      <formula>"RESERVATORIO"</formula>
    </cfRule>
  </conditionalFormatting>
  <conditionalFormatting sqref="I1749:I1758 I1763:I1768">
    <cfRule type="cellIs" dxfId="623" priority="1923" operator="equal">
      <formula>"OKAY"</formula>
    </cfRule>
    <cfRule type="cellIs" dxfId="622" priority="1922" operator="equal">
      <formula>"REVER"</formula>
    </cfRule>
  </conditionalFormatting>
  <conditionalFormatting sqref="I1763:I1771">
    <cfRule type="cellIs" dxfId="621" priority="1918" operator="equal">
      <formula>"BALDRAME"</formula>
    </cfRule>
    <cfRule type="cellIs" dxfId="620" priority="1911" operator="equal">
      <formula>"PASTILHA"</formula>
    </cfRule>
    <cfRule type="cellIs" dxfId="619" priority="1916" operator="equal">
      <formula>"ARGAMASSA"</formula>
    </cfRule>
    <cfRule type="cellIs" dxfId="618" priority="1917" operator="equal">
      <formula>"MANTA"</formula>
    </cfRule>
    <cfRule type="cellIs" dxfId="617" priority="1909" operator="equal">
      <formula>"ACM CONCRETO"</formula>
    </cfRule>
    <cfRule type="cellIs" dxfId="616" priority="1910" operator="equal">
      <formula>"ACM"</formula>
    </cfRule>
    <cfRule type="cellIs" dxfId="615" priority="1915" operator="equal">
      <formula>"ESQUADRIA"</formula>
    </cfRule>
    <cfRule type="cellIs" dxfId="614" priority="1914" operator="equal">
      <formula>"RESERVATORIO"</formula>
    </cfRule>
    <cfRule type="cellIs" dxfId="613" priority="1913" operator="equal">
      <formula>"CERAMICA"</formula>
    </cfRule>
    <cfRule type="cellIs" dxfId="612" priority="1912" operator="equal">
      <formula>"PISCINA"</formula>
    </cfRule>
    <cfRule type="cellIs" dxfId="611" priority="1920" operator="equal">
      <formula>"TINTA"</formula>
    </cfRule>
    <cfRule type="cellIs" dxfId="610" priority="1919" operator="equal">
      <formula>"PORCELANATO"</formula>
    </cfRule>
  </conditionalFormatting>
  <conditionalFormatting sqref="I1780:I1786">
    <cfRule type="cellIs" dxfId="609" priority="1835" operator="equal">
      <formula>"MANTA"</formula>
    </cfRule>
    <cfRule type="cellIs" dxfId="608" priority="1834" operator="equal">
      <formula>"ARGAMASSA"</formula>
    </cfRule>
    <cfRule type="cellIs" dxfId="607" priority="1839" operator="equal">
      <formula>"OKAY"</formula>
    </cfRule>
    <cfRule type="cellIs" dxfId="606" priority="1838" operator="equal">
      <formula>"TINTA"</formula>
    </cfRule>
    <cfRule type="cellIs" dxfId="605" priority="1837" operator="equal">
      <formula>"PORCELANATO"</formula>
    </cfRule>
    <cfRule type="cellIs" dxfId="604" priority="1836" operator="equal">
      <formula>"BALDRAME"</formula>
    </cfRule>
    <cfRule type="cellIs" dxfId="603" priority="1826" operator="equal">
      <formula>"ACM CONCRETO"</formula>
    </cfRule>
    <cfRule type="cellIs" dxfId="602" priority="1833" operator="equal">
      <formula>"ESQUADRIA"</formula>
    </cfRule>
    <cfRule type="cellIs" dxfId="601" priority="1832" operator="equal">
      <formula>"RESERVATORIO"</formula>
    </cfRule>
    <cfRule type="cellIs" dxfId="600" priority="1831" operator="equal">
      <formula>"REVER"</formula>
    </cfRule>
    <cfRule type="cellIs" dxfId="599" priority="1830" operator="equal">
      <formula>"CERAMICA"</formula>
    </cfRule>
    <cfRule type="cellIs" dxfId="598" priority="1829" operator="equal">
      <formula>"PISCINA"</formula>
    </cfRule>
    <cfRule type="cellIs" dxfId="597" priority="1828" operator="equal">
      <formula>"PASTILHA"</formula>
    </cfRule>
    <cfRule type="cellIs" dxfId="596" priority="1827" operator="equal">
      <formula>"ACM"</formula>
    </cfRule>
  </conditionalFormatting>
  <conditionalFormatting sqref="I1790:I1799 I1804:I1809">
    <cfRule type="cellIs" dxfId="595" priority="1869" operator="equal">
      <formula>"REVER"</formula>
    </cfRule>
    <cfRule type="cellIs" dxfId="594" priority="1870" operator="equal">
      <formula>"OKAY"</formula>
    </cfRule>
  </conditionalFormatting>
  <conditionalFormatting sqref="I1804:I1812">
    <cfRule type="cellIs" dxfId="593" priority="1862" operator="equal">
      <formula>"ESQUADRIA"</formula>
    </cfRule>
    <cfRule type="cellIs" dxfId="592" priority="1863" operator="equal">
      <formula>"ARGAMASSA"</formula>
    </cfRule>
    <cfRule type="cellIs" dxfId="591" priority="1864" operator="equal">
      <formula>"MANTA"</formula>
    </cfRule>
    <cfRule type="cellIs" dxfId="590" priority="1866" operator="equal">
      <formula>"PORCELANATO"</formula>
    </cfRule>
    <cfRule type="cellIs" dxfId="589" priority="1867" operator="equal">
      <formula>"TINTA"</formula>
    </cfRule>
    <cfRule type="cellIs" dxfId="588" priority="1865" operator="equal">
      <formula>"BALDRAME"</formula>
    </cfRule>
    <cfRule type="cellIs" dxfId="587" priority="1861" operator="equal">
      <formula>"RESERVATORIO"</formula>
    </cfRule>
    <cfRule type="cellIs" dxfId="586" priority="1860" operator="equal">
      <formula>"CERAMICA"</formula>
    </cfRule>
    <cfRule type="cellIs" dxfId="585" priority="1859" operator="equal">
      <formula>"PISCINA"</formula>
    </cfRule>
    <cfRule type="cellIs" dxfId="584" priority="1857" operator="equal">
      <formula>"ACM"</formula>
    </cfRule>
    <cfRule type="cellIs" dxfId="583" priority="1856" operator="equal">
      <formula>"ACM CONCRETO"</formula>
    </cfRule>
    <cfRule type="cellIs" dxfId="582" priority="1858" operator="equal">
      <formula>"PASTILHA"</formula>
    </cfRule>
  </conditionalFormatting>
  <conditionalFormatting sqref="I1872:I1878">
    <cfRule type="cellIs" dxfId="581" priority="1679" operator="equal">
      <formula>"PASTILHA"</formula>
    </cfRule>
    <cfRule type="cellIs" dxfId="580" priority="1678" operator="equal">
      <formula>"ACM"</formula>
    </cfRule>
    <cfRule type="cellIs" dxfId="579" priority="1677" operator="equal">
      <formula>"ACM CONCRETO"</formula>
    </cfRule>
    <cfRule type="cellIs" dxfId="578" priority="1684" operator="equal">
      <formula>"ESQUADRIA"</formula>
    </cfRule>
    <cfRule type="cellIs" dxfId="577" priority="1680" operator="equal">
      <formula>"PISCINA"</formula>
    </cfRule>
    <cfRule type="cellIs" dxfId="576" priority="1683" operator="equal">
      <formula>"RESERVATORIO"</formula>
    </cfRule>
    <cfRule type="cellIs" dxfId="575" priority="1682" operator="equal">
      <formula>"REVER"</formula>
    </cfRule>
    <cfRule type="cellIs" dxfId="574" priority="1681" operator="equal">
      <formula>"CERAMICA"</formula>
    </cfRule>
    <cfRule type="cellIs" dxfId="573" priority="1690" operator="equal">
      <formula>"OKAY"</formula>
    </cfRule>
    <cfRule type="cellIs" dxfId="572" priority="1689" operator="equal">
      <formula>"TINTA"</formula>
    </cfRule>
    <cfRule type="cellIs" dxfId="571" priority="1688" operator="equal">
      <formula>"PORCELANATO"</formula>
    </cfRule>
    <cfRule type="cellIs" dxfId="570" priority="1687" operator="equal">
      <formula>"BALDRAME"</formula>
    </cfRule>
    <cfRule type="cellIs" dxfId="569" priority="1686" operator="equal">
      <formula>"MANTA"</formula>
    </cfRule>
    <cfRule type="cellIs" dxfId="568" priority="1685" operator="equal">
      <formula>"ARGAMASSA"</formula>
    </cfRule>
  </conditionalFormatting>
  <conditionalFormatting sqref="I1882:I1891 I1896:I1901">
    <cfRule type="cellIs" dxfId="567" priority="1721" operator="equal">
      <formula>"OKAY"</formula>
    </cfRule>
    <cfRule type="cellIs" dxfId="566" priority="1720" operator="equal">
      <formula>"REVER"</formula>
    </cfRule>
  </conditionalFormatting>
  <conditionalFormatting sqref="I1896:I1904">
    <cfRule type="cellIs" dxfId="565" priority="1718" operator="equal">
      <formula>"TINTA"</formula>
    </cfRule>
    <cfRule type="cellIs" dxfId="564" priority="1717" operator="equal">
      <formula>"PORCELANATO"</formula>
    </cfRule>
    <cfRule type="cellIs" dxfId="563" priority="1716" operator="equal">
      <formula>"BALDRAME"</formula>
    </cfRule>
    <cfRule type="cellIs" dxfId="562" priority="1715" operator="equal">
      <formula>"MANTA"</formula>
    </cfRule>
    <cfRule type="cellIs" dxfId="561" priority="1712" operator="equal">
      <formula>"RESERVATORIO"</formula>
    </cfRule>
    <cfRule type="cellIs" dxfId="560" priority="1711" operator="equal">
      <formula>"CERAMICA"</formula>
    </cfRule>
    <cfRule type="cellIs" dxfId="559" priority="1710" operator="equal">
      <formula>"PISCINA"</formula>
    </cfRule>
    <cfRule type="cellIs" dxfId="558" priority="1709" operator="equal">
      <formula>"PASTILHA"</formula>
    </cfRule>
    <cfRule type="cellIs" dxfId="557" priority="1708" operator="equal">
      <formula>"ACM"</formula>
    </cfRule>
    <cfRule type="cellIs" dxfId="556" priority="1707" operator="equal">
      <formula>"ACM CONCRETO"</formula>
    </cfRule>
    <cfRule type="cellIs" dxfId="555" priority="1714" operator="equal">
      <formula>"ARGAMASSA"</formula>
    </cfRule>
    <cfRule type="cellIs" dxfId="554" priority="1713" operator="equal">
      <formula>"ESQUADRIA"</formula>
    </cfRule>
  </conditionalFormatting>
  <conditionalFormatting sqref="I1915:I1921">
    <cfRule type="cellIs" dxfId="553" priority="1628" operator="equal">
      <formula>"CERAMICA"</formula>
    </cfRule>
    <cfRule type="cellIs" dxfId="552" priority="1626" operator="equal">
      <formula>"PASTILHA"</formula>
    </cfRule>
    <cfRule type="cellIs" dxfId="551" priority="1625" operator="equal">
      <formula>"ACM"</formula>
    </cfRule>
    <cfRule type="cellIs" dxfId="550" priority="1624" operator="equal">
      <formula>"ACM CONCRETO"</formula>
    </cfRule>
    <cfRule type="cellIs" dxfId="549" priority="1637" operator="equal">
      <formula>"OKAY"</formula>
    </cfRule>
    <cfRule type="cellIs" dxfId="548" priority="1636" operator="equal">
      <formula>"TINTA"</formula>
    </cfRule>
    <cfRule type="cellIs" dxfId="547" priority="1635" operator="equal">
      <formula>"PORCELANATO"</formula>
    </cfRule>
    <cfRule type="cellIs" dxfId="546" priority="1627" operator="equal">
      <formula>"PISCINA"</formula>
    </cfRule>
    <cfRule type="cellIs" dxfId="545" priority="1634" operator="equal">
      <formula>"BALDRAME"</formula>
    </cfRule>
    <cfRule type="cellIs" dxfId="544" priority="1633" operator="equal">
      <formula>"MANTA"</formula>
    </cfRule>
    <cfRule type="cellIs" dxfId="543" priority="1632" operator="equal">
      <formula>"ARGAMASSA"</formula>
    </cfRule>
    <cfRule type="cellIs" dxfId="542" priority="1631" operator="equal">
      <formula>"ESQUADRIA"</formula>
    </cfRule>
    <cfRule type="cellIs" dxfId="541" priority="1630" operator="equal">
      <formula>"RESERVATORIO"</formula>
    </cfRule>
    <cfRule type="cellIs" dxfId="540" priority="1629" operator="equal">
      <formula>"REVER"</formula>
    </cfRule>
  </conditionalFormatting>
  <conditionalFormatting sqref="I1925:I1934 I1939:I1944">
    <cfRule type="cellIs" dxfId="539" priority="1667" operator="equal">
      <formula>"REVER"</formula>
    </cfRule>
    <cfRule type="cellIs" dxfId="538" priority="1668" operator="equal">
      <formula>"OKAY"</formula>
    </cfRule>
  </conditionalFormatting>
  <conditionalFormatting sqref="I1939:I1947">
    <cfRule type="cellIs" dxfId="537" priority="1656" operator="equal">
      <formula>"PASTILHA"</formula>
    </cfRule>
    <cfRule type="cellIs" dxfId="536" priority="1657" operator="equal">
      <formula>"PISCINA"</formula>
    </cfRule>
    <cfRule type="cellIs" dxfId="535" priority="1658" operator="equal">
      <formula>"CERAMICA"</formula>
    </cfRule>
    <cfRule type="cellIs" dxfId="534" priority="1659" operator="equal">
      <formula>"RESERVATORIO"</formula>
    </cfRule>
    <cfRule type="cellIs" dxfId="533" priority="1660" operator="equal">
      <formula>"ESQUADRIA"</formula>
    </cfRule>
    <cfRule type="cellIs" dxfId="532" priority="1661" operator="equal">
      <formula>"ARGAMASSA"</formula>
    </cfRule>
    <cfRule type="cellIs" dxfId="531" priority="1662" operator="equal">
      <formula>"MANTA"</formula>
    </cfRule>
    <cfRule type="cellIs" dxfId="530" priority="1663" operator="equal">
      <formula>"BALDRAME"</formula>
    </cfRule>
    <cfRule type="cellIs" dxfId="529" priority="1664" operator="equal">
      <formula>"PORCELANATO"</formula>
    </cfRule>
    <cfRule type="cellIs" dxfId="528" priority="1665" operator="equal">
      <formula>"TINTA"</formula>
    </cfRule>
    <cfRule type="cellIs" dxfId="527" priority="1654" operator="equal">
      <formula>"ACM CONCRETO"</formula>
    </cfRule>
    <cfRule type="cellIs" dxfId="526" priority="1655" operator="equal">
      <formula>"ACM"</formula>
    </cfRule>
  </conditionalFormatting>
  <conditionalFormatting sqref="I1958:I2034">
    <cfRule type="cellIs" dxfId="525" priority="1578" operator="equal">
      <formula>"ESQUADRIA"</formula>
    </cfRule>
    <cfRule type="cellIs" dxfId="524" priority="1571" operator="equal">
      <formula>"ACM CONCRETO"</formula>
    </cfRule>
    <cfRule type="cellIs" dxfId="523" priority="1572" operator="equal">
      <formula>"ACM"</formula>
    </cfRule>
    <cfRule type="cellIs" dxfId="522" priority="1573" operator="equal">
      <formula>"PASTILHA"</formula>
    </cfRule>
    <cfRule type="cellIs" dxfId="521" priority="1574" operator="equal">
      <formula>"PISCINA"</formula>
    </cfRule>
    <cfRule type="cellIs" dxfId="520" priority="1575" operator="equal">
      <formula>"CERAMICA"</formula>
    </cfRule>
    <cfRule type="cellIs" dxfId="519" priority="1576" operator="equal">
      <formula>"REVER"</formula>
    </cfRule>
    <cfRule type="cellIs" dxfId="518" priority="1577" operator="equal">
      <formula>"RESERVATORIO"</formula>
    </cfRule>
    <cfRule type="cellIs" dxfId="517" priority="1579" operator="equal">
      <formula>"ARGAMASSA"</formula>
    </cfRule>
    <cfRule type="cellIs" dxfId="516" priority="1580" operator="equal">
      <formula>"MANTA"</formula>
    </cfRule>
    <cfRule type="cellIs" dxfId="515" priority="1581" operator="equal">
      <formula>"BALDRAME"</formula>
    </cfRule>
    <cfRule type="cellIs" dxfId="514" priority="1582" operator="equal">
      <formula>"PORCELANATO"</formula>
    </cfRule>
    <cfRule type="cellIs" dxfId="513" priority="1583" operator="equal">
      <formula>"TINTA"</formula>
    </cfRule>
    <cfRule type="cellIs" dxfId="512" priority="1584" operator="equal">
      <formula>"OKAY"</formula>
    </cfRule>
  </conditionalFormatting>
  <conditionalFormatting sqref="I2054:I2229">
    <cfRule type="cellIs" dxfId="511" priority="1517" operator="equal">
      <formula>"ACM CONCRETO"</formula>
    </cfRule>
    <cfRule type="cellIs" dxfId="510" priority="1519" operator="equal">
      <formula>"PASTILHA"</formula>
    </cfRule>
    <cfRule type="cellIs" dxfId="509" priority="1526" operator="equal">
      <formula>"MANTA"</formula>
    </cfRule>
    <cfRule type="cellIs" dxfId="508" priority="1520" operator="equal">
      <formula>"PISCINA"</formula>
    </cfRule>
    <cfRule type="cellIs" dxfId="507" priority="1521" operator="equal">
      <formula>"CERAMICA"</formula>
    </cfRule>
    <cfRule type="cellIs" dxfId="506" priority="1522" operator="equal">
      <formula>"REVER"</formula>
    </cfRule>
    <cfRule type="cellIs" dxfId="505" priority="1523" operator="equal">
      <formula>"RESERVATORIO"</formula>
    </cfRule>
    <cfRule type="cellIs" dxfId="504" priority="1524" operator="equal">
      <formula>"ESQUADRIA"</formula>
    </cfRule>
    <cfRule type="cellIs" dxfId="503" priority="1525" operator="equal">
      <formula>"ARGAMASSA"</formula>
    </cfRule>
    <cfRule type="cellIs" dxfId="502" priority="1518" operator="equal">
      <formula>"ACM"</formula>
    </cfRule>
    <cfRule type="cellIs" dxfId="501" priority="1527" operator="equal">
      <formula>"BALDRAME"</formula>
    </cfRule>
    <cfRule type="cellIs" dxfId="500" priority="1530" operator="equal">
      <formula>"OKAY"</formula>
    </cfRule>
    <cfRule type="cellIs" dxfId="499" priority="1529" operator="equal">
      <formula>"TINTA"</formula>
    </cfRule>
    <cfRule type="cellIs" dxfId="498" priority="1528" operator="equal">
      <formula>"PORCELANATO"</formula>
    </cfRule>
  </conditionalFormatting>
  <conditionalFormatting sqref="I2233:I2242 I2247:I2252">
    <cfRule type="cellIs" dxfId="497" priority="1560" operator="equal">
      <formula>"REVER"</formula>
    </cfRule>
    <cfRule type="cellIs" dxfId="496" priority="1561" operator="equal">
      <formula>"OKAY"</formula>
    </cfRule>
  </conditionalFormatting>
  <conditionalFormatting sqref="I2247:I2255">
    <cfRule type="cellIs" dxfId="495" priority="1548" operator="equal">
      <formula>"ACM"</formula>
    </cfRule>
    <cfRule type="cellIs" dxfId="494" priority="1549" operator="equal">
      <formula>"PASTILHA"</formula>
    </cfRule>
    <cfRule type="cellIs" dxfId="493" priority="1552" operator="equal">
      <formula>"RESERVATORIO"</formula>
    </cfRule>
    <cfRule type="cellIs" dxfId="492" priority="1550" operator="equal">
      <formula>"PISCINA"</formula>
    </cfRule>
    <cfRule type="cellIs" dxfId="491" priority="1553" operator="equal">
      <formula>"ESQUADRIA"</formula>
    </cfRule>
    <cfRule type="cellIs" dxfId="490" priority="1554" operator="equal">
      <formula>"ARGAMASSA"</formula>
    </cfRule>
    <cfRule type="cellIs" dxfId="489" priority="1555" operator="equal">
      <formula>"MANTA"</formula>
    </cfRule>
    <cfRule type="cellIs" dxfId="488" priority="1556" operator="equal">
      <formula>"BALDRAME"</formula>
    </cfRule>
    <cfRule type="cellIs" dxfId="487" priority="1557" operator="equal">
      <formula>"PORCELANATO"</formula>
    </cfRule>
    <cfRule type="cellIs" dxfId="486" priority="1558" operator="equal">
      <formula>"TINTA"</formula>
    </cfRule>
    <cfRule type="cellIs" dxfId="485" priority="1547" operator="equal">
      <formula>"ACM CONCRETO"</formula>
    </cfRule>
    <cfRule type="cellIs" dxfId="484" priority="1551" operator="equal">
      <formula>"CERAMICA"</formula>
    </cfRule>
  </conditionalFormatting>
  <conditionalFormatting sqref="I2301:I2307">
    <cfRule type="cellIs" dxfId="483" priority="1356" operator="equal">
      <formula>"ACM CONCRETO"</formula>
    </cfRule>
    <cfRule type="cellIs" dxfId="482" priority="1357" operator="equal">
      <formula>"ACM"</formula>
    </cfRule>
    <cfRule type="cellIs" dxfId="481" priority="1358" operator="equal">
      <formula>"PASTILHA"</formula>
    </cfRule>
    <cfRule type="cellIs" dxfId="480" priority="1359" operator="equal">
      <formula>"PISCINA"</formula>
    </cfRule>
    <cfRule type="cellIs" dxfId="479" priority="1360" operator="equal">
      <formula>"CERAMICA"</formula>
    </cfRule>
    <cfRule type="cellIs" dxfId="478" priority="1361" operator="equal">
      <formula>"REVER"</formula>
    </cfRule>
    <cfRule type="cellIs" dxfId="477" priority="1362" operator="equal">
      <formula>"RESERVATORIO"</formula>
    </cfRule>
    <cfRule type="cellIs" dxfId="476" priority="1363" operator="equal">
      <formula>"ESQUADRIA"</formula>
    </cfRule>
    <cfRule type="cellIs" dxfId="475" priority="1364" operator="equal">
      <formula>"ARGAMASSA"</formula>
    </cfRule>
    <cfRule type="cellIs" dxfId="474" priority="1365" operator="equal">
      <formula>"MANTA"</formula>
    </cfRule>
    <cfRule type="cellIs" dxfId="473" priority="1367" operator="equal">
      <formula>"PORCELANATO"</formula>
    </cfRule>
    <cfRule type="cellIs" dxfId="472" priority="1366" operator="equal">
      <formula>"BALDRAME"</formula>
    </cfRule>
    <cfRule type="cellIs" dxfId="471" priority="1369" operator="equal">
      <formula>"OKAY"</formula>
    </cfRule>
    <cfRule type="cellIs" dxfId="470" priority="1368" operator="equal">
      <formula>"TINTA"</formula>
    </cfRule>
  </conditionalFormatting>
  <conditionalFormatting sqref="I2311:I2320 G2334:I2343 I2354:I2363 G2377:I2432 I2452:I2461 G2492:I2528 G2529:H2530">
    <cfRule type="cellIs" dxfId="469" priority="1403" operator="equal">
      <formula>"PASTILHA"</formula>
    </cfRule>
    <cfRule type="cellIs" dxfId="468" priority="1404" operator="equal">
      <formula>"PISCINA"</formula>
    </cfRule>
    <cfRule type="cellIs" dxfId="467" priority="1405" operator="equal">
      <formula>"CERAMICA"</formula>
    </cfRule>
    <cfRule type="cellIs" dxfId="466" priority="1412" operator="equal">
      <formula>"TINTA"</formula>
    </cfRule>
    <cfRule type="cellIs" dxfId="465" priority="1406" operator="equal">
      <formula>"RESERVATORIO"</formula>
    </cfRule>
    <cfRule type="cellIs" dxfId="464" priority="1407" operator="equal">
      <formula>"ESQUADRIA"</formula>
    </cfRule>
    <cfRule type="cellIs" dxfId="463" priority="1408" operator="equal">
      <formula>"ARGAMASSA"</formula>
    </cfRule>
    <cfRule type="cellIs" dxfId="462" priority="1411" operator="equal">
      <formula>"PORCELANATO"</formula>
    </cfRule>
    <cfRule type="cellIs" dxfId="461" priority="1409" operator="equal">
      <formula>"MANTA"</formula>
    </cfRule>
    <cfRule type="cellIs" dxfId="460" priority="1402" operator="equal">
      <formula>"ACM"</formula>
    </cfRule>
    <cfRule type="cellIs" dxfId="459" priority="1410" operator="equal">
      <formula>"BALDRAME"</formula>
    </cfRule>
    <cfRule type="cellIs" dxfId="458" priority="1401" operator="equal">
      <formula>"ACM CONCRETO"</formula>
    </cfRule>
  </conditionalFormatting>
  <conditionalFormatting sqref="I2311:I2320 I2325:I2330">
    <cfRule type="cellIs" dxfId="457" priority="1400" operator="equal">
      <formula>"OKAY"</formula>
    </cfRule>
    <cfRule type="cellIs" dxfId="456" priority="1399" operator="equal">
      <formula>"REVER"</formula>
    </cfRule>
  </conditionalFormatting>
  <conditionalFormatting sqref="I2325:I2333">
    <cfRule type="cellIs" dxfId="455" priority="1395" operator="equal">
      <formula>"BALDRAME"</formula>
    </cfRule>
    <cfRule type="cellIs" dxfId="454" priority="1396" operator="equal">
      <formula>"PORCELANATO"</formula>
    </cfRule>
    <cfRule type="cellIs" dxfId="453" priority="1386" operator="equal">
      <formula>"ACM CONCRETO"</formula>
    </cfRule>
    <cfRule type="cellIs" dxfId="452" priority="1387" operator="equal">
      <formula>"ACM"</formula>
    </cfRule>
    <cfRule type="cellIs" dxfId="451" priority="1388" operator="equal">
      <formula>"PASTILHA"</formula>
    </cfRule>
    <cfRule type="cellIs" dxfId="450" priority="1389" operator="equal">
      <formula>"PISCINA"</formula>
    </cfRule>
    <cfRule type="cellIs" dxfId="449" priority="1390" operator="equal">
      <formula>"CERAMICA"</formula>
    </cfRule>
    <cfRule type="cellIs" dxfId="448" priority="1391" operator="equal">
      <formula>"RESERVATORIO"</formula>
    </cfRule>
    <cfRule type="cellIs" dxfId="447" priority="1392" operator="equal">
      <formula>"ESQUADRIA"</formula>
    </cfRule>
    <cfRule type="cellIs" dxfId="446" priority="1393" operator="equal">
      <formula>"ARGAMASSA"</formula>
    </cfRule>
    <cfRule type="cellIs" dxfId="445" priority="1394" operator="equal">
      <formula>"MANTA"</formula>
    </cfRule>
    <cfRule type="cellIs" dxfId="444" priority="1397" operator="equal">
      <formula>"TINTA"</formula>
    </cfRule>
  </conditionalFormatting>
  <conditionalFormatting sqref="I2344:I2350">
    <cfRule type="cellIs" dxfId="443" priority="1306" operator="equal">
      <formula>"PISCINA"</formula>
    </cfRule>
    <cfRule type="cellIs" dxfId="442" priority="1305" operator="equal">
      <formula>"PASTILHA"</formula>
    </cfRule>
    <cfRule type="cellIs" dxfId="441" priority="1312" operator="equal">
      <formula>"MANTA"</formula>
    </cfRule>
    <cfRule type="cellIs" dxfId="440" priority="1304" operator="equal">
      <formula>"ACM"</formula>
    </cfRule>
    <cfRule type="cellIs" dxfId="439" priority="1316" operator="equal">
      <formula>"OKAY"</formula>
    </cfRule>
    <cfRule type="cellIs" dxfId="438" priority="1303" operator="equal">
      <formula>"ACM CONCRETO"</formula>
    </cfRule>
    <cfRule type="cellIs" dxfId="437" priority="1315" operator="equal">
      <formula>"TINTA"</formula>
    </cfRule>
    <cfRule type="cellIs" dxfId="436" priority="1314" operator="equal">
      <formula>"PORCELANATO"</formula>
    </cfRule>
    <cfRule type="cellIs" dxfId="435" priority="1313" operator="equal">
      <formula>"BALDRAME"</formula>
    </cfRule>
    <cfRule type="cellIs" dxfId="434" priority="1311" operator="equal">
      <formula>"ARGAMASSA"</formula>
    </cfRule>
    <cfRule type="cellIs" dxfId="433" priority="1310" operator="equal">
      <formula>"ESQUADRIA"</formula>
    </cfRule>
    <cfRule type="cellIs" dxfId="432" priority="1309" operator="equal">
      <formula>"RESERVATORIO"</formula>
    </cfRule>
    <cfRule type="cellIs" dxfId="431" priority="1308" operator="equal">
      <formula>"REVER"</formula>
    </cfRule>
    <cfRule type="cellIs" dxfId="430" priority="1307" operator="equal">
      <formula>"CERAMICA"</formula>
    </cfRule>
  </conditionalFormatting>
  <conditionalFormatting sqref="I2354:I2363 I2368:I2373">
    <cfRule type="cellIs" dxfId="429" priority="1346" operator="equal">
      <formula>"REVER"</formula>
    </cfRule>
    <cfRule type="cellIs" dxfId="428" priority="1347" operator="equal">
      <formula>"OKAY"</formula>
    </cfRule>
  </conditionalFormatting>
  <conditionalFormatting sqref="I2368:I2376">
    <cfRule type="cellIs" dxfId="427" priority="1334" operator="equal">
      <formula>"ACM"</formula>
    </cfRule>
    <cfRule type="cellIs" dxfId="426" priority="1336" operator="equal">
      <formula>"PISCINA"</formula>
    </cfRule>
    <cfRule type="cellIs" dxfId="425" priority="1337" operator="equal">
      <formula>"CERAMICA"</formula>
    </cfRule>
    <cfRule type="cellIs" dxfId="424" priority="1338" operator="equal">
      <formula>"RESERVATORIO"</formula>
    </cfRule>
    <cfRule type="cellIs" dxfId="423" priority="1335" operator="equal">
      <formula>"PASTILHA"</formula>
    </cfRule>
    <cfRule type="cellIs" dxfId="422" priority="1344" operator="equal">
      <formula>"TINTA"</formula>
    </cfRule>
    <cfRule type="cellIs" dxfId="421" priority="1343" operator="equal">
      <formula>"PORCELANATO"</formula>
    </cfRule>
    <cfRule type="cellIs" dxfId="420" priority="1342" operator="equal">
      <formula>"BALDRAME"</formula>
    </cfRule>
    <cfRule type="cellIs" dxfId="419" priority="1341" operator="equal">
      <formula>"MANTA"</formula>
    </cfRule>
    <cfRule type="cellIs" dxfId="418" priority="1340" operator="equal">
      <formula>"ARGAMASSA"</formula>
    </cfRule>
    <cfRule type="cellIs" dxfId="417" priority="1339" operator="equal">
      <formula>"ESQUADRIA"</formula>
    </cfRule>
    <cfRule type="cellIs" dxfId="416" priority="1333" operator="equal">
      <formula>"ACM CONCRETO"</formula>
    </cfRule>
  </conditionalFormatting>
  <conditionalFormatting sqref="I2433:I2439">
    <cfRule type="cellIs" dxfId="415" priority="1258" operator="equal">
      <formula>"ARGAMASSA"</formula>
    </cfRule>
    <cfRule type="cellIs" dxfId="414" priority="1257" operator="equal">
      <formula>"ESQUADRIA"</formula>
    </cfRule>
    <cfRule type="cellIs" dxfId="413" priority="1251" operator="equal">
      <formula>"ACM"</formula>
    </cfRule>
    <cfRule type="cellIs" dxfId="412" priority="1256" operator="equal">
      <formula>"RESERVATORIO"</formula>
    </cfRule>
    <cfRule type="cellIs" dxfId="411" priority="1255" operator="equal">
      <formula>"REVER"</formula>
    </cfRule>
    <cfRule type="cellIs" dxfId="410" priority="1259" operator="equal">
      <formula>"MANTA"</formula>
    </cfRule>
    <cfRule type="cellIs" dxfId="409" priority="1254" operator="equal">
      <formula>"CERAMICA"</formula>
    </cfRule>
    <cfRule type="cellIs" dxfId="408" priority="1253" operator="equal">
      <formula>"PISCINA"</formula>
    </cfRule>
    <cfRule type="cellIs" dxfId="407" priority="1250" operator="equal">
      <formula>"ACM CONCRETO"</formula>
    </cfRule>
    <cfRule type="cellIs" dxfId="406" priority="1252" operator="equal">
      <formula>"PASTILHA"</formula>
    </cfRule>
    <cfRule type="cellIs" dxfId="405" priority="1263" operator="equal">
      <formula>"OKAY"</formula>
    </cfRule>
    <cfRule type="cellIs" dxfId="404" priority="1262" operator="equal">
      <formula>"TINTA"</formula>
    </cfRule>
    <cfRule type="cellIs" dxfId="403" priority="1261" operator="equal">
      <formula>"PORCELANATO"</formula>
    </cfRule>
    <cfRule type="cellIs" dxfId="402" priority="1260" operator="equal">
      <formula>"BALDRAME"</formula>
    </cfRule>
  </conditionalFormatting>
  <conditionalFormatting sqref="I2452:I2461 I2474:I2479">
    <cfRule type="cellIs" dxfId="401" priority="1293" operator="equal">
      <formula>"REVER"</formula>
    </cfRule>
    <cfRule type="cellIs" dxfId="400" priority="1294" operator="equal">
      <formula>"OKAY"</formula>
    </cfRule>
  </conditionalFormatting>
  <conditionalFormatting sqref="I2474:I2491">
    <cfRule type="cellIs" dxfId="399" priority="1287" operator="equal">
      <formula>"ARGAMASSA"</formula>
    </cfRule>
    <cfRule type="cellIs" dxfId="398" priority="1288" operator="equal">
      <formula>"MANTA"</formula>
    </cfRule>
    <cfRule type="cellIs" dxfId="397" priority="1289" operator="equal">
      <formula>"BALDRAME"</formula>
    </cfRule>
    <cfRule type="cellIs" dxfId="396" priority="1290" operator="equal">
      <formula>"PORCELANATO"</formula>
    </cfRule>
    <cfRule type="cellIs" dxfId="395" priority="1291" operator="equal">
      <formula>"TINTA"</formula>
    </cfRule>
    <cfRule type="cellIs" dxfId="394" priority="1283" operator="equal">
      <formula>"PISCINA"</formula>
    </cfRule>
    <cfRule type="cellIs" dxfId="393" priority="1280" operator="equal">
      <formula>"ACM CONCRETO"</formula>
    </cfRule>
    <cfRule type="cellIs" dxfId="392" priority="1281" operator="equal">
      <formula>"ACM"</formula>
    </cfRule>
    <cfRule type="cellIs" dxfId="391" priority="1282" operator="equal">
      <formula>"PASTILHA"</formula>
    </cfRule>
    <cfRule type="cellIs" dxfId="390" priority="1284" operator="equal">
      <formula>"CERAMICA"</formula>
    </cfRule>
    <cfRule type="cellIs" dxfId="389" priority="1285" operator="equal">
      <formula>"RESERVATORIO"</formula>
    </cfRule>
    <cfRule type="cellIs" dxfId="388" priority="1286" operator="equal">
      <formula>"ESQUADRIA"</formula>
    </cfRule>
  </conditionalFormatting>
  <conditionalFormatting sqref="I2529:I2596">
    <cfRule type="cellIs" dxfId="387" priority="1148" operator="equal">
      <formula>"PORCELANATO"</formula>
    </cfRule>
    <cfRule type="cellIs" dxfId="386" priority="1147" operator="equal">
      <formula>"BALDRAME"</formula>
    </cfRule>
    <cfRule type="cellIs" dxfId="385" priority="1146" operator="equal">
      <formula>"MANTA"</formula>
    </cfRule>
    <cfRule type="cellIs" dxfId="384" priority="1145" operator="equal">
      <formula>"ARGAMASSA"</formula>
    </cfRule>
    <cfRule type="cellIs" dxfId="383" priority="1143" operator="equal">
      <formula>"RESERVATORIO"</formula>
    </cfRule>
    <cfRule type="cellIs" dxfId="382" priority="1139" operator="equal">
      <formula>"PASTILHA"</formula>
    </cfRule>
    <cfRule type="cellIs" dxfId="381" priority="1141" operator="equal">
      <formula>"CERAMICA"</formula>
    </cfRule>
    <cfRule type="cellIs" dxfId="380" priority="1140" operator="equal">
      <formula>"PISCINA"</formula>
    </cfRule>
    <cfRule type="cellIs" dxfId="379" priority="1137" operator="equal">
      <formula>"ACM CONCRETO"</formula>
    </cfRule>
    <cfRule type="cellIs" dxfId="378" priority="1144" operator="equal">
      <formula>"ESQUADRIA"</formula>
    </cfRule>
    <cfRule type="cellIs" dxfId="377" priority="1138" operator="equal">
      <formula>"ACM"</formula>
    </cfRule>
    <cfRule type="cellIs" dxfId="376" priority="1149" operator="equal">
      <formula>"TINTA"</formula>
    </cfRule>
  </conditionalFormatting>
  <conditionalFormatting sqref="I2531">
    <cfRule type="cellIs" dxfId="375" priority="1142" operator="equal">
      <formula>"REVER"</formula>
    </cfRule>
    <cfRule type="cellIs" dxfId="374" priority="1150" operator="equal">
      <formula>"OKAY"</formula>
    </cfRule>
  </conditionalFormatting>
  <conditionalFormatting sqref="I2602">
    <cfRule type="cellIs" dxfId="373" priority="899" operator="equal">
      <formula>"ACM CONCRETO"</formula>
    </cfRule>
    <cfRule type="cellIs" dxfId="372" priority="904" operator="equal">
      <formula>"REVER"</formula>
    </cfRule>
    <cfRule type="cellIs" dxfId="371" priority="905" operator="equal">
      <formula>"RESERVATORIO"</formula>
    </cfRule>
    <cfRule type="cellIs" dxfId="370" priority="910" operator="equal">
      <formula>"PORCELANATO"</formula>
    </cfRule>
    <cfRule type="cellIs" dxfId="369" priority="909" operator="equal">
      <formula>"BALDRAME"</formula>
    </cfRule>
    <cfRule type="cellIs" dxfId="368" priority="908" operator="equal">
      <formula>"MANTA"</formula>
    </cfRule>
    <cfRule type="cellIs" dxfId="367" priority="907" operator="equal">
      <formula>"ARGAMASSA"</formula>
    </cfRule>
    <cfRule type="cellIs" dxfId="366" priority="912" operator="equal">
      <formula>"OKAY"</formula>
    </cfRule>
    <cfRule type="cellIs" dxfId="365" priority="903" operator="equal">
      <formula>"CERAMICA"</formula>
    </cfRule>
    <cfRule type="cellIs" dxfId="364" priority="902" operator="equal">
      <formula>"PISCINA"</formula>
    </cfRule>
    <cfRule type="cellIs" dxfId="363" priority="901" operator="equal">
      <formula>"PASTILHA"</formula>
    </cfRule>
    <cfRule type="cellIs" dxfId="362" priority="906" operator="equal">
      <formula>"ESQUADRIA"</formula>
    </cfRule>
    <cfRule type="cellIs" dxfId="361" priority="900" operator="equal">
      <formula>"ACM"</formula>
    </cfRule>
    <cfRule type="cellIs" dxfId="360" priority="911" operator="equal">
      <formula>"TINTA"</formula>
    </cfRule>
  </conditionalFormatting>
  <conditionalFormatting sqref="I2701:I2709">
    <cfRule type="cellIs" dxfId="359" priority="940" operator="equal">
      <formula>"REVER"</formula>
    </cfRule>
    <cfRule type="cellIs" dxfId="358" priority="938" operator="equal">
      <formula>"CERAMICA"</formula>
    </cfRule>
    <cfRule type="cellIs" dxfId="357" priority="937" operator="equal">
      <formula>"PISCINA"</formula>
    </cfRule>
    <cfRule type="cellIs" dxfId="356" priority="936" operator="equal">
      <formula>"PASTILHA"</formula>
    </cfRule>
    <cfRule type="cellIs" dxfId="355" priority="935" operator="equal">
      <formula>"ACM"</formula>
    </cfRule>
    <cfRule type="cellIs" dxfId="354" priority="934" operator="equal">
      <formula>"ACM CONCRETO"</formula>
    </cfRule>
    <cfRule type="cellIs" dxfId="353" priority="944" operator="equal">
      <formula>"MANTA"</formula>
    </cfRule>
    <cfRule type="cellIs" dxfId="352" priority="948" operator="equal">
      <formula>"OKAY"</formula>
    </cfRule>
    <cfRule type="cellIs" dxfId="351" priority="947" operator="equal">
      <formula>"TINTA"</formula>
    </cfRule>
    <cfRule type="cellIs" dxfId="350" priority="946" operator="equal">
      <formula>"PORCELANATO"</formula>
    </cfRule>
    <cfRule type="cellIs" dxfId="349" priority="945" operator="equal">
      <formula>"BALDRAME"</formula>
    </cfRule>
    <cfRule type="cellIs" dxfId="348" priority="943" operator="equal">
      <formula>"ARGAMASSA"</formula>
    </cfRule>
    <cfRule type="cellIs" dxfId="347" priority="942" operator="equal">
      <formula>"ESQUADRIA"</formula>
    </cfRule>
    <cfRule type="cellIs" dxfId="346" priority="941" operator="equal">
      <formula>"RESERVATORIO"</formula>
    </cfRule>
  </conditionalFormatting>
  <conditionalFormatting sqref="I2797:I2891">
    <cfRule type="cellIs" dxfId="345" priority="1077" operator="equal">
      <formula>"CERAMICA"</formula>
    </cfRule>
    <cfRule type="cellIs" dxfId="344" priority="1076" operator="equal">
      <formula>"PISCINA"</formula>
    </cfRule>
    <cfRule type="cellIs" dxfId="343" priority="1079" operator="equal">
      <formula>"RESERVATORIO"</formula>
    </cfRule>
    <cfRule type="cellIs" dxfId="342" priority="1080" operator="equal">
      <formula>"ESQUADRIA"</formula>
    </cfRule>
    <cfRule type="cellIs" dxfId="341" priority="1081" operator="equal">
      <formula>"ARGAMASSA"</formula>
    </cfRule>
    <cfRule type="cellIs" dxfId="340" priority="1082" operator="equal">
      <formula>"MANTA"</formula>
    </cfRule>
    <cfRule type="cellIs" dxfId="339" priority="1085" operator="equal">
      <formula>"TINTA"</formula>
    </cfRule>
    <cfRule type="cellIs" dxfId="338" priority="1083" operator="equal">
      <formula>"BALDRAME"</formula>
    </cfRule>
    <cfRule type="cellIs" dxfId="337" priority="1084" operator="equal">
      <formula>"PORCELANATO"</formula>
    </cfRule>
    <cfRule type="cellIs" dxfId="336" priority="1073" operator="equal">
      <formula>"ACM CONCRETO"</formula>
    </cfRule>
    <cfRule type="cellIs" dxfId="335" priority="1074" operator="equal">
      <formula>"ACM"</formula>
    </cfRule>
    <cfRule type="cellIs" dxfId="334" priority="1075" operator="equal">
      <formula>"PASTILHA"</formula>
    </cfRule>
  </conditionalFormatting>
  <conditionalFormatting sqref="I2902:I2934">
    <cfRule type="cellIs" dxfId="333" priority="1093" operator="equal">
      <formula>"ESQUADRIA"</formula>
    </cfRule>
    <cfRule type="cellIs" dxfId="332" priority="1092" operator="equal">
      <formula>"RESERVATORIO"</formula>
    </cfRule>
    <cfRule type="cellIs" dxfId="331" priority="1097" operator="equal">
      <formula>"PORCELANATO"</formula>
    </cfRule>
    <cfRule type="cellIs" dxfId="330" priority="1089" operator="equal">
      <formula>"PISCINA"</formula>
    </cfRule>
    <cfRule type="cellIs" dxfId="329" priority="1088" operator="equal">
      <formula>"PASTILHA"</formula>
    </cfRule>
    <cfRule type="cellIs" dxfId="328" priority="1087" operator="equal">
      <formula>"ACM"</formula>
    </cfRule>
    <cfRule type="cellIs" dxfId="327" priority="1090" operator="equal">
      <formula>"CERAMICA"</formula>
    </cfRule>
    <cfRule type="cellIs" dxfId="326" priority="1086" operator="equal">
      <formula>"ACM CONCRETO"</formula>
    </cfRule>
    <cfRule type="cellIs" dxfId="325" priority="1098" operator="equal">
      <formula>"TINTA"</formula>
    </cfRule>
    <cfRule type="cellIs" dxfId="324" priority="1096" operator="equal">
      <formula>"BALDRAME"</formula>
    </cfRule>
    <cfRule type="cellIs" dxfId="323" priority="1095" operator="equal">
      <formula>"MANTA"</formula>
    </cfRule>
    <cfRule type="cellIs" dxfId="322" priority="1094" operator="equal">
      <formula>"ARGAMASSA"</formula>
    </cfRule>
  </conditionalFormatting>
  <conditionalFormatting sqref="I2970:I2976">
    <cfRule type="cellIs" dxfId="321" priority="834" operator="equal">
      <formula>"ACM"</formula>
    </cfRule>
    <cfRule type="cellIs" dxfId="320" priority="842" operator="equal">
      <formula>"MANTA"</formula>
    </cfRule>
    <cfRule type="cellIs" dxfId="319" priority="833" operator="equal">
      <formula>"ACM CONCRETO"</formula>
    </cfRule>
    <cfRule type="cellIs" dxfId="318" priority="840" operator="equal">
      <formula>"ESQUADRIA"</formula>
    </cfRule>
    <cfRule type="cellIs" dxfId="317" priority="839" operator="equal">
      <formula>"RESERVATORIO"</formula>
    </cfRule>
    <cfRule type="cellIs" dxfId="316" priority="838" operator="equal">
      <formula>"REVER"</formula>
    </cfRule>
    <cfRule type="cellIs" dxfId="315" priority="837" operator="equal">
      <formula>"CERAMICA"</formula>
    </cfRule>
    <cfRule type="cellIs" dxfId="314" priority="836" operator="equal">
      <formula>"PISCINA"</formula>
    </cfRule>
    <cfRule type="cellIs" dxfId="313" priority="835" operator="equal">
      <formula>"PASTILHA"</formula>
    </cfRule>
    <cfRule type="cellIs" dxfId="312" priority="843" operator="equal">
      <formula>"BALDRAME"</formula>
    </cfRule>
    <cfRule type="cellIs" dxfId="311" priority="845" operator="equal">
      <formula>"TINTA"</formula>
    </cfRule>
    <cfRule type="cellIs" dxfId="310" priority="841" operator="equal">
      <formula>"ARGAMASSA"</formula>
    </cfRule>
    <cfRule type="cellIs" dxfId="309" priority="846" operator="equal">
      <formula>"OKAY"</formula>
    </cfRule>
    <cfRule type="cellIs" dxfId="308" priority="844" operator="equal">
      <formula>"PORCELANATO"</formula>
    </cfRule>
  </conditionalFormatting>
  <conditionalFormatting sqref="I2989:I2998 G3029:I3159">
    <cfRule type="cellIs" dxfId="307" priority="883" operator="equal">
      <formula>"RESERVATORIO"</formula>
    </cfRule>
    <cfRule type="cellIs" dxfId="306" priority="882" operator="equal">
      <formula>"CERAMICA"</formula>
    </cfRule>
    <cfRule type="cellIs" dxfId="305" priority="881" operator="equal">
      <formula>"PISCINA"</formula>
    </cfRule>
    <cfRule type="cellIs" dxfId="304" priority="879" operator="equal">
      <formula>"ACM"</formula>
    </cfRule>
    <cfRule type="cellIs" dxfId="303" priority="878" operator="equal">
      <formula>"ACM CONCRETO"</formula>
    </cfRule>
    <cfRule type="cellIs" dxfId="302" priority="880" operator="equal">
      <formula>"PASTILHA"</formula>
    </cfRule>
    <cfRule type="cellIs" dxfId="301" priority="889" operator="equal">
      <formula>"TINTA"</formula>
    </cfRule>
    <cfRule type="cellIs" dxfId="300" priority="888" operator="equal">
      <formula>"PORCELANATO"</formula>
    </cfRule>
    <cfRule type="cellIs" dxfId="299" priority="887" operator="equal">
      <formula>"BALDRAME"</formula>
    </cfRule>
    <cfRule type="cellIs" dxfId="298" priority="886" operator="equal">
      <formula>"MANTA"</formula>
    </cfRule>
    <cfRule type="cellIs" dxfId="297" priority="885" operator="equal">
      <formula>"ARGAMASSA"</formula>
    </cfRule>
    <cfRule type="cellIs" dxfId="296" priority="884" operator="equal">
      <formula>"ESQUADRIA"</formula>
    </cfRule>
  </conditionalFormatting>
  <conditionalFormatting sqref="I2989:I2998 I3011:I3016">
    <cfRule type="cellIs" dxfId="295" priority="877" operator="equal">
      <formula>"OKAY"</formula>
    </cfRule>
    <cfRule type="cellIs" dxfId="294" priority="876" operator="equal">
      <formula>"REVER"</formula>
    </cfRule>
  </conditionalFormatting>
  <conditionalFormatting sqref="I3011:I3028">
    <cfRule type="cellIs" dxfId="293" priority="866" operator="equal">
      <formula>"PISCINA"</formula>
    </cfRule>
    <cfRule type="cellIs" dxfId="292" priority="867" operator="equal">
      <formula>"CERAMICA"</formula>
    </cfRule>
    <cfRule type="cellIs" dxfId="291" priority="868" operator="equal">
      <formula>"RESERVATORIO"</formula>
    </cfRule>
    <cfRule type="cellIs" dxfId="290" priority="869" operator="equal">
      <formula>"ESQUADRIA"</formula>
    </cfRule>
    <cfRule type="cellIs" dxfId="289" priority="870" operator="equal">
      <formula>"ARGAMASSA"</formula>
    </cfRule>
    <cfRule type="cellIs" dxfId="288" priority="872" operator="equal">
      <formula>"BALDRAME"</formula>
    </cfRule>
    <cfRule type="cellIs" dxfId="287" priority="873" operator="equal">
      <formula>"PORCELANATO"</formula>
    </cfRule>
    <cfRule type="cellIs" dxfId="286" priority="874" operator="equal">
      <formula>"TINTA"</formula>
    </cfRule>
    <cfRule type="cellIs" dxfId="285" priority="871" operator="equal">
      <formula>"MANTA"</formula>
    </cfRule>
    <cfRule type="cellIs" dxfId="284" priority="863" operator="equal">
      <formula>"ACM CONCRETO"</formula>
    </cfRule>
    <cfRule type="cellIs" dxfId="283" priority="864" operator="equal">
      <formula>"ACM"</formula>
    </cfRule>
    <cfRule type="cellIs" dxfId="282" priority="865" operator="equal">
      <formula>"PASTILHA"</formula>
    </cfRule>
  </conditionalFormatting>
  <conditionalFormatting sqref="I3160:I3166">
    <cfRule type="cellIs" dxfId="281" priority="776" operator="equal">
      <formula>"TINTA"</formula>
    </cfRule>
    <cfRule type="cellIs" dxfId="280" priority="775" operator="equal">
      <formula>"PORCELANATO"</formula>
    </cfRule>
    <cfRule type="cellIs" dxfId="279" priority="774" operator="equal">
      <formula>"BALDRAME"</formula>
    </cfRule>
    <cfRule type="cellIs" dxfId="278" priority="772" operator="equal">
      <formula>"ARGAMASSA"</formula>
    </cfRule>
    <cfRule type="cellIs" dxfId="277" priority="771" operator="equal">
      <formula>"ESQUADRIA"</formula>
    </cfRule>
    <cfRule type="cellIs" dxfId="276" priority="770" operator="equal">
      <formula>"RESERVATORIO"</formula>
    </cfRule>
    <cfRule type="cellIs" dxfId="275" priority="773" operator="equal">
      <formula>"MANTA"</formula>
    </cfRule>
    <cfRule type="cellIs" dxfId="274" priority="777" operator="equal">
      <formula>"OKAY"</formula>
    </cfRule>
    <cfRule type="cellIs" dxfId="273" priority="764" operator="equal">
      <formula>"ACM CONCRETO"</formula>
    </cfRule>
    <cfRule type="cellIs" dxfId="272" priority="769" operator="equal">
      <formula>"REVER"</formula>
    </cfRule>
    <cfRule type="cellIs" dxfId="271" priority="768" operator="equal">
      <formula>"CERAMICA"</formula>
    </cfRule>
    <cfRule type="cellIs" dxfId="270" priority="767" operator="equal">
      <formula>"PISCINA"</formula>
    </cfRule>
    <cfRule type="cellIs" dxfId="269" priority="766" operator="equal">
      <formula>"PASTILHA"</formula>
    </cfRule>
    <cfRule type="cellIs" dxfId="268" priority="765" operator="equal">
      <formula>"ACM"</formula>
    </cfRule>
  </conditionalFormatting>
  <conditionalFormatting sqref="I3179:I3188 G3219:I3349">
    <cfRule type="cellIs" dxfId="267" priority="813" operator="equal">
      <formula>"CERAMICA"</formula>
    </cfRule>
    <cfRule type="cellIs" dxfId="266" priority="814" operator="equal">
      <formula>"RESERVATORIO"</formula>
    </cfRule>
    <cfRule type="cellIs" dxfId="265" priority="815" operator="equal">
      <formula>"ESQUADRIA"</formula>
    </cfRule>
    <cfRule type="cellIs" dxfId="264" priority="816" operator="equal">
      <formula>"ARGAMASSA"</formula>
    </cfRule>
    <cfRule type="cellIs" dxfId="263" priority="817" operator="equal">
      <formula>"MANTA"</formula>
    </cfRule>
    <cfRule type="cellIs" dxfId="262" priority="818" operator="equal">
      <formula>"BALDRAME"</formula>
    </cfRule>
    <cfRule type="cellIs" dxfId="261" priority="819" operator="equal">
      <formula>"PORCELANATO"</formula>
    </cfRule>
    <cfRule type="cellIs" dxfId="260" priority="820" operator="equal">
      <formula>"TINTA"</formula>
    </cfRule>
    <cfRule type="cellIs" dxfId="259" priority="809" operator="equal">
      <formula>"ACM CONCRETO"</formula>
    </cfRule>
    <cfRule type="cellIs" dxfId="258" priority="810" operator="equal">
      <formula>"ACM"</formula>
    </cfRule>
    <cfRule type="cellIs" dxfId="257" priority="811" operator="equal">
      <formula>"PASTILHA"</formula>
    </cfRule>
    <cfRule type="cellIs" dxfId="256" priority="812" operator="equal">
      <formula>"PISCINA"</formula>
    </cfRule>
  </conditionalFormatting>
  <conditionalFormatting sqref="I3179:I3188 I3201:I3206">
    <cfRule type="cellIs" dxfId="255" priority="808" operator="equal">
      <formula>"OKAY"</formula>
    </cfRule>
    <cfRule type="cellIs" dxfId="254" priority="807" operator="equal">
      <formula>"REVER"</formula>
    </cfRule>
  </conditionalFormatting>
  <conditionalFormatting sqref="I3201:I3218">
    <cfRule type="cellIs" dxfId="253" priority="794" operator="equal">
      <formula>"ACM CONCRETO"</formula>
    </cfRule>
    <cfRule type="cellIs" dxfId="252" priority="795" operator="equal">
      <formula>"ACM"</formula>
    </cfRule>
    <cfRule type="cellIs" dxfId="251" priority="796" operator="equal">
      <formula>"PASTILHA"</formula>
    </cfRule>
    <cfRule type="cellIs" dxfId="250" priority="797" operator="equal">
      <formula>"PISCINA"</formula>
    </cfRule>
    <cfRule type="cellIs" dxfId="249" priority="798" operator="equal">
      <formula>"CERAMICA"</formula>
    </cfRule>
    <cfRule type="cellIs" dxfId="248" priority="799" operator="equal">
      <formula>"RESERVATORIO"</formula>
    </cfRule>
    <cfRule type="cellIs" dxfId="247" priority="800" operator="equal">
      <formula>"ESQUADRIA"</formula>
    </cfRule>
    <cfRule type="cellIs" dxfId="246" priority="802" operator="equal">
      <formula>"MANTA"</formula>
    </cfRule>
    <cfRule type="cellIs" dxfId="245" priority="803" operator="equal">
      <formula>"BALDRAME"</formula>
    </cfRule>
    <cfRule type="cellIs" dxfId="244" priority="804" operator="equal">
      <formula>"PORCELANATO"</formula>
    </cfRule>
    <cfRule type="cellIs" dxfId="243" priority="805" operator="equal">
      <formula>"TINTA"</formula>
    </cfRule>
    <cfRule type="cellIs" dxfId="242" priority="801" operator="equal">
      <formula>"ARGAMASSA"</formula>
    </cfRule>
  </conditionalFormatting>
  <conditionalFormatting sqref="I3350:I3356">
    <cfRule type="cellIs" dxfId="241" priority="702" operator="equal">
      <formula>"ESQUADRIA"</formula>
    </cfRule>
    <cfRule type="cellIs" dxfId="240" priority="706" operator="equal">
      <formula>"PORCELANATO"</formula>
    </cfRule>
    <cfRule type="cellIs" dxfId="239" priority="705" operator="equal">
      <formula>"BALDRAME"</formula>
    </cfRule>
    <cfRule type="cellIs" dxfId="238" priority="704" operator="equal">
      <formula>"MANTA"</formula>
    </cfRule>
    <cfRule type="cellIs" dxfId="237" priority="701" operator="equal">
      <formula>"RESERVATORIO"</formula>
    </cfRule>
    <cfRule type="cellIs" dxfId="236" priority="700" operator="equal">
      <formula>"REVER"</formula>
    </cfRule>
    <cfRule type="cellIs" dxfId="235" priority="703" operator="equal">
      <formula>"ARGAMASSA"</formula>
    </cfRule>
    <cfRule type="cellIs" dxfId="234" priority="699" operator="equal">
      <formula>"CERAMICA"</formula>
    </cfRule>
    <cfRule type="cellIs" dxfId="233" priority="698" operator="equal">
      <formula>"PISCINA"</formula>
    </cfRule>
    <cfRule type="cellIs" dxfId="232" priority="697" operator="equal">
      <formula>"PASTILHA"</formula>
    </cfRule>
    <cfRule type="cellIs" dxfId="231" priority="696" operator="equal">
      <formula>"ACM"</formula>
    </cfRule>
    <cfRule type="cellIs" dxfId="230" priority="695" operator="equal">
      <formula>"ACM CONCRETO"</formula>
    </cfRule>
    <cfRule type="cellIs" dxfId="229" priority="708" operator="equal">
      <formula>"OKAY"</formula>
    </cfRule>
    <cfRule type="cellIs" dxfId="228" priority="707" operator="equal">
      <formula>"TINTA"</formula>
    </cfRule>
  </conditionalFormatting>
  <conditionalFormatting sqref="I3369:I3378 G3409:I3455">
    <cfRule type="cellIs" dxfId="227" priority="751" operator="equal">
      <formula>"TINTA"</formula>
    </cfRule>
    <cfRule type="cellIs" dxfId="226" priority="750" operator="equal">
      <formula>"PORCELANATO"</formula>
    </cfRule>
    <cfRule type="cellIs" dxfId="225" priority="749" operator="equal">
      <formula>"BALDRAME"</formula>
    </cfRule>
    <cfRule type="cellIs" dxfId="224" priority="748" operator="equal">
      <formula>"MANTA"</formula>
    </cfRule>
    <cfRule type="cellIs" dxfId="223" priority="747" operator="equal">
      <formula>"ARGAMASSA"</formula>
    </cfRule>
    <cfRule type="cellIs" dxfId="222" priority="746" operator="equal">
      <formula>"ESQUADRIA"</formula>
    </cfRule>
    <cfRule type="cellIs" dxfId="221" priority="744" operator="equal">
      <formula>"CERAMICA"</formula>
    </cfRule>
    <cfRule type="cellIs" dxfId="220" priority="743" operator="equal">
      <formula>"PISCINA"</formula>
    </cfRule>
    <cfRule type="cellIs" dxfId="219" priority="742" operator="equal">
      <formula>"PASTILHA"</formula>
    </cfRule>
    <cfRule type="cellIs" dxfId="218" priority="741" operator="equal">
      <formula>"ACM"</formula>
    </cfRule>
    <cfRule type="cellIs" dxfId="217" priority="740" operator="equal">
      <formula>"ACM CONCRETO"</formula>
    </cfRule>
    <cfRule type="cellIs" dxfId="216" priority="745" operator="equal">
      <formula>"RESERVATORIO"</formula>
    </cfRule>
  </conditionalFormatting>
  <conditionalFormatting sqref="I3369:I3378 I3391:I3396">
    <cfRule type="cellIs" dxfId="215" priority="739" operator="equal">
      <formula>"OKAY"</formula>
    </cfRule>
    <cfRule type="cellIs" dxfId="214" priority="738" operator="equal">
      <formula>"REVER"</formula>
    </cfRule>
  </conditionalFormatting>
  <conditionalFormatting sqref="I3391:I3408">
    <cfRule type="cellIs" dxfId="213" priority="733" operator="equal">
      <formula>"MANTA"</formula>
    </cfRule>
    <cfRule type="cellIs" dxfId="212" priority="734" operator="equal">
      <formula>"BALDRAME"</formula>
    </cfRule>
    <cfRule type="cellIs" dxfId="211" priority="735" operator="equal">
      <formula>"PORCELANATO"</formula>
    </cfRule>
    <cfRule type="cellIs" dxfId="210" priority="732" operator="equal">
      <formula>"ARGAMASSA"</formula>
    </cfRule>
    <cfRule type="cellIs" dxfId="209" priority="736" operator="equal">
      <formula>"TINTA"</formula>
    </cfRule>
    <cfRule type="cellIs" dxfId="208" priority="730" operator="equal">
      <formula>"RESERVATORIO"</formula>
    </cfRule>
    <cfRule type="cellIs" dxfId="207" priority="728" operator="equal">
      <formula>"PISCINA"</formula>
    </cfRule>
    <cfRule type="cellIs" dxfId="206" priority="727" operator="equal">
      <formula>"PASTILHA"</formula>
    </cfRule>
    <cfRule type="cellIs" dxfId="205" priority="726" operator="equal">
      <formula>"ACM"</formula>
    </cfRule>
    <cfRule type="cellIs" dxfId="204" priority="729" operator="equal">
      <formula>"CERAMICA"</formula>
    </cfRule>
    <cfRule type="cellIs" dxfId="203" priority="725" operator="equal">
      <formula>"ACM CONCRETO"</formula>
    </cfRule>
    <cfRule type="cellIs" dxfId="202" priority="731" operator="equal">
      <formula>"ESQUADRIA"</formula>
    </cfRule>
  </conditionalFormatting>
  <conditionalFormatting sqref="I3456:I3462">
    <cfRule type="cellIs" dxfId="201" priority="633" operator="equal">
      <formula>"ESQUADRIA"</formula>
    </cfRule>
    <cfRule type="cellIs" dxfId="200" priority="626" operator="equal">
      <formula>"ACM CONCRETO"</formula>
    </cfRule>
    <cfRule type="cellIs" dxfId="199" priority="627" operator="equal">
      <formula>"ACM"</formula>
    </cfRule>
    <cfRule type="cellIs" dxfId="198" priority="628" operator="equal">
      <formula>"PASTILHA"</formula>
    </cfRule>
    <cfRule type="cellIs" dxfId="197" priority="629" operator="equal">
      <formula>"PISCINA"</formula>
    </cfRule>
    <cfRule type="cellIs" dxfId="196" priority="630" operator="equal">
      <formula>"CERAMICA"</formula>
    </cfRule>
    <cfRule type="cellIs" dxfId="195" priority="631" operator="equal">
      <formula>"REVER"</formula>
    </cfRule>
    <cfRule type="cellIs" dxfId="194" priority="632" operator="equal">
      <formula>"RESERVATORIO"</formula>
    </cfRule>
    <cfRule type="cellIs" dxfId="193" priority="634" operator="equal">
      <formula>"ARGAMASSA"</formula>
    </cfRule>
    <cfRule type="cellIs" dxfId="192" priority="635" operator="equal">
      <formula>"MANTA"</formula>
    </cfRule>
    <cfRule type="cellIs" dxfId="191" priority="636" operator="equal">
      <formula>"BALDRAME"</formula>
    </cfRule>
    <cfRule type="cellIs" dxfId="190" priority="637" operator="equal">
      <formula>"PORCELANATO"</formula>
    </cfRule>
    <cfRule type="cellIs" dxfId="189" priority="638" operator="equal">
      <formula>"TINTA"</formula>
    </cfRule>
    <cfRule type="cellIs" dxfId="188" priority="639" operator="equal">
      <formula>"OKAY"</formula>
    </cfRule>
  </conditionalFormatting>
  <conditionalFormatting sqref="I3475:I3484 G3515:I3606">
    <cfRule type="cellIs" dxfId="187" priority="676" operator="equal">
      <formula>"RESERVATORIO"</formula>
    </cfRule>
    <cfRule type="cellIs" dxfId="186" priority="678" operator="equal">
      <formula>"ARGAMASSA"</formula>
    </cfRule>
    <cfRule type="cellIs" dxfId="185" priority="682" operator="equal">
      <formula>"TINTA"</formula>
    </cfRule>
    <cfRule type="cellIs" dxfId="184" priority="681" operator="equal">
      <formula>"PORCELANATO"</formula>
    </cfRule>
    <cfRule type="cellIs" dxfId="183" priority="679" operator="equal">
      <formula>"MANTA"</formula>
    </cfRule>
    <cfRule type="cellIs" dxfId="182" priority="674" operator="equal">
      <formula>"PISCINA"</formula>
    </cfRule>
    <cfRule type="cellIs" dxfId="181" priority="680" operator="equal">
      <formula>"BALDRAME"</formula>
    </cfRule>
    <cfRule type="cellIs" dxfId="180" priority="672" operator="equal">
      <formula>"ACM"</formula>
    </cfRule>
    <cfRule type="cellIs" dxfId="179" priority="675" operator="equal">
      <formula>"CERAMICA"</formula>
    </cfRule>
    <cfRule type="cellIs" dxfId="178" priority="673" operator="equal">
      <formula>"PASTILHA"</formula>
    </cfRule>
    <cfRule type="cellIs" dxfId="177" priority="671" operator="equal">
      <formula>"ACM CONCRETO"</formula>
    </cfRule>
    <cfRule type="cellIs" dxfId="176" priority="677" operator="equal">
      <formula>"ESQUADRIA"</formula>
    </cfRule>
  </conditionalFormatting>
  <conditionalFormatting sqref="I3475:I3484 I3497:I3502">
    <cfRule type="cellIs" dxfId="175" priority="669" operator="equal">
      <formula>"REVER"</formula>
    </cfRule>
    <cfRule type="cellIs" dxfId="174" priority="670" operator="equal">
      <formula>"OKAY"</formula>
    </cfRule>
  </conditionalFormatting>
  <conditionalFormatting sqref="I3497:I3514">
    <cfRule type="cellIs" dxfId="173" priority="663" operator="equal">
      <formula>"ARGAMASSA"</formula>
    </cfRule>
    <cfRule type="cellIs" dxfId="172" priority="665" operator="equal">
      <formula>"BALDRAME"</formula>
    </cfRule>
    <cfRule type="cellIs" dxfId="171" priority="658" operator="equal">
      <formula>"PASTILHA"</formula>
    </cfRule>
    <cfRule type="cellIs" dxfId="170" priority="659" operator="equal">
      <formula>"PISCINA"</formula>
    </cfRule>
    <cfRule type="cellIs" dxfId="169" priority="660" operator="equal">
      <formula>"CERAMICA"</formula>
    </cfRule>
    <cfRule type="cellIs" dxfId="168" priority="661" operator="equal">
      <formula>"RESERVATORIO"</formula>
    </cfRule>
    <cfRule type="cellIs" dxfId="167" priority="662" operator="equal">
      <formula>"ESQUADRIA"</formula>
    </cfRule>
    <cfRule type="cellIs" dxfId="166" priority="666" operator="equal">
      <formula>"PORCELANATO"</formula>
    </cfRule>
    <cfRule type="cellIs" dxfId="165" priority="664" operator="equal">
      <formula>"MANTA"</formula>
    </cfRule>
    <cfRule type="cellIs" dxfId="164" priority="667" operator="equal">
      <formula>"TINTA"</formula>
    </cfRule>
    <cfRule type="cellIs" dxfId="163" priority="657" operator="equal">
      <formula>"ACM"</formula>
    </cfRule>
    <cfRule type="cellIs" dxfId="162" priority="656" operator="equal">
      <formula>"ACM CONCRETO"</formula>
    </cfRule>
  </conditionalFormatting>
  <conditionalFormatting sqref="I3607:I3613">
    <cfRule type="cellIs" dxfId="161" priority="559" operator="equal">
      <formula>"PASTILHA"</formula>
    </cfRule>
    <cfRule type="cellIs" dxfId="160" priority="560" operator="equal">
      <formula>"PISCINA"</formula>
    </cfRule>
    <cfRule type="cellIs" dxfId="159" priority="561" operator="equal">
      <formula>"CERAMICA"</formula>
    </cfRule>
    <cfRule type="cellIs" dxfId="158" priority="562" operator="equal">
      <formula>"REVER"</formula>
    </cfRule>
    <cfRule type="cellIs" dxfId="157" priority="563" operator="equal">
      <formula>"RESERVATORIO"</formula>
    </cfRule>
    <cfRule type="cellIs" dxfId="156" priority="564" operator="equal">
      <formula>"ESQUADRIA"</formula>
    </cfRule>
    <cfRule type="cellIs" dxfId="155" priority="565" operator="equal">
      <formula>"ARGAMASSA"</formula>
    </cfRule>
    <cfRule type="cellIs" dxfId="154" priority="557" operator="equal">
      <formula>"ACM CONCRETO"</formula>
    </cfRule>
    <cfRule type="cellIs" dxfId="153" priority="566" operator="equal">
      <formula>"MANTA"</formula>
    </cfRule>
    <cfRule type="cellIs" dxfId="152" priority="567" operator="equal">
      <formula>"BALDRAME"</formula>
    </cfRule>
    <cfRule type="cellIs" dxfId="151" priority="568" operator="equal">
      <formula>"PORCELANATO"</formula>
    </cfRule>
    <cfRule type="cellIs" dxfId="150" priority="569" operator="equal">
      <formula>"TINTA"</formula>
    </cfRule>
    <cfRule type="cellIs" dxfId="149" priority="570" operator="equal">
      <formula>"OKAY"</formula>
    </cfRule>
    <cfRule type="cellIs" dxfId="148" priority="558" operator="equal">
      <formula>"ACM"</formula>
    </cfRule>
  </conditionalFormatting>
  <conditionalFormatting sqref="I3626:I3635 I3648:I3653">
    <cfRule type="cellIs" dxfId="147" priority="601" operator="equal">
      <formula>"OKAY"</formula>
    </cfRule>
    <cfRule type="cellIs" dxfId="146" priority="600" operator="equal">
      <formula>"REVER"</formula>
    </cfRule>
  </conditionalFormatting>
  <conditionalFormatting sqref="I3626:I3635">
    <cfRule type="cellIs" dxfId="145" priority="613" operator="equal">
      <formula>"TINTA"</formula>
    </cfRule>
    <cfRule type="cellIs" dxfId="144" priority="602" operator="equal">
      <formula>"ACM CONCRETO"</formula>
    </cfRule>
    <cfRule type="cellIs" dxfId="143" priority="608" operator="equal">
      <formula>"ESQUADRIA"</formula>
    </cfRule>
    <cfRule type="cellIs" dxfId="142" priority="603" operator="equal">
      <formula>"ACM"</formula>
    </cfRule>
    <cfRule type="cellIs" dxfId="141" priority="604" operator="equal">
      <formula>"PASTILHA"</formula>
    </cfRule>
    <cfRule type="cellIs" dxfId="140" priority="605" operator="equal">
      <formula>"PISCINA"</formula>
    </cfRule>
    <cfRule type="cellIs" dxfId="139" priority="606" operator="equal">
      <formula>"CERAMICA"</formula>
    </cfRule>
    <cfRule type="cellIs" dxfId="138" priority="610" operator="equal">
      <formula>"MANTA"</formula>
    </cfRule>
    <cfRule type="cellIs" dxfId="137" priority="607" operator="equal">
      <formula>"RESERVATORIO"</formula>
    </cfRule>
    <cfRule type="cellIs" dxfId="136" priority="609" operator="equal">
      <formula>"ARGAMASSA"</formula>
    </cfRule>
    <cfRule type="cellIs" dxfId="135" priority="612" operator="equal">
      <formula>"PORCELANATO"</formula>
    </cfRule>
    <cfRule type="cellIs" dxfId="134" priority="611" operator="equal">
      <formula>"BALDRAME"</formula>
    </cfRule>
  </conditionalFormatting>
  <conditionalFormatting sqref="I3648:I3661">
    <cfRule type="cellIs" dxfId="133" priority="496" operator="equal">
      <formula>"ARGAMASSA"</formula>
    </cfRule>
    <cfRule type="cellIs" dxfId="132" priority="491" operator="equal">
      <formula>"PISCINA"</formula>
    </cfRule>
    <cfRule type="cellIs" dxfId="131" priority="500" operator="equal">
      <formula>"TINTA"</formula>
    </cfRule>
    <cfRule type="cellIs" dxfId="130" priority="499" operator="equal">
      <formula>"PORCELANATO"</formula>
    </cfRule>
    <cfRule type="cellIs" dxfId="129" priority="498" operator="equal">
      <formula>"BALDRAME"</formula>
    </cfRule>
    <cfRule type="cellIs" dxfId="128" priority="497" operator="equal">
      <formula>"MANTA"</formula>
    </cfRule>
    <cfRule type="cellIs" dxfId="127" priority="495" operator="equal">
      <formula>"ESQUADRIA"</formula>
    </cfRule>
    <cfRule type="cellIs" dxfId="126" priority="488" operator="equal">
      <formula>"ACM CONCRETO"</formula>
    </cfRule>
    <cfRule type="cellIs" dxfId="125" priority="489" operator="equal">
      <formula>"ACM"</formula>
    </cfRule>
    <cfRule type="cellIs" dxfId="124" priority="492" operator="equal">
      <formula>"CERAMICA"</formula>
    </cfRule>
    <cfRule type="cellIs" dxfId="123" priority="494" operator="equal">
      <formula>"RESERVATORIO"</formula>
    </cfRule>
    <cfRule type="cellIs" dxfId="122" priority="490" operator="equal">
      <formula>"PASTILHA"</formula>
    </cfRule>
  </conditionalFormatting>
  <conditionalFormatting sqref="I3655:I3661">
    <cfRule type="cellIs" dxfId="121" priority="501" operator="equal">
      <formula>"OKAY"</formula>
    </cfRule>
    <cfRule type="cellIs" dxfId="120" priority="493" operator="equal">
      <formula>"REVER"</formula>
    </cfRule>
  </conditionalFormatting>
  <conditionalFormatting sqref="I3674:I3683 G3714:I3718">
    <cfRule type="cellIs" dxfId="119" priority="542" operator="equal">
      <formula>"BALDRAME"</formula>
    </cfRule>
    <cfRule type="cellIs" dxfId="118" priority="541" operator="equal">
      <formula>"MANTA"</formula>
    </cfRule>
    <cfRule type="cellIs" dxfId="117" priority="540" operator="equal">
      <formula>"ARGAMASSA"</formula>
    </cfRule>
    <cfRule type="cellIs" dxfId="116" priority="539" operator="equal">
      <formula>"ESQUADRIA"</formula>
    </cfRule>
    <cfRule type="cellIs" dxfId="115" priority="538" operator="equal">
      <formula>"RESERVATORIO"</formula>
    </cfRule>
    <cfRule type="cellIs" dxfId="114" priority="536" operator="equal">
      <formula>"PISCINA"</formula>
    </cfRule>
    <cfRule type="cellIs" dxfId="113" priority="535" operator="equal">
      <formula>"PASTILHA"</formula>
    </cfRule>
    <cfRule type="cellIs" dxfId="112" priority="534" operator="equal">
      <formula>"ACM"</formula>
    </cfRule>
    <cfRule type="cellIs" dxfId="111" priority="533" operator="equal">
      <formula>"ACM CONCRETO"</formula>
    </cfRule>
    <cfRule type="cellIs" dxfId="110" priority="544" operator="equal">
      <formula>"TINTA"</formula>
    </cfRule>
    <cfRule type="cellIs" dxfId="109" priority="537" operator="equal">
      <formula>"CERAMICA"</formula>
    </cfRule>
    <cfRule type="cellIs" dxfId="108" priority="543" operator="equal">
      <formula>"PORCELANATO"</formula>
    </cfRule>
  </conditionalFormatting>
  <conditionalFormatting sqref="I3674:I3683 I3696:I3701">
    <cfRule type="cellIs" dxfId="107" priority="531" operator="equal">
      <formula>"REVER"</formula>
    </cfRule>
    <cfRule type="cellIs" dxfId="106" priority="532" operator="equal">
      <formula>"OKAY"</formula>
    </cfRule>
  </conditionalFormatting>
  <conditionalFormatting sqref="I3696:I3713">
    <cfRule type="cellIs" dxfId="105" priority="522" operator="equal">
      <formula>"CERAMICA"</formula>
    </cfRule>
    <cfRule type="cellIs" dxfId="104" priority="518" operator="equal">
      <formula>"ACM CONCRETO"</formula>
    </cfRule>
    <cfRule type="cellIs" dxfId="103" priority="519" operator="equal">
      <formula>"ACM"</formula>
    </cfRule>
    <cfRule type="cellIs" dxfId="102" priority="520" operator="equal">
      <formula>"PASTILHA"</formula>
    </cfRule>
    <cfRule type="cellIs" dxfId="101" priority="521" operator="equal">
      <formula>"PISCINA"</formula>
    </cfRule>
    <cfRule type="cellIs" dxfId="100" priority="523" operator="equal">
      <formula>"RESERVATORIO"</formula>
    </cfRule>
    <cfRule type="cellIs" dxfId="99" priority="524" operator="equal">
      <formula>"ESQUADRIA"</formula>
    </cfRule>
    <cfRule type="cellIs" dxfId="98" priority="525" operator="equal">
      <formula>"ARGAMASSA"</formula>
    </cfRule>
    <cfRule type="cellIs" dxfId="97" priority="526" operator="equal">
      <formula>"MANTA"</formula>
    </cfRule>
    <cfRule type="cellIs" dxfId="96" priority="527" operator="equal">
      <formula>"BALDRAME"</formula>
    </cfRule>
    <cfRule type="cellIs" dxfId="95" priority="529" operator="equal">
      <formula>"TINTA"</formula>
    </cfRule>
    <cfRule type="cellIs" dxfId="94" priority="528" operator="equal">
      <formula>"PORCELANATO"</formula>
    </cfRule>
  </conditionalFormatting>
  <conditionalFormatting sqref="I3719:I3725">
    <cfRule type="cellIs" dxfId="93" priority="431" operator="equal">
      <formula>"TINTA"</formula>
    </cfRule>
    <cfRule type="cellIs" dxfId="92" priority="430" operator="equal">
      <formula>"PORCELANATO"</formula>
    </cfRule>
    <cfRule type="cellIs" dxfId="91" priority="429" operator="equal">
      <formula>"BALDRAME"</formula>
    </cfRule>
    <cfRule type="cellIs" dxfId="90" priority="419" operator="equal">
      <formula>"ACM CONCRETO"</formula>
    </cfRule>
    <cfRule type="cellIs" dxfId="89" priority="420" operator="equal">
      <formula>"ACM"</formula>
    </cfRule>
    <cfRule type="cellIs" dxfId="88" priority="421" operator="equal">
      <formula>"PASTILHA"</formula>
    </cfRule>
    <cfRule type="cellIs" dxfId="87" priority="428" operator="equal">
      <formula>"MANTA"</formula>
    </cfRule>
    <cfRule type="cellIs" dxfId="86" priority="422" operator="equal">
      <formula>"PISCINA"</formula>
    </cfRule>
    <cfRule type="cellIs" dxfId="85" priority="427" operator="equal">
      <formula>"ARGAMASSA"</formula>
    </cfRule>
    <cfRule type="cellIs" dxfId="84" priority="426" operator="equal">
      <formula>"ESQUADRIA"</formula>
    </cfRule>
    <cfRule type="cellIs" dxfId="83" priority="425" operator="equal">
      <formula>"RESERVATORIO"</formula>
    </cfRule>
    <cfRule type="cellIs" dxfId="82" priority="423" operator="equal">
      <formula>"CERAMICA"</formula>
    </cfRule>
    <cfRule type="cellIs" dxfId="81" priority="424" operator="equal">
      <formula>"REVER"</formula>
    </cfRule>
    <cfRule type="cellIs" dxfId="80" priority="432" operator="equal">
      <formula>"OKAY"</formula>
    </cfRule>
  </conditionalFormatting>
  <conditionalFormatting sqref="I3760:I3765">
    <cfRule type="cellIs" dxfId="79" priority="462" operator="equal">
      <formula>"REVER"</formula>
    </cfRule>
    <cfRule type="cellIs" dxfId="78" priority="463" operator="equal">
      <formula>"OKAY"</formula>
    </cfRule>
  </conditionalFormatting>
  <conditionalFormatting sqref="I3760:I3777">
    <cfRule type="cellIs" dxfId="77" priority="450" operator="equal">
      <formula>"ACM"</formula>
    </cfRule>
    <cfRule type="cellIs" dxfId="76" priority="451" operator="equal">
      <formula>"PASTILHA"</formula>
    </cfRule>
    <cfRule type="cellIs" dxfId="75" priority="453" operator="equal">
      <formula>"CERAMICA"</formula>
    </cfRule>
    <cfRule type="cellIs" dxfId="74" priority="454" operator="equal">
      <formula>"RESERVATORIO"</formula>
    </cfRule>
    <cfRule type="cellIs" dxfId="73" priority="455" operator="equal">
      <formula>"ESQUADRIA"</formula>
    </cfRule>
    <cfRule type="cellIs" dxfId="72" priority="456" operator="equal">
      <formula>"ARGAMASSA"</formula>
    </cfRule>
    <cfRule type="cellIs" dxfId="71" priority="457" operator="equal">
      <formula>"MANTA"</formula>
    </cfRule>
    <cfRule type="cellIs" dxfId="70" priority="459" operator="equal">
      <formula>"PORCELANATO"</formula>
    </cfRule>
    <cfRule type="cellIs" dxfId="69" priority="460" operator="equal">
      <formula>"TINTA"</formula>
    </cfRule>
    <cfRule type="cellIs" dxfId="68" priority="458" operator="equal">
      <formula>"BALDRAME"</formula>
    </cfRule>
    <cfRule type="cellIs" dxfId="67" priority="452" operator="equal">
      <formula>"PISCINA"</formula>
    </cfRule>
    <cfRule type="cellIs" dxfId="66" priority="449" operator="equal">
      <formula>"ACM CONCRETO"</formula>
    </cfRule>
  </conditionalFormatting>
  <conditionalFormatting sqref="I4277:I4283">
    <cfRule type="cellIs" dxfId="65" priority="334" operator="equal">
      <formula>"ACM"</formula>
    </cfRule>
    <cfRule type="cellIs" dxfId="64" priority="335" operator="equal">
      <formula>"PASTILHA"</formula>
    </cfRule>
    <cfRule type="cellIs" dxfId="63" priority="336" operator="equal">
      <formula>"PISCINA"</formula>
    </cfRule>
    <cfRule type="cellIs" dxfId="62" priority="337" operator="equal">
      <formula>"CERAMICA"</formula>
    </cfRule>
    <cfRule type="cellIs" dxfId="61" priority="338" operator="equal">
      <formula>"REVER"</formula>
    </cfRule>
    <cfRule type="cellIs" dxfId="60" priority="339" operator="equal">
      <formula>"RESERVATORIO"</formula>
    </cfRule>
    <cfRule type="cellIs" dxfId="59" priority="340" operator="equal">
      <formula>"ESQUADRIA"</formula>
    </cfRule>
    <cfRule type="cellIs" dxfId="58" priority="341" operator="equal">
      <formula>"ARGAMASSA"</formula>
    </cfRule>
    <cfRule type="cellIs" dxfId="57" priority="342" operator="equal">
      <formula>"MANTA"</formula>
    </cfRule>
    <cfRule type="cellIs" dxfId="56" priority="343" operator="equal">
      <formula>"BALDRAME"</formula>
    </cfRule>
    <cfRule type="cellIs" dxfId="55" priority="344" operator="equal">
      <formula>"PORCELANATO"</formula>
    </cfRule>
    <cfRule type="cellIs" dxfId="54" priority="345" operator="equal">
      <formula>"TINTA"</formula>
    </cfRule>
    <cfRule type="cellIs" dxfId="53" priority="346" operator="equal">
      <formula>"OKAY"</formula>
    </cfRule>
    <cfRule type="cellIs" dxfId="52" priority="333" operator="equal">
      <formula>"ACM CONCRETO"</formula>
    </cfRule>
  </conditionalFormatting>
  <conditionalFormatting sqref="I4296:I4305">
    <cfRule type="cellIs" dxfId="51" priority="386" operator="equal">
      <formula>"MANTA"</formula>
    </cfRule>
    <cfRule type="cellIs" dxfId="50" priority="388" operator="equal">
      <formula>"PORCELANATO"</formula>
    </cfRule>
    <cfRule type="cellIs" dxfId="49" priority="387" operator="equal">
      <formula>"BALDRAME"</formula>
    </cfRule>
    <cfRule type="cellIs" dxfId="48" priority="378" operator="equal">
      <formula>"ACM CONCRETO"</formula>
    </cfRule>
    <cfRule type="cellIs" dxfId="47" priority="389" operator="equal">
      <formula>"TINTA"</formula>
    </cfRule>
    <cfRule type="cellIs" dxfId="46" priority="385" operator="equal">
      <formula>"ARGAMASSA"</formula>
    </cfRule>
    <cfRule type="cellIs" dxfId="45" priority="379" operator="equal">
      <formula>"ACM"</formula>
    </cfRule>
    <cfRule type="cellIs" dxfId="44" priority="383" operator="equal">
      <formula>"RESERVATORIO"</formula>
    </cfRule>
    <cfRule type="cellIs" dxfId="43" priority="384" operator="equal">
      <formula>"ESQUADRIA"</formula>
    </cfRule>
    <cfRule type="cellIs" dxfId="42" priority="382" operator="equal">
      <formula>"CERAMICA"</formula>
    </cfRule>
    <cfRule type="cellIs" dxfId="41" priority="381" operator="equal">
      <formula>"PISCINA"</formula>
    </cfRule>
    <cfRule type="cellIs" dxfId="40" priority="380" operator="equal">
      <formula>"PASTILHA"</formula>
    </cfRule>
    <cfRule type="cellIs" dxfId="39" priority="376" operator="equal">
      <formula>"REVER"</formula>
    </cfRule>
    <cfRule type="cellIs" dxfId="38" priority="377" operator="equal">
      <formula>"OKAY"</formula>
    </cfRule>
  </conditionalFormatting>
  <conditionalFormatting sqref="I4318:I1048576">
    <cfRule type="cellIs" dxfId="37" priority="197" operator="equal">
      <formula>"CERAMICA"</formula>
    </cfRule>
    <cfRule type="cellIs" dxfId="36" priority="200" operator="equal">
      <formula>"ESQUADRIA"</formula>
    </cfRule>
    <cfRule type="cellIs" dxfId="35" priority="193" operator="equal">
      <formula>"ACM CONCRETO"</formula>
    </cfRule>
    <cfRule type="cellIs" dxfId="34" priority="194" operator="equal">
      <formula>"ACM"</formula>
    </cfRule>
    <cfRule type="cellIs" dxfId="33" priority="195" operator="equal">
      <formula>"PASTILHA"</formula>
    </cfRule>
    <cfRule type="cellIs" dxfId="32" priority="196" operator="equal">
      <formula>"PISCINA"</formula>
    </cfRule>
    <cfRule type="cellIs" dxfId="31" priority="198" operator="equal">
      <formula>"REVER"</formula>
    </cfRule>
    <cfRule type="cellIs" dxfId="30" priority="199" operator="equal">
      <formula>"RESERVATORIO"</formula>
    </cfRule>
    <cfRule type="cellIs" dxfId="29" priority="201" operator="equal">
      <formula>"ARGAMASSA"</formula>
    </cfRule>
    <cfRule type="cellIs" dxfId="28" priority="202" operator="equal">
      <formula>"MANTA"</formula>
    </cfRule>
    <cfRule type="cellIs" dxfId="27" priority="203" operator="equal">
      <formula>"BALDRAME"</formula>
    </cfRule>
    <cfRule type="cellIs" dxfId="26" priority="204" operator="equal">
      <formula>"PORCELANATO"</formula>
    </cfRule>
    <cfRule type="cellIs" dxfId="25" priority="205" operator="equal">
      <formula>"TINTA"</formula>
    </cfRule>
    <cfRule type="cellIs" dxfId="24" priority="206" operator="equal">
      <formula>"OKAY"</formula>
    </cfRule>
  </conditionalFormatting>
  <conditionalFormatting sqref="J1:J18 J20:J104 J106:J345 J352:J639 J653:J662 J671:J680 J691:J694 J701:J807 J842:J1483 J1488:J1607 J1610 J1632:J1758 J1763:J1799 J1804:J1891 J1896:J1934 J1939:J1965 J1968 J1990:J2242 J2247:J2320 J2325:J2363 J2368:J2462 J2471:J2596 J2602:J2609 J2612 J2634:J2999 J3008:J3189 J3198:J3379 J3388:J3485 J3494:J3636 J3645:J3684 J3693:J3748 J3757:J4306 J4315:J1048576">
    <cfRule type="cellIs" dxfId="23" priority="4411" operator="equal">
      <formula>"BALDRAME"</formula>
    </cfRule>
    <cfRule type="cellIs" dxfId="22" priority="4381" operator="equal">
      <formula>"EXTERNO"</formula>
    </cfRule>
    <cfRule type="cellIs" dxfId="21" priority="4382" operator="equal">
      <formula>"INTERNO"</formula>
    </cfRule>
    <cfRule type="cellIs" dxfId="20" priority="4385" operator="equal">
      <formula>"TEXTURA"</formula>
    </cfRule>
  </conditionalFormatting>
  <conditionalFormatting sqref="J1:L18 K19:L19 J20:L97 J98:J104 K98:L122 J106:J122 J123:L320 J321:J345 K321:L360 J352:J360 J361:L639 K640:L678 J653:J662 J671:J678 J679:L680 K681:L692 J691:J692 J693:L694 K695:L725 J701:J725 J726:L807 K808:L841 J842:L1483 K1484:L1493 J1488:J1493 J1494:L1607 L1608:L1631 J1610 K1616:K1631 J1632:L1738 J1739:J1758 K1739:L1771 J1763:J1771 J1772:L1779 J1780:J1799 K1780:L1812 J1804:J1812 J1813:L1871 J1872:J1891 K1872:L1904 J1896:J1904 J1905:L1914 J1915:J1934 K1915:L1947 J1939:J1947 J1948:L1965 L1966:L1989 J1968 K1974:K1989 J1990:L2222 J2223:J2242 K2223:L2255 J2247:J2255 J2256:L2300 J2301:J2320 K2301:L2333 J2325:J2333 J2334:L2343 J2344:J2363 K2344:L2376 J2368:J2376 J2377:L2432 J2433:J2462 K2433:L2470 J2471:L2537 J2538 L2538 J2539:L2558 J2559 L2559 J2560:L2578 J2579 L2579 J2580:L2596 K2602:L2603 J2602:J2609 K2606:L2864 M2608:M2609 J2612 J2634:J2864 J2865:L2969 J2970:J2999 K2970:L3034 J3008:J3034 J3035:L3159 J3160:J3189 K3160:L3224 J3198:J3224 J3225:L3349 J3350:J3379 K3350:L3414 J3388:J3414 J3415:L3455 J3456:J3485 K3456:L3520 J3494:J3520 J3521:L3606 J3607:J3636 K3607:L3776 J3645:J3684 J3693:J3748 J3757:J3776 J3777:L4276 J4277:J4306 K4277:L4323 J4315:J4323 J4324:L1048576">
    <cfRule type="cellIs" dxfId="19" priority="3677" operator="equal">
      <formula>"CINZA ASFALTO"</formula>
    </cfRule>
    <cfRule type="cellIs" dxfId="18" priority="3678" operator="equal">
      <formula>"PATATIVA"</formula>
    </cfRule>
    <cfRule type="cellIs" dxfId="17" priority="3679" operator="equal">
      <formula>"BRANCO NEVE"</formula>
    </cfRule>
    <cfRule type="cellIs" dxfId="16" priority="3680" operator="equal">
      <formula>"ELEFANTE"</formula>
    </cfRule>
  </conditionalFormatting>
  <conditionalFormatting sqref="K1:K1607 K1616:K1965 K1974:K2537 K2539:K2558 K2560:K2578 K2580:K2596 K2602:K2603 K2606:K1048576">
    <cfRule type="cellIs" dxfId="15" priority="4387" operator="equal">
      <formula>"MASSA"</formula>
    </cfRule>
  </conditionalFormatting>
  <conditionalFormatting sqref="K2605:M2605">
    <cfRule type="cellIs" dxfId="14" priority="890" operator="greaterThan">
      <formula>0</formula>
    </cfRule>
  </conditionalFormatting>
  <conditionalFormatting sqref="L1:L2596 L2602:L2603 L2606:L1048576">
    <cfRule type="cellIs" dxfId="13" priority="4386" operator="equal">
      <formula>"FUNDO"</formula>
    </cfRule>
  </conditionalFormatting>
  <conditionalFormatting sqref="M1:M2596 M2602:M2603 M2606:M1048576">
    <cfRule type="cellIs" dxfId="12" priority="3196" operator="equal">
      <formula>"DIREITA"</formula>
    </cfRule>
    <cfRule type="cellIs" dxfId="11" priority="3194" operator="equal">
      <formula>"POSTERIOR"</formula>
    </cfRule>
    <cfRule type="cellIs" dxfId="10" priority="3195" operator="equal">
      <formula>"ESQUERDA"</formula>
    </cfRule>
    <cfRule type="cellIs" dxfId="9" priority="3193" operator="equal">
      <formula>"FRONTAL"</formula>
    </cfRule>
  </conditionalFormatting>
  <conditionalFormatting sqref="M2597 M2599">
    <cfRule type="cellIs" dxfId="8" priority="1202" operator="equal">
      <formula>"FRONTAL"</formula>
    </cfRule>
    <cfRule type="cellIs" dxfId="7" priority="1203" operator="equal">
      <formula>"POSTERIOR"</formula>
    </cfRule>
    <cfRule type="cellIs" dxfId="6" priority="1204" operator="equal">
      <formula>"ESQUERDA"</formula>
    </cfRule>
    <cfRule type="cellIs" dxfId="5" priority="1205" operator="equal">
      <formula>"DIREITA"</formula>
    </cfRule>
  </conditionalFormatting>
  <conditionalFormatting sqref="M2598">
    <cfRule type="cellIs" dxfId="4" priority="1198" operator="equal">
      <formula>"FRONTAL"</formula>
    </cfRule>
    <cfRule type="cellIs" dxfId="3" priority="1199" operator="equal">
      <formula>"POSTERIOR"</formula>
    </cfRule>
    <cfRule type="cellIs" dxfId="2" priority="1201" operator="equal">
      <formula>"DIREITA"</formula>
    </cfRule>
    <cfRule type="cellIs" dxfId="1" priority="1200" operator="equal">
      <formula>"ESQUERDA"</formula>
    </cfRule>
  </conditionalFormatting>
  <conditionalFormatting sqref="M2608:M2609">
    <cfRule type="cellIs" dxfId="0" priority="3486" operator="equal">
      <formula>"FUNDO"</formula>
    </cfRule>
  </conditionalFormatting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8942-5994-4FE9-8C7F-E01452DA428D}">
  <sheetPr>
    <tabColor rgb="FF1851D6"/>
  </sheetPr>
  <dimension ref="A1:Z147"/>
  <sheetViews>
    <sheetView workbookViewId="0">
      <selection activeCell="C16" sqref="C16"/>
    </sheetView>
  </sheetViews>
  <sheetFormatPr defaultColWidth="7.5703125" defaultRowHeight="11.25" outlineLevelRow="1" x14ac:dyDescent="0.2"/>
  <cols>
    <col min="1" max="1" width="59.85546875" style="445" customWidth="1"/>
    <col min="2" max="2" width="13.85546875" style="439" customWidth="1"/>
    <col min="3" max="3" width="17.42578125" style="439" customWidth="1"/>
    <col min="4" max="4" width="14.28515625" style="439" customWidth="1"/>
    <col min="5" max="5" width="11.28515625" style="439" customWidth="1"/>
    <col min="6" max="6" width="13.7109375" style="439" bestFit="1" customWidth="1"/>
    <col min="7" max="19" width="9.5703125" style="439" customWidth="1"/>
    <col min="20" max="20" width="8.7109375" style="439" bestFit="1" customWidth="1"/>
    <col min="21" max="21" width="7" style="439" bestFit="1" customWidth="1"/>
    <col min="22" max="16384" width="7.5703125" style="439"/>
  </cols>
  <sheetData>
    <row r="1" spans="1:26" s="431" customFormat="1" ht="12.75" x14ac:dyDescent="0.2">
      <c r="A1" s="441"/>
      <c r="B1" s="427" t="s">
        <v>140</v>
      </c>
      <c r="C1" s="428" t="str">
        <f>'Obra '!D1</f>
        <v>Caio Prado</v>
      </c>
      <c r="D1" s="428"/>
      <c r="E1" s="429"/>
      <c r="F1" s="429"/>
      <c r="G1" s="429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U1" s="432"/>
    </row>
    <row r="2" spans="1:26" s="433" customFormat="1" ht="12.75" x14ac:dyDescent="0.2">
      <c r="A2" s="442"/>
      <c r="B2" s="427" t="s">
        <v>141</v>
      </c>
      <c r="C2" s="434" t="str">
        <f>'Obra '!D2</f>
        <v>Indepy</v>
      </c>
      <c r="D2" s="428"/>
      <c r="E2" s="428"/>
      <c r="F2" s="428"/>
      <c r="G2" s="428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</row>
    <row r="3" spans="1:26" s="433" customFormat="1" ht="12.75" x14ac:dyDescent="0.2">
      <c r="A3" s="443"/>
      <c r="B3" s="427" t="s">
        <v>142</v>
      </c>
      <c r="C3" s="428" t="str">
        <f>'Obra '!D3</f>
        <v>R00 - Larissa</v>
      </c>
      <c r="D3" s="428"/>
      <c r="E3" s="428"/>
      <c r="F3" s="436"/>
      <c r="G3" s="437"/>
      <c r="H3" s="435"/>
      <c r="I3" s="435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0" t="s">
        <v>2366</v>
      </c>
      <c r="U3" s="40" t="s">
        <v>7</v>
      </c>
    </row>
    <row r="4" spans="1:26" s="438" customFormat="1" ht="15.75" x14ac:dyDescent="0.2">
      <c r="A4" s="444" t="s">
        <v>101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38" t="str" cm="1">
        <f t="array" ref="T4:T9">_xlfn.UNIQUE(_xlfn._xlws.FILTER(E13:E145,E13:E145&lt;&gt;""))</f>
        <v>02.001.005</v>
      </c>
      <c r="U4" s="38" t="str" cm="1">
        <f t="array" ref="U4:U15">_xlfn.UNIQUE(_xlfn._xlws.FILTER(D13:D145,D13:D145&lt;&gt;""))</f>
        <v>E3</v>
      </c>
      <c r="V4" s="439" t="s">
        <v>2341</v>
      </c>
      <c r="W4" s="438" t="str">
        <f t="shared" ref="W4:W15" si="0">U4&amp;" - "&amp;V4</f>
        <v>E3 - Membrana de polímero acrílico com cimento e fibras, estruturada com tela de poliéster nos pontos críticos (3,0 kg/m²)</v>
      </c>
    </row>
    <row r="5" spans="1:26" ht="24" customHeight="1" x14ac:dyDescent="0.2">
      <c r="A5" s="404"/>
      <c r="B5" s="77" t="s">
        <v>1713</v>
      </c>
      <c r="C5" s="77" t="s">
        <v>2320</v>
      </c>
      <c r="D5" s="450" t="str">
        <f>U4</f>
        <v>E3</v>
      </c>
      <c r="E5" s="450" t="str">
        <f>U5</f>
        <v>I30EL</v>
      </c>
      <c r="F5" s="450" t="str">
        <f>U6</f>
        <v>M44A</v>
      </c>
      <c r="G5" s="450" t="str">
        <f>U7</f>
        <v>C3</v>
      </c>
      <c r="H5" s="450" t="str">
        <f>U8</f>
        <v>C3E3</v>
      </c>
      <c r="I5" s="450" t="str">
        <f>U9</f>
        <v>C4</v>
      </c>
      <c r="J5" s="450" t="str">
        <f>U10</f>
        <v>C4RQ</v>
      </c>
      <c r="K5" s="450" t="str">
        <f>U11</f>
        <v>I30</v>
      </c>
      <c r="L5" s="450" t="str">
        <f>U12</f>
        <v>M44AE2</v>
      </c>
      <c r="M5" s="450" t="str">
        <f>U13</f>
        <v>E2</v>
      </c>
      <c r="N5" s="450" t="str">
        <f>U14</f>
        <v>M44AR05</v>
      </c>
      <c r="O5" s="450" t="str">
        <f>U15</f>
        <v>M44A + M44AE2</v>
      </c>
      <c r="T5" s="38" t="str">
        <v>02.001.003</v>
      </c>
      <c r="U5" s="38" t="str">
        <v>I30EL</v>
      </c>
      <c r="V5" s="439" t="s">
        <v>2342</v>
      </c>
      <c r="W5" s="438" t="str">
        <f t="shared" si="0"/>
        <v>I30EL - Membrana de polímero acrílico, sem cimento (3,0 kg/m²), com resistência à alcalinidade, estruturada com tela de poliéster nos pontos críticos – Ref.: Sika Baucryl, MC DF9, Icopor HP, Procryl Imper</v>
      </c>
    </row>
    <row r="6" spans="1:26" ht="12" customHeight="1" x14ac:dyDescent="0.2">
      <c r="A6" s="405"/>
      <c r="B6" s="40" t="s">
        <v>1</v>
      </c>
      <c r="C6" s="40" t="s">
        <v>1</v>
      </c>
      <c r="D6" s="40" t="s">
        <v>1</v>
      </c>
      <c r="E6" s="40" t="s">
        <v>1</v>
      </c>
      <c r="F6" s="40" t="s">
        <v>1</v>
      </c>
      <c r="G6" s="40" t="s">
        <v>1</v>
      </c>
      <c r="H6" s="40" t="s">
        <v>1</v>
      </c>
      <c r="I6" s="40" t="s">
        <v>1</v>
      </c>
      <c r="J6" s="40" t="s">
        <v>1</v>
      </c>
      <c r="K6" s="40" t="s">
        <v>1</v>
      </c>
      <c r="L6" s="40" t="s">
        <v>1</v>
      </c>
      <c r="M6" s="40" t="s">
        <v>1</v>
      </c>
      <c r="N6" s="40" t="s">
        <v>1</v>
      </c>
      <c r="O6" s="40" t="s">
        <v>1</v>
      </c>
      <c r="T6" s="38" t="str">
        <v>06.001.006</v>
      </c>
      <c r="U6" s="38" t="str">
        <v>M44A</v>
      </c>
      <c r="V6" s="439" t="s">
        <v>2343</v>
      </c>
      <c r="W6" s="438" t="str">
        <f t="shared" si="0"/>
        <v>M44A - Manta asfáltica tipo IV, 4 mm A, com acabamento areia/areia aderida com asfalto oxidado (3,0 kg/m²) + banho de asfalto oxidado (2,0 kg/m²)</v>
      </c>
    </row>
    <row r="7" spans="1:26" ht="12.75" x14ac:dyDescent="0.2">
      <c r="A7" s="449" t="s">
        <v>101</v>
      </c>
      <c r="B7" s="155">
        <f>F146</f>
        <v>4984.6900000000014</v>
      </c>
      <c r="C7" s="155">
        <f>G146</f>
        <v>14.120000000000001</v>
      </c>
      <c r="D7" s="155">
        <f t="shared" ref="D7:F7" si="1">SUMIF($D$13:$D$145,D$5,$B$13:$B$145)</f>
        <v>2876.1000000000008</v>
      </c>
      <c r="E7" s="155">
        <f t="shared" si="1"/>
        <v>130.83000000000001</v>
      </c>
      <c r="F7" s="155">
        <f t="shared" si="1"/>
        <v>780.24000000000012</v>
      </c>
      <c r="G7" s="155">
        <f>SUMIF($D$13:$D$145,G$5,$B$13:$B$145)</f>
        <v>445.17999999999989</v>
      </c>
      <c r="H7" s="155">
        <f t="shared" ref="H7:O7" si="2">SUMIF($D$13:$D$145,H$5,$B$13:$B$145)</f>
        <v>163.53</v>
      </c>
      <c r="I7" s="155">
        <f t="shared" si="2"/>
        <v>309.19</v>
      </c>
      <c r="J7" s="155">
        <f t="shared" si="2"/>
        <v>47.53</v>
      </c>
      <c r="K7" s="155">
        <f t="shared" si="2"/>
        <v>1.92</v>
      </c>
      <c r="L7" s="155">
        <f t="shared" si="2"/>
        <v>59.81</v>
      </c>
      <c r="M7" s="155">
        <f t="shared" si="2"/>
        <v>27.76</v>
      </c>
      <c r="N7" s="155">
        <f t="shared" si="2"/>
        <v>14.120000000000001</v>
      </c>
      <c r="O7" s="155">
        <f t="shared" si="2"/>
        <v>128.47999999999999</v>
      </c>
      <c r="T7" s="38" t="str">
        <v>02.001.008</v>
      </c>
      <c r="U7" s="38" t="str">
        <v>C3</v>
      </c>
      <c r="V7" s="439" t="s">
        <v>2344</v>
      </c>
      <c r="W7" s="438" t="str">
        <f t="shared" si="0"/>
        <v>C3 - Argamassa polimérica rígida, estruturada com tela de poliéster nos pontos críticos (3,0 kg/m²)</v>
      </c>
    </row>
    <row r="8" spans="1:26" ht="12.75" x14ac:dyDescent="0.2">
      <c r="A8" s="44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38" t="str">
        <v>02.001.004</v>
      </c>
      <c r="U8" s="38" t="str">
        <v>C3E3</v>
      </c>
      <c r="V8" s="439" t="s">
        <v>2345</v>
      </c>
      <c r="W8" s="438" t="str">
        <f t="shared" si="0"/>
        <v>C3E3 - Argamassa polimérica rígida (3,0 kg/m²) + membrana de polímero acrílico com cimento e fibras, estruturada com tela de poliéster nos pontos críticos (3,0 kg/m²)</v>
      </c>
    </row>
    <row r="9" spans="1:26" ht="24" x14ac:dyDescent="0.2">
      <c r="A9" s="447" t="s">
        <v>101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38" t="str">
        <v>06.001.002.001</v>
      </c>
      <c r="U9" s="38" t="str">
        <v>C4</v>
      </c>
      <c r="V9" s="439" t="s">
        <v>2346</v>
      </c>
      <c r="W9" s="438" t="str">
        <f t="shared" si="0"/>
        <v>C4 - Argamassa polimérica rígida, estruturada com tela de poliéster nos pontos críticos (4,0 kg/m²)</v>
      </c>
    </row>
    <row r="10" spans="1:26" ht="12" customHeight="1" x14ac:dyDescent="0.2">
      <c r="A10" s="534" t="s">
        <v>5</v>
      </c>
      <c r="B10" s="537" t="s">
        <v>8</v>
      </c>
      <c r="C10" s="532" t="s">
        <v>2321</v>
      </c>
      <c r="D10" s="532" t="s">
        <v>7</v>
      </c>
      <c r="E10" s="532" t="s">
        <v>2328</v>
      </c>
      <c r="F10" s="532" t="s">
        <v>1713</v>
      </c>
      <c r="G10" s="532" t="s">
        <v>2320</v>
      </c>
      <c r="H10" s="530" t="s">
        <v>2329</v>
      </c>
      <c r="I10" s="530" t="s">
        <v>2330</v>
      </c>
      <c r="J10" s="530" t="s">
        <v>2331</v>
      </c>
      <c r="K10" s="530" t="s">
        <v>2332</v>
      </c>
      <c r="L10" s="530" t="s">
        <v>2333</v>
      </c>
      <c r="M10" s="530" t="s">
        <v>2334</v>
      </c>
      <c r="N10" s="530" t="s">
        <v>2335</v>
      </c>
      <c r="O10" s="530" t="s">
        <v>2336</v>
      </c>
      <c r="P10" s="530" t="s">
        <v>2337</v>
      </c>
      <c r="Q10" s="530" t="s">
        <v>2338</v>
      </c>
      <c r="R10" s="530" t="s">
        <v>2339</v>
      </c>
      <c r="S10" s="530" t="s">
        <v>2340</v>
      </c>
      <c r="T10" s="38"/>
      <c r="U10" s="38" t="str">
        <v>C4RQ</v>
      </c>
      <c r="V10" s="439" t="s">
        <v>2347</v>
      </c>
      <c r="W10" s="438" t="str">
        <f t="shared" si="0"/>
        <v>C4RQ - Argamassa polimérica rígida, com alta resistência química, estruturada com tela de poliéster nos pontos críticos (4,0 kg/m²)</v>
      </c>
      <c r="Z10" s="440"/>
    </row>
    <row r="11" spans="1:26" ht="12" customHeight="1" x14ac:dyDescent="0.2">
      <c r="A11" s="535"/>
      <c r="B11" s="538"/>
      <c r="C11" s="533"/>
      <c r="D11" s="533"/>
      <c r="E11" s="533"/>
      <c r="F11" s="533"/>
      <c r="G11" s="533"/>
      <c r="H11" s="531"/>
      <c r="I11" s="531" t="s">
        <v>2330</v>
      </c>
      <c r="J11" s="531" t="s">
        <v>2331</v>
      </c>
      <c r="K11" s="531" t="s">
        <v>2332</v>
      </c>
      <c r="L11" s="531" t="s">
        <v>2333</v>
      </c>
      <c r="M11" s="531" t="s">
        <v>2334</v>
      </c>
      <c r="N11" s="531" t="s">
        <v>2335</v>
      </c>
      <c r="O11" s="531" t="s">
        <v>2336</v>
      </c>
      <c r="P11" s="531" t="s">
        <v>2337</v>
      </c>
      <c r="Q11" s="531" t="s">
        <v>2338</v>
      </c>
      <c r="R11" s="531" t="s">
        <v>2339</v>
      </c>
      <c r="S11" s="531" t="s">
        <v>2340</v>
      </c>
      <c r="T11" s="38"/>
      <c r="U11" s="38" t="str">
        <v>I30</v>
      </c>
      <c r="V11" s="439" t="s">
        <v>2348</v>
      </c>
      <c r="W11" s="438" t="str">
        <f t="shared" si="0"/>
        <v>I30 - Membrana acrílica, estruturada com tela de poliéster, nos pontos críticos (3,0 kg/m²)</v>
      </c>
      <c r="Z11" s="440"/>
    </row>
    <row r="12" spans="1:26" ht="12" customHeight="1" x14ac:dyDescent="0.2">
      <c r="A12" s="536"/>
      <c r="B12" s="130" t="s">
        <v>117</v>
      </c>
      <c r="C12" s="533"/>
      <c r="D12" s="533"/>
      <c r="E12" s="533"/>
      <c r="F12" s="533"/>
      <c r="G12" s="533"/>
      <c r="H12" s="531"/>
      <c r="I12" s="531" t="s">
        <v>2330</v>
      </c>
      <c r="J12" s="531" t="s">
        <v>2331</v>
      </c>
      <c r="K12" s="531" t="s">
        <v>2332</v>
      </c>
      <c r="L12" s="531" t="s">
        <v>2333</v>
      </c>
      <c r="M12" s="531" t="s">
        <v>2334</v>
      </c>
      <c r="N12" s="531" t="s">
        <v>2335</v>
      </c>
      <c r="O12" s="531" t="s">
        <v>2336</v>
      </c>
      <c r="P12" s="531" t="s">
        <v>2337</v>
      </c>
      <c r="Q12" s="531" t="s">
        <v>2338</v>
      </c>
      <c r="R12" s="531" t="s">
        <v>2339</v>
      </c>
      <c r="S12" s="531" t="s">
        <v>2340</v>
      </c>
      <c r="T12" s="38"/>
      <c r="U12" s="38" t="str">
        <v>M44AE2</v>
      </c>
      <c r="V12" s="439" t="s">
        <v>2349</v>
      </c>
      <c r="W12" s="438" t="str">
        <f t="shared" si="0"/>
        <v>M44AE2 - Manta asfáltica tipo IV, 4 mm A, com acabamento areia/areia aderida com asfalto oxidado (3,0 kg/m²) + banho de asfalto oxidado (2,0 kg/m²) + membrana de polímero acrílico com cimento e fibras para combater eflorescência (2,0 kg/m²)</v>
      </c>
    </row>
    <row r="13" spans="1:26" ht="24" outlineLevel="1" x14ac:dyDescent="0.2">
      <c r="A13" s="384" t="s">
        <v>2327</v>
      </c>
      <c r="B13" s="384">
        <v>26.82</v>
      </c>
      <c r="C13" s="384" t="s">
        <v>2322</v>
      </c>
      <c r="D13" s="37" t="str">
        <f>TRIM(LEFT(A13,FIND("-",A13)-1))</f>
        <v>E3</v>
      </c>
      <c r="E13" s="38" t="s">
        <v>5778</v>
      </c>
      <c r="F13" s="36">
        <f>B13</f>
        <v>26.82</v>
      </c>
      <c r="G13" s="36"/>
      <c r="H13" s="36">
        <f>SUMIF($D13,H$10,$B13)</f>
        <v>26.82</v>
      </c>
      <c r="I13" s="36">
        <f t="shared" ref="I13:S13" si="3">SUMIF($D13,I$10,$B13)</f>
        <v>0</v>
      </c>
      <c r="J13" s="36">
        <f t="shared" si="3"/>
        <v>0</v>
      </c>
      <c r="K13" s="36">
        <f t="shared" si="3"/>
        <v>0</v>
      </c>
      <c r="L13" s="36">
        <f t="shared" si="3"/>
        <v>0</v>
      </c>
      <c r="M13" s="36">
        <f t="shared" si="3"/>
        <v>0</v>
      </c>
      <c r="N13" s="36">
        <f t="shared" si="3"/>
        <v>0</v>
      </c>
      <c r="O13" s="36">
        <f t="shared" si="3"/>
        <v>0</v>
      </c>
      <c r="P13" s="36">
        <f t="shared" si="3"/>
        <v>0</v>
      </c>
      <c r="Q13" s="36">
        <f t="shared" si="3"/>
        <v>0</v>
      </c>
      <c r="R13" s="36">
        <f t="shared" si="3"/>
        <v>0</v>
      </c>
      <c r="S13" s="36">
        <f t="shared" si="3"/>
        <v>0</v>
      </c>
      <c r="T13" s="38"/>
      <c r="U13" s="38" t="str">
        <v>E2</v>
      </c>
      <c r="V13" s="439" t="s">
        <v>2350</v>
      </c>
      <c r="W13" s="438" t="str">
        <f t="shared" si="0"/>
        <v>E2 - Membrana de polímero acrílico, com cimento e com fibras, estruturada com tela de poliéster nos pontos críticos (2,0 kg/m²)</v>
      </c>
    </row>
    <row r="14" spans="1:26" ht="36" outlineLevel="1" x14ac:dyDescent="0.2">
      <c r="A14" s="384" t="s">
        <v>1833</v>
      </c>
      <c r="B14" s="384">
        <v>54.68</v>
      </c>
      <c r="C14" s="384" t="s">
        <v>2323</v>
      </c>
      <c r="D14" s="37" t="str">
        <f>TRIM(LEFT(A14,FIND("-",A14)-1))</f>
        <v>I30EL</v>
      </c>
      <c r="E14" s="38" t="s">
        <v>5776</v>
      </c>
      <c r="F14" s="36">
        <f t="shared" ref="F14:F77" si="4">B14</f>
        <v>54.68</v>
      </c>
      <c r="G14" s="36"/>
      <c r="H14" s="36">
        <f t="shared" ref="H14:S77" si="5">SUMIF($D14,H$10,$B14)</f>
        <v>0</v>
      </c>
      <c r="I14" s="36">
        <f t="shared" si="5"/>
        <v>54.68</v>
      </c>
      <c r="J14" s="36">
        <f t="shared" si="5"/>
        <v>0</v>
      </c>
      <c r="K14" s="36">
        <f t="shared" si="5"/>
        <v>0</v>
      </c>
      <c r="L14" s="36">
        <f t="shared" si="5"/>
        <v>0</v>
      </c>
      <c r="M14" s="36">
        <f t="shared" si="5"/>
        <v>0</v>
      </c>
      <c r="N14" s="36">
        <f t="shared" si="5"/>
        <v>0</v>
      </c>
      <c r="O14" s="36">
        <f t="shared" si="5"/>
        <v>0</v>
      </c>
      <c r="P14" s="36">
        <f t="shared" si="5"/>
        <v>0</v>
      </c>
      <c r="Q14" s="36">
        <f t="shared" si="5"/>
        <v>0</v>
      </c>
      <c r="R14" s="36">
        <f t="shared" si="5"/>
        <v>0</v>
      </c>
      <c r="S14" s="36">
        <f t="shared" si="5"/>
        <v>0</v>
      </c>
      <c r="T14" s="38"/>
      <c r="U14" s="38" t="str">
        <v>M44AR05</v>
      </c>
      <c r="V14" s="439" t="s">
        <v>2351</v>
      </c>
      <c r="W14" s="438" t="str">
        <f t="shared" si="0"/>
        <v>M44AR05 - Manta asfáltica tipo IV, 4 mm A, com acabamento areia/areia aderida com asfalto oxidado (3,0 kg/m²) + banho de asfalto oxidado (2,0 kg/m²) + pintura de proteção antirraiz sobre a proteção mecânica (0,5 L/m²)</v>
      </c>
    </row>
    <row r="15" spans="1:26" ht="36" outlineLevel="1" x14ac:dyDescent="0.2">
      <c r="A15" s="384" t="s">
        <v>1834</v>
      </c>
      <c r="B15" s="384">
        <v>36</v>
      </c>
      <c r="C15" s="384" t="s">
        <v>2324</v>
      </c>
      <c r="D15" s="37" t="str">
        <f t="shared" ref="D15:D78" si="6">TRIM(LEFT(A15,FIND("-",A15)-1))</f>
        <v>I30EL</v>
      </c>
      <c r="E15" s="38" t="s">
        <v>5776</v>
      </c>
      <c r="F15" s="36">
        <f t="shared" si="4"/>
        <v>36</v>
      </c>
      <c r="G15" s="36"/>
      <c r="H15" s="36">
        <f t="shared" si="5"/>
        <v>0</v>
      </c>
      <c r="I15" s="36">
        <f t="shared" si="5"/>
        <v>36</v>
      </c>
      <c r="J15" s="36">
        <f t="shared" si="5"/>
        <v>0</v>
      </c>
      <c r="K15" s="36">
        <f t="shared" si="5"/>
        <v>0</v>
      </c>
      <c r="L15" s="36">
        <f t="shared" si="5"/>
        <v>0</v>
      </c>
      <c r="M15" s="36">
        <f t="shared" si="5"/>
        <v>0</v>
      </c>
      <c r="N15" s="36">
        <f t="shared" si="5"/>
        <v>0</v>
      </c>
      <c r="O15" s="36">
        <f t="shared" si="5"/>
        <v>0</v>
      </c>
      <c r="P15" s="36">
        <f t="shared" si="5"/>
        <v>0</v>
      </c>
      <c r="Q15" s="36">
        <f t="shared" si="5"/>
        <v>0</v>
      </c>
      <c r="R15" s="36">
        <f t="shared" si="5"/>
        <v>0</v>
      </c>
      <c r="S15" s="36">
        <f t="shared" si="5"/>
        <v>0</v>
      </c>
      <c r="T15" s="38"/>
      <c r="U15" s="38" t="str">
        <v>M44A + M44AE2</v>
      </c>
      <c r="V15" s="439" t="s">
        <v>2352</v>
      </c>
      <c r="W15" s="438" t="str">
        <f t="shared" si="0"/>
        <v>M44A + M44AE2 - Manta asfáltica tipo IV, 4 mm A, com acabamento areia/areia + manta asfáltica tipo IV, 4 mm A, com acabamento areia/areia aderida com asfalto oxidado (3,0 kg/m²) + banho de asfalto oxidado (2,0 kg/m²) + membrana de polímero acrílico com cimento e fibras para combater eflorescência (2,0 kg/m²)</v>
      </c>
    </row>
    <row r="16" spans="1:26" ht="36" outlineLevel="1" x14ac:dyDescent="0.2">
      <c r="A16" s="384" t="s">
        <v>1835</v>
      </c>
      <c r="B16" s="384">
        <v>24.42</v>
      </c>
      <c r="C16" s="384" t="s">
        <v>2325</v>
      </c>
      <c r="D16" s="37" t="str">
        <f t="shared" si="6"/>
        <v>I30EL</v>
      </c>
      <c r="E16" s="38" t="s">
        <v>5776</v>
      </c>
      <c r="F16" s="36">
        <f t="shared" si="4"/>
        <v>24.42</v>
      </c>
      <c r="G16" s="36"/>
      <c r="H16" s="36">
        <f t="shared" si="5"/>
        <v>0</v>
      </c>
      <c r="I16" s="36">
        <f t="shared" si="5"/>
        <v>24.42</v>
      </c>
      <c r="J16" s="36">
        <f t="shared" si="5"/>
        <v>0</v>
      </c>
      <c r="K16" s="36">
        <f t="shared" si="5"/>
        <v>0</v>
      </c>
      <c r="L16" s="36">
        <f t="shared" si="5"/>
        <v>0</v>
      </c>
      <c r="M16" s="36">
        <f t="shared" si="5"/>
        <v>0</v>
      </c>
      <c r="N16" s="36">
        <f t="shared" si="5"/>
        <v>0</v>
      </c>
      <c r="O16" s="36">
        <f t="shared" si="5"/>
        <v>0</v>
      </c>
      <c r="P16" s="36">
        <f t="shared" si="5"/>
        <v>0</v>
      </c>
      <c r="Q16" s="36">
        <f t="shared" si="5"/>
        <v>0</v>
      </c>
      <c r="R16" s="36">
        <f t="shared" si="5"/>
        <v>0</v>
      </c>
      <c r="S16" s="36">
        <f t="shared" si="5"/>
        <v>0</v>
      </c>
    </row>
    <row r="17" spans="1:19" ht="36" outlineLevel="1" x14ac:dyDescent="0.2">
      <c r="A17" s="384" t="s">
        <v>1886</v>
      </c>
      <c r="B17" s="384">
        <v>15.73</v>
      </c>
      <c r="C17" s="384" t="s">
        <v>2326</v>
      </c>
      <c r="D17" s="37" t="str">
        <f t="shared" si="6"/>
        <v>I30EL</v>
      </c>
      <c r="E17" s="38" t="s">
        <v>5776</v>
      </c>
      <c r="F17" s="36">
        <f t="shared" si="4"/>
        <v>15.73</v>
      </c>
      <c r="G17" s="36"/>
      <c r="H17" s="36">
        <f t="shared" si="5"/>
        <v>0</v>
      </c>
      <c r="I17" s="36">
        <f t="shared" si="5"/>
        <v>15.73</v>
      </c>
      <c r="J17" s="36">
        <f t="shared" si="5"/>
        <v>0</v>
      </c>
      <c r="K17" s="36">
        <f t="shared" si="5"/>
        <v>0</v>
      </c>
      <c r="L17" s="36">
        <f t="shared" si="5"/>
        <v>0</v>
      </c>
      <c r="M17" s="36">
        <f t="shared" si="5"/>
        <v>0</v>
      </c>
      <c r="N17" s="36">
        <f t="shared" si="5"/>
        <v>0</v>
      </c>
      <c r="O17" s="36">
        <f t="shared" si="5"/>
        <v>0</v>
      </c>
      <c r="P17" s="36">
        <f t="shared" si="5"/>
        <v>0</v>
      </c>
      <c r="Q17" s="36">
        <f t="shared" si="5"/>
        <v>0</v>
      </c>
      <c r="R17" s="36">
        <f t="shared" si="5"/>
        <v>0</v>
      </c>
      <c r="S17" s="36">
        <f t="shared" si="5"/>
        <v>0</v>
      </c>
    </row>
    <row r="18" spans="1:19" ht="36" outlineLevel="1" x14ac:dyDescent="0.2">
      <c r="A18" s="384" t="s">
        <v>2282</v>
      </c>
      <c r="B18" s="384">
        <v>12.48</v>
      </c>
      <c r="C18" s="384" t="str">
        <f>TRIM(RIGHT(A18,LEN(A18)-FIND("@",SUBSTITUTE(A18,"-","@",LEN(A18)-LEN(SUBSTITUTE(A18,"-",""))))))</f>
        <v>ACESSO E ESCADA</v>
      </c>
      <c r="D18" s="37" t="str">
        <f t="shared" si="6"/>
        <v>M44A</v>
      </c>
      <c r="E18" s="38" t="s">
        <v>5778</v>
      </c>
      <c r="F18" s="36">
        <f t="shared" si="4"/>
        <v>12.48</v>
      </c>
      <c r="G18" s="36"/>
      <c r="H18" s="36">
        <f t="shared" si="5"/>
        <v>0</v>
      </c>
      <c r="I18" s="36">
        <f t="shared" si="5"/>
        <v>0</v>
      </c>
      <c r="J18" s="36">
        <f t="shared" si="5"/>
        <v>12.48</v>
      </c>
      <c r="K18" s="36">
        <f t="shared" si="5"/>
        <v>0</v>
      </c>
      <c r="L18" s="36">
        <f t="shared" si="5"/>
        <v>0</v>
      </c>
      <c r="M18" s="36">
        <f t="shared" si="5"/>
        <v>0</v>
      </c>
      <c r="N18" s="36">
        <f t="shared" si="5"/>
        <v>0</v>
      </c>
      <c r="O18" s="36">
        <f t="shared" si="5"/>
        <v>0</v>
      </c>
      <c r="P18" s="36">
        <f t="shared" si="5"/>
        <v>0</v>
      </c>
      <c r="Q18" s="36">
        <f t="shared" si="5"/>
        <v>0</v>
      </c>
      <c r="R18" s="36">
        <f t="shared" si="5"/>
        <v>0</v>
      </c>
      <c r="S18" s="36">
        <f t="shared" si="5"/>
        <v>0</v>
      </c>
    </row>
    <row r="19" spans="1:19" ht="24" outlineLevel="1" x14ac:dyDescent="0.2">
      <c r="A19" s="384" t="s">
        <v>1808</v>
      </c>
      <c r="B19" s="384">
        <v>121.06</v>
      </c>
      <c r="C19" s="384" t="str">
        <f t="shared" ref="C19:C82" si="7">TRIM(RIGHT(A19,LEN(A19)-FIND("@",SUBSTITUTE(A19,"-","@",LEN(A19)-LEN(SUBSTITUTE(A19,"-",""))))))</f>
        <v>APA 01</v>
      </c>
      <c r="D19" s="37" t="str">
        <f t="shared" si="6"/>
        <v>E3</v>
      </c>
      <c r="E19" s="38" t="s">
        <v>5778</v>
      </c>
      <c r="F19" s="36">
        <f t="shared" si="4"/>
        <v>121.06</v>
      </c>
      <c r="G19" s="36"/>
      <c r="H19" s="36">
        <f t="shared" si="5"/>
        <v>121.06</v>
      </c>
      <c r="I19" s="36">
        <f t="shared" si="5"/>
        <v>0</v>
      </c>
      <c r="J19" s="36">
        <f t="shared" si="5"/>
        <v>0</v>
      </c>
      <c r="K19" s="36">
        <f t="shared" si="5"/>
        <v>0</v>
      </c>
      <c r="L19" s="36">
        <f t="shared" si="5"/>
        <v>0</v>
      </c>
      <c r="M19" s="36">
        <f t="shared" si="5"/>
        <v>0</v>
      </c>
      <c r="N19" s="36">
        <f t="shared" si="5"/>
        <v>0</v>
      </c>
      <c r="O19" s="36">
        <f t="shared" si="5"/>
        <v>0</v>
      </c>
      <c r="P19" s="36">
        <f t="shared" si="5"/>
        <v>0</v>
      </c>
      <c r="Q19" s="36">
        <f t="shared" si="5"/>
        <v>0</v>
      </c>
      <c r="R19" s="36">
        <f t="shared" si="5"/>
        <v>0</v>
      </c>
      <c r="S19" s="36">
        <f t="shared" si="5"/>
        <v>0</v>
      </c>
    </row>
    <row r="20" spans="1:19" ht="24" outlineLevel="1" x14ac:dyDescent="0.2">
      <c r="A20" s="384" t="s">
        <v>1809</v>
      </c>
      <c r="B20" s="384">
        <v>245.08</v>
      </c>
      <c r="C20" s="384" t="str">
        <f t="shared" si="7"/>
        <v>APA 02</v>
      </c>
      <c r="D20" s="37" t="str">
        <f t="shared" si="6"/>
        <v>E3</v>
      </c>
      <c r="E20" s="38" t="s">
        <v>5778</v>
      </c>
      <c r="F20" s="36">
        <f t="shared" si="4"/>
        <v>245.08</v>
      </c>
      <c r="G20" s="36"/>
      <c r="H20" s="36">
        <f t="shared" si="5"/>
        <v>245.08</v>
      </c>
      <c r="I20" s="36">
        <f t="shared" si="5"/>
        <v>0</v>
      </c>
      <c r="J20" s="36">
        <f t="shared" si="5"/>
        <v>0</v>
      </c>
      <c r="K20" s="36">
        <f t="shared" si="5"/>
        <v>0</v>
      </c>
      <c r="L20" s="36">
        <f t="shared" si="5"/>
        <v>0</v>
      </c>
      <c r="M20" s="36">
        <f t="shared" si="5"/>
        <v>0</v>
      </c>
      <c r="N20" s="36">
        <f t="shared" si="5"/>
        <v>0</v>
      </c>
      <c r="O20" s="36">
        <f t="shared" si="5"/>
        <v>0</v>
      </c>
      <c r="P20" s="36">
        <f t="shared" si="5"/>
        <v>0</v>
      </c>
      <c r="Q20" s="36">
        <f t="shared" si="5"/>
        <v>0</v>
      </c>
      <c r="R20" s="36">
        <f t="shared" si="5"/>
        <v>0</v>
      </c>
      <c r="S20" s="36">
        <f t="shared" si="5"/>
        <v>0</v>
      </c>
    </row>
    <row r="21" spans="1:19" ht="24" outlineLevel="1" x14ac:dyDescent="0.2">
      <c r="A21" s="384" t="s">
        <v>1890</v>
      </c>
      <c r="B21" s="384">
        <v>56.82</v>
      </c>
      <c r="C21" s="384" t="str">
        <f t="shared" si="7"/>
        <v>APA 03</v>
      </c>
      <c r="D21" s="37" t="str">
        <f t="shared" si="6"/>
        <v>E3</v>
      </c>
      <c r="E21" s="38" t="s">
        <v>5778</v>
      </c>
      <c r="F21" s="36">
        <f t="shared" si="4"/>
        <v>56.82</v>
      </c>
      <c r="G21" s="36"/>
      <c r="H21" s="36">
        <f t="shared" si="5"/>
        <v>56.82</v>
      </c>
      <c r="I21" s="36">
        <f t="shared" si="5"/>
        <v>0</v>
      </c>
      <c r="J21" s="36">
        <f t="shared" si="5"/>
        <v>0</v>
      </c>
      <c r="K21" s="36">
        <f t="shared" si="5"/>
        <v>0</v>
      </c>
      <c r="L21" s="36">
        <f t="shared" si="5"/>
        <v>0</v>
      </c>
      <c r="M21" s="36">
        <f t="shared" si="5"/>
        <v>0</v>
      </c>
      <c r="N21" s="36">
        <f t="shared" si="5"/>
        <v>0</v>
      </c>
      <c r="O21" s="36">
        <f t="shared" si="5"/>
        <v>0</v>
      </c>
      <c r="P21" s="36">
        <f t="shared" si="5"/>
        <v>0</v>
      </c>
      <c r="Q21" s="36">
        <f t="shared" si="5"/>
        <v>0</v>
      </c>
      <c r="R21" s="36">
        <f t="shared" si="5"/>
        <v>0</v>
      </c>
      <c r="S21" s="36">
        <f t="shared" si="5"/>
        <v>0</v>
      </c>
    </row>
    <row r="22" spans="1:19" ht="24" outlineLevel="1" x14ac:dyDescent="0.2">
      <c r="A22" s="384" t="s">
        <v>1837</v>
      </c>
      <c r="B22" s="384">
        <v>87.65</v>
      </c>
      <c r="C22" s="384" t="str">
        <f t="shared" si="7"/>
        <v>APA 04</v>
      </c>
      <c r="D22" s="37" t="str">
        <f t="shared" si="6"/>
        <v>E3</v>
      </c>
      <c r="E22" s="38" t="s">
        <v>5778</v>
      </c>
      <c r="F22" s="36">
        <f t="shared" si="4"/>
        <v>87.65</v>
      </c>
      <c r="G22" s="36"/>
      <c r="H22" s="36">
        <f t="shared" si="5"/>
        <v>87.65</v>
      </c>
      <c r="I22" s="36">
        <f t="shared" si="5"/>
        <v>0</v>
      </c>
      <c r="J22" s="36">
        <f t="shared" si="5"/>
        <v>0</v>
      </c>
      <c r="K22" s="36">
        <f t="shared" si="5"/>
        <v>0</v>
      </c>
      <c r="L22" s="36">
        <f t="shared" si="5"/>
        <v>0</v>
      </c>
      <c r="M22" s="36">
        <f t="shared" si="5"/>
        <v>0</v>
      </c>
      <c r="N22" s="36">
        <f t="shared" si="5"/>
        <v>0</v>
      </c>
      <c r="O22" s="36">
        <f t="shared" si="5"/>
        <v>0</v>
      </c>
      <c r="P22" s="36">
        <f t="shared" si="5"/>
        <v>0</v>
      </c>
      <c r="Q22" s="36">
        <f t="shared" si="5"/>
        <v>0</v>
      </c>
      <c r="R22" s="36">
        <f t="shared" si="5"/>
        <v>0</v>
      </c>
      <c r="S22" s="36">
        <f t="shared" si="5"/>
        <v>0</v>
      </c>
    </row>
    <row r="23" spans="1:19" ht="24" outlineLevel="1" x14ac:dyDescent="0.2">
      <c r="A23" s="384" t="s">
        <v>1839</v>
      </c>
      <c r="B23" s="384">
        <v>52.51</v>
      </c>
      <c r="C23" s="384" t="str">
        <f t="shared" si="7"/>
        <v>APA 05</v>
      </c>
      <c r="D23" s="37" t="str">
        <f t="shared" si="6"/>
        <v>E3</v>
      </c>
      <c r="E23" s="38" t="s">
        <v>5778</v>
      </c>
      <c r="F23" s="36">
        <f t="shared" si="4"/>
        <v>52.51</v>
      </c>
      <c r="G23" s="36"/>
      <c r="H23" s="36">
        <f t="shared" si="5"/>
        <v>52.51</v>
      </c>
      <c r="I23" s="36">
        <f t="shared" si="5"/>
        <v>0</v>
      </c>
      <c r="J23" s="36">
        <f t="shared" si="5"/>
        <v>0</v>
      </c>
      <c r="K23" s="36">
        <f t="shared" si="5"/>
        <v>0</v>
      </c>
      <c r="L23" s="36">
        <f t="shared" si="5"/>
        <v>0</v>
      </c>
      <c r="M23" s="36">
        <f t="shared" si="5"/>
        <v>0</v>
      </c>
      <c r="N23" s="36">
        <f t="shared" si="5"/>
        <v>0</v>
      </c>
      <c r="O23" s="36">
        <f t="shared" si="5"/>
        <v>0</v>
      </c>
      <c r="P23" s="36">
        <f t="shared" si="5"/>
        <v>0</v>
      </c>
      <c r="Q23" s="36">
        <f t="shared" si="5"/>
        <v>0</v>
      </c>
      <c r="R23" s="36">
        <f t="shared" si="5"/>
        <v>0</v>
      </c>
      <c r="S23" s="36">
        <f t="shared" si="5"/>
        <v>0</v>
      </c>
    </row>
    <row r="24" spans="1:19" ht="24" outlineLevel="1" x14ac:dyDescent="0.2">
      <c r="A24" s="384" t="s">
        <v>1841</v>
      </c>
      <c r="B24" s="384">
        <v>28.62</v>
      </c>
      <c r="C24" s="384" t="str">
        <f t="shared" si="7"/>
        <v>APA 06</v>
      </c>
      <c r="D24" s="37" t="str">
        <f t="shared" si="6"/>
        <v>E3</v>
      </c>
      <c r="E24" s="38" t="s">
        <v>5778</v>
      </c>
      <c r="F24" s="36">
        <f t="shared" si="4"/>
        <v>28.62</v>
      </c>
      <c r="G24" s="36"/>
      <c r="H24" s="36">
        <f t="shared" si="5"/>
        <v>28.62</v>
      </c>
      <c r="I24" s="36">
        <f t="shared" si="5"/>
        <v>0</v>
      </c>
      <c r="J24" s="36">
        <f t="shared" si="5"/>
        <v>0</v>
      </c>
      <c r="K24" s="36">
        <f t="shared" si="5"/>
        <v>0</v>
      </c>
      <c r="L24" s="36">
        <f t="shared" si="5"/>
        <v>0</v>
      </c>
      <c r="M24" s="36">
        <f t="shared" si="5"/>
        <v>0</v>
      </c>
      <c r="N24" s="36">
        <f t="shared" si="5"/>
        <v>0</v>
      </c>
      <c r="O24" s="36">
        <f t="shared" si="5"/>
        <v>0</v>
      </c>
      <c r="P24" s="36">
        <f t="shared" si="5"/>
        <v>0</v>
      </c>
      <c r="Q24" s="36">
        <f t="shared" si="5"/>
        <v>0</v>
      </c>
      <c r="R24" s="36">
        <f t="shared" si="5"/>
        <v>0</v>
      </c>
      <c r="S24" s="36">
        <f t="shared" si="5"/>
        <v>0</v>
      </c>
    </row>
    <row r="25" spans="1:19" ht="24" outlineLevel="1" x14ac:dyDescent="0.2">
      <c r="A25" s="384" t="s">
        <v>1843</v>
      </c>
      <c r="B25" s="384">
        <v>9.36</v>
      </c>
      <c r="C25" s="384" t="str">
        <f t="shared" si="7"/>
        <v>APA 07</v>
      </c>
      <c r="D25" s="37" t="str">
        <f t="shared" si="6"/>
        <v>E3</v>
      </c>
      <c r="E25" s="38" t="s">
        <v>5778</v>
      </c>
      <c r="F25" s="36">
        <f t="shared" si="4"/>
        <v>9.36</v>
      </c>
      <c r="G25" s="36"/>
      <c r="H25" s="36">
        <f t="shared" si="5"/>
        <v>9.36</v>
      </c>
      <c r="I25" s="36">
        <f t="shared" si="5"/>
        <v>0</v>
      </c>
      <c r="J25" s="36">
        <f t="shared" si="5"/>
        <v>0</v>
      </c>
      <c r="K25" s="36">
        <f t="shared" si="5"/>
        <v>0</v>
      </c>
      <c r="L25" s="36">
        <f t="shared" si="5"/>
        <v>0</v>
      </c>
      <c r="M25" s="36">
        <f t="shared" si="5"/>
        <v>0</v>
      </c>
      <c r="N25" s="36">
        <f t="shared" si="5"/>
        <v>0</v>
      </c>
      <c r="O25" s="36">
        <f t="shared" si="5"/>
        <v>0</v>
      </c>
      <c r="P25" s="36">
        <f t="shared" si="5"/>
        <v>0</v>
      </c>
      <c r="Q25" s="36">
        <f t="shared" si="5"/>
        <v>0</v>
      </c>
      <c r="R25" s="36">
        <f t="shared" si="5"/>
        <v>0</v>
      </c>
      <c r="S25" s="36">
        <f t="shared" si="5"/>
        <v>0</v>
      </c>
    </row>
    <row r="26" spans="1:19" ht="24" outlineLevel="1" x14ac:dyDescent="0.2">
      <c r="A26" s="384" t="s">
        <v>1845</v>
      </c>
      <c r="B26" s="384">
        <v>4.82</v>
      </c>
      <c r="C26" s="384" t="str">
        <f t="shared" si="7"/>
        <v>APA 08</v>
      </c>
      <c r="D26" s="37" t="str">
        <f t="shared" si="6"/>
        <v>E3</v>
      </c>
      <c r="E26" s="38" t="s">
        <v>5778</v>
      </c>
      <c r="F26" s="36">
        <f t="shared" si="4"/>
        <v>4.82</v>
      </c>
      <c r="G26" s="36"/>
      <c r="H26" s="36">
        <f t="shared" si="5"/>
        <v>4.82</v>
      </c>
      <c r="I26" s="36">
        <f t="shared" si="5"/>
        <v>0</v>
      </c>
      <c r="J26" s="36">
        <f t="shared" si="5"/>
        <v>0</v>
      </c>
      <c r="K26" s="36">
        <f t="shared" si="5"/>
        <v>0</v>
      </c>
      <c r="L26" s="36">
        <f t="shared" si="5"/>
        <v>0</v>
      </c>
      <c r="M26" s="36">
        <f t="shared" si="5"/>
        <v>0</v>
      </c>
      <c r="N26" s="36">
        <f t="shared" si="5"/>
        <v>0</v>
      </c>
      <c r="O26" s="36">
        <f t="shared" si="5"/>
        <v>0</v>
      </c>
      <c r="P26" s="36">
        <f t="shared" si="5"/>
        <v>0</v>
      </c>
      <c r="Q26" s="36">
        <f t="shared" si="5"/>
        <v>0</v>
      </c>
      <c r="R26" s="36">
        <f t="shared" si="5"/>
        <v>0</v>
      </c>
      <c r="S26" s="36">
        <f t="shared" si="5"/>
        <v>0</v>
      </c>
    </row>
    <row r="27" spans="1:19" ht="24" outlineLevel="1" x14ac:dyDescent="0.2">
      <c r="A27" s="384" t="s">
        <v>1747</v>
      </c>
      <c r="B27" s="384">
        <v>8.51</v>
      </c>
      <c r="C27" s="384" t="str">
        <f t="shared" si="7"/>
        <v>APA FUNC.</v>
      </c>
      <c r="D27" s="37" t="str">
        <f t="shared" si="6"/>
        <v>C3</v>
      </c>
      <c r="E27" s="38" t="s">
        <v>5778</v>
      </c>
      <c r="F27" s="36">
        <f t="shared" si="4"/>
        <v>8.51</v>
      </c>
      <c r="G27" s="36"/>
      <c r="H27" s="36">
        <f t="shared" si="5"/>
        <v>0</v>
      </c>
      <c r="I27" s="36">
        <f t="shared" si="5"/>
        <v>0</v>
      </c>
      <c r="J27" s="36">
        <f t="shared" si="5"/>
        <v>0</v>
      </c>
      <c r="K27" s="36">
        <f t="shared" si="5"/>
        <v>8.51</v>
      </c>
      <c r="L27" s="36">
        <f t="shared" si="5"/>
        <v>0</v>
      </c>
      <c r="M27" s="36">
        <f t="shared" si="5"/>
        <v>0</v>
      </c>
      <c r="N27" s="36">
        <f t="shared" si="5"/>
        <v>0</v>
      </c>
      <c r="O27" s="36">
        <f t="shared" si="5"/>
        <v>0</v>
      </c>
      <c r="P27" s="36">
        <f t="shared" si="5"/>
        <v>0</v>
      </c>
      <c r="Q27" s="36">
        <f t="shared" si="5"/>
        <v>0</v>
      </c>
      <c r="R27" s="36">
        <f t="shared" si="5"/>
        <v>0</v>
      </c>
      <c r="S27" s="36">
        <f t="shared" si="5"/>
        <v>0</v>
      </c>
    </row>
    <row r="28" spans="1:19" ht="24" outlineLevel="1" x14ac:dyDescent="0.2">
      <c r="A28" s="384" t="s">
        <v>1810</v>
      </c>
      <c r="B28" s="384">
        <v>133.84</v>
      </c>
      <c r="C28" s="384" t="str">
        <f t="shared" si="7"/>
        <v>ÁREA TÉCNICA</v>
      </c>
      <c r="D28" s="37" t="str">
        <f t="shared" si="6"/>
        <v>E3</v>
      </c>
      <c r="E28" s="38" t="s">
        <v>5778</v>
      </c>
      <c r="F28" s="36">
        <f t="shared" si="4"/>
        <v>133.84</v>
      </c>
      <c r="G28" s="36"/>
      <c r="H28" s="36">
        <f t="shared" si="5"/>
        <v>133.84</v>
      </c>
      <c r="I28" s="36">
        <f t="shared" si="5"/>
        <v>0</v>
      </c>
      <c r="J28" s="36">
        <f t="shared" si="5"/>
        <v>0</v>
      </c>
      <c r="K28" s="36">
        <f t="shared" si="5"/>
        <v>0</v>
      </c>
      <c r="L28" s="36">
        <f t="shared" si="5"/>
        <v>0</v>
      </c>
      <c r="M28" s="36">
        <f t="shared" si="5"/>
        <v>0</v>
      </c>
      <c r="N28" s="36">
        <f t="shared" si="5"/>
        <v>0</v>
      </c>
      <c r="O28" s="36">
        <f t="shared" si="5"/>
        <v>0</v>
      </c>
      <c r="P28" s="36">
        <f t="shared" si="5"/>
        <v>0</v>
      </c>
      <c r="Q28" s="36">
        <f t="shared" si="5"/>
        <v>0</v>
      </c>
      <c r="R28" s="36">
        <f t="shared" si="5"/>
        <v>0</v>
      </c>
      <c r="S28" s="36">
        <f t="shared" si="5"/>
        <v>0</v>
      </c>
    </row>
    <row r="29" spans="1:19" ht="24" outlineLevel="1" x14ac:dyDescent="0.2">
      <c r="A29" s="384" t="s">
        <v>1811</v>
      </c>
      <c r="B29" s="384">
        <v>264.70999999999998</v>
      </c>
      <c r="C29" s="384" t="str">
        <f t="shared" si="7"/>
        <v>BANHO 01</v>
      </c>
      <c r="D29" s="37" t="str">
        <f t="shared" si="6"/>
        <v>E3</v>
      </c>
      <c r="E29" s="38" t="s">
        <v>5778</v>
      </c>
      <c r="F29" s="36">
        <f t="shared" si="4"/>
        <v>264.70999999999998</v>
      </c>
      <c r="G29" s="36"/>
      <c r="H29" s="36">
        <f t="shared" si="5"/>
        <v>264.70999999999998</v>
      </c>
      <c r="I29" s="36">
        <f t="shared" si="5"/>
        <v>0</v>
      </c>
      <c r="J29" s="36">
        <f t="shared" si="5"/>
        <v>0</v>
      </c>
      <c r="K29" s="36">
        <f t="shared" si="5"/>
        <v>0</v>
      </c>
      <c r="L29" s="36">
        <f t="shared" si="5"/>
        <v>0</v>
      </c>
      <c r="M29" s="36">
        <f t="shared" si="5"/>
        <v>0</v>
      </c>
      <c r="N29" s="36">
        <f t="shared" si="5"/>
        <v>0</v>
      </c>
      <c r="O29" s="36">
        <f t="shared" si="5"/>
        <v>0</v>
      </c>
      <c r="P29" s="36">
        <f t="shared" si="5"/>
        <v>0</v>
      </c>
      <c r="Q29" s="36">
        <f t="shared" si="5"/>
        <v>0</v>
      </c>
      <c r="R29" s="36">
        <f t="shared" si="5"/>
        <v>0</v>
      </c>
      <c r="S29" s="36">
        <f t="shared" si="5"/>
        <v>0</v>
      </c>
    </row>
    <row r="30" spans="1:19" ht="24" outlineLevel="1" x14ac:dyDescent="0.2">
      <c r="A30" s="384" t="s">
        <v>1813</v>
      </c>
      <c r="B30" s="384">
        <v>328.01</v>
      </c>
      <c r="C30" s="384" t="str">
        <f t="shared" si="7"/>
        <v>BANHO 02</v>
      </c>
      <c r="D30" s="37" t="str">
        <f t="shared" si="6"/>
        <v>E3</v>
      </c>
      <c r="E30" s="38" t="s">
        <v>5778</v>
      </c>
      <c r="F30" s="36">
        <f t="shared" si="4"/>
        <v>328.01</v>
      </c>
      <c r="G30" s="36"/>
      <c r="H30" s="36">
        <f t="shared" si="5"/>
        <v>328.01</v>
      </c>
      <c r="I30" s="36">
        <f t="shared" si="5"/>
        <v>0</v>
      </c>
      <c r="J30" s="36">
        <f t="shared" si="5"/>
        <v>0</v>
      </c>
      <c r="K30" s="36">
        <f t="shared" si="5"/>
        <v>0</v>
      </c>
      <c r="L30" s="36">
        <f t="shared" si="5"/>
        <v>0</v>
      </c>
      <c r="M30" s="36">
        <f t="shared" si="5"/>
        <v>0</v>
      </c>
      <c r="N30" s="36">
        <f t="shared" si="5"/>
        <v>0</v>
      </c>
      <c r="O30" s="36">
        <f t="shared" si="5"/>
        <v>0</v>
      </c>
      <c r="P30" s="36">
        <f t="shared" si="5"/>
        <v>0</v>
      </c>
      <c r="Q30" s="36">
        <f t="shared" si="5"/>
        <v>0</v>
      </c>
      <c r="R30" s="36">
        <f t="shared" si="5"/>
        <v>0</v>
      </c>
      <c r="S30" s="36">
        <f t="shared" si="5"/>
        <v>0</v>
      </c>
    </row>
    <row r="31" spans="1:19" ht="24" outlineLevel="1" x14ac:dyDescent="0.2">
      <c r="A31" s="384" t="s">
        <v>1815</v>
      </c>
      <c r="B31" s="384">
        <v>283.27</v>
      </c>
      <c r="C31" s="384" t="str">
        <f t="shared" si="7"/>
        <v>BANHO 03</v>
      </c>
      <c r="D31" s="37" t="str">
        <f t="shared" si="6"/>
        <v>E3</v>
      </c>
      <c r="E31" s="38" t="s">
        <v>5778</v>
      </c>
      <c r="F31" s="36">
        <f t="shared" si="4"/>
        <v>283.27</v>
      </c>
      <c r="G31" s="36"/>
      <c r="H31" s="36">
        <f t="shared" si="5"/>
        <v>283.27</v>
      </c>
      <c r="I31" s="36">
        <f t="shared" si="5"/>
        <v>0</v>
      </c>
      <c r="J31" s="36">
        <f t="shared" si="5"/>
        <v>0</v>
      </c>
      <c r="K31" s="36">
        <f t="shared" si="5"/>
        <v>0</v>
      </c>
      <c r="L31" s="36">
        <f t="shared" si="5"/>
        <v>0</v>
      </c>
      <c r="M31" s="36">
        <f t="shared" ref="I31:S46" si="8">SUMIF($D31,M$10,$B31)</f>
        <v>0</v>
      </c>
      <c r="N31" s="36">
        <f t="shared" si="8"/>
        <v>0</v>
      </c>
      <c r="O31" s="36">
        <f t="shared" si="8"/>
        <v>0</v>
      </c>
      <c r="P31" s="36">
        <f t="shared" si="8"/>
        <v>0</v>
      </c>
      <c r="Q31" s="36">
        <f t="shared" si="8"/>
        <v>0</v>
      </c>
      <c r="R31" s="36">
        <f t="shared" si="8"/>
        <v>0</v>
      </c>
      <c r="S31" s="36">
        <f t="shared" si="8"/>
        <v>0</v>
      </c>
    </row>
    <row r="32" spans="1:19" ht="24" outlineLevel="1" x14ac:dyDescent="0.2">
      <c r="A32" s="384" t="s">
        <v>1850</v>
      </c>
      <c r="B32" s="384">
        <v>126.25</v>
      </c>
      <c r="C32" s="384" t="str">
        <f t="shared" si="7"/>
        <v>BANHO 04</v>
      </c>
      <c r="D32" s="37" t="str">
        <f t="shared" si="6"/>
        <v>E3</v>
      </c>
      <c r="E32" s="38" t="s">
        <v>5778</v>
      </c>
      <c r="F32" s="36">
        <f t="shared" si="4"/>
        <v>126.25</v>
      </c>
      <c r="G32" s="36"/>
      <c r="H32" s="36">
        <f t="shared" si="5"/>
        <v>126.25</v>
      </c>
      <c r="I32" s="36">
        <f t="shared" si="8"/>
        <v>0</v>
      </c>
      <c r="J32" s="36">
        <f t="shared" si="8"/>
        <v>0</v>
      </c>
      <c r="K32" s="36">
        <f t="shared" si="8"/>
        <v>0</v>
      </c>
      <c r="L32" s="36">
        <f t="shared" si="8"/>
        <v>0</v>
      </c>
      <c r="M32" s="36">
        <f t="shared" si="8"/>
        <v>0</v>
      </c>
      <c r="N32" s="36">
        <f t="shared" si="8"/>
        <v>0</v>
      </c>
      <c r="O32" s="36">
        <f t="shared" si="8"/>
        <v>0</v>
      </c>
      <c r="P32" s="36">
        <f t="shared" si="8"/>
        <v>0</v>
      </c>
      <c r="Q32" s="36">
        <f t="shared" si="8"/>
        <v>0</v>
      </c>
      <c r="R32" s="36">
        <f t="shared" si="8"/>
        <v>0</v>
      </c>
      <c r="S32" s="36">
        <f t="shared" si="8"/>
        <v>0</v>
      </c>
    </row>
    <row r="33" spans="1:19" ht="24" outlineLevel="1" x14ac:dyDescent="0.2">
      <c r="A33" s="384" t="s">
        <v>1852</v>
      </c>
      <c r="B33" s="384">
        <v>257.67</v>
      </c>
      <c r="C33" s="384" t="str">
        <f t="shared" si="7"/>
        <v>BANHO 05</v>
      </c>
      <c r="D33" s="37" t="str">
        <f t="shared" si="6"/>
        <v>E3</v>
      </c>
      <c r="E33" s="38" t="s">
        <v>5778</v>
      </c>
      <c r="F33" s="36">
        <f t="shared" si="4"/>
        <v>257.67</v>
      </c>
      <c r="G33" s="36"/>
      <c r="H33" s="36">
        <f t="shared" si="5"/>
        <v>257.67</v>
      </c>
      <c r="I33" s="36">
        <f t="shared" si="8"/>
        <v>0</v>
      </c>
      <c r="J33" s="36">
        <f t="shared" si="8"/>
        <v>0</v>
      </c>
      <c r="K33" s="36">
        <f t="shared" si="8"/>
        <v>0</v>
      </c>
      <c r="L33" s="36">
        <f t="shared" si="8"/>
        <v>0</v>
      </c>
      <c r="M33" s="36">
        <f t="shared" si="8"/>
        <v>0</v>
      </c>
      <c r="N33" s="36">
        <f t="shared" si="8"/>
        <v>0</v>
      </c>
      <c r="O33" s="36">
        <f t="shared" si="8"/>
        <v>0</v>
      </c>
      <c r="P33" s="36">
        <f t="shared" si="8"/>
        <v>0</v>
      </c>
      <c r="Q33" s="36">
        <f t="shared" si="8"/>
        <v>0</v>
      </c>
      <c r="R33" s="36">
        <f t="shared" si="8"/>
        <v>0</v>
      </c>
      <c r="S33" s="36">
        <f t="shared" si="8"/>
        <v>0</v>
      </c>
    </row>
    <row r="34" spans="1:19" ht="24" outlineLevel="1" x14ac:dyDescent="0.2">
      <c r="A34" s="384" t="s">
        <v>1854</v>
      </c>
      <c r="B34" s="384">
        <v>43.32</v>
      </c>
      <c r="C34" s="384" t="str">
        <f t="shared" si="7"/>
        <v>BANHO 06</v>
      </c>
      <c r="D34" s="37" t="str">
        <f t="shared" si="6"/>
        <v>E3</v>
      </c>
      <c r="E34" s="38" t="s">
        <v>5778</v>
      </c>
      <c r="F34" s="36">
        <f t="shared" si="4"/>
        <v>43.32</v>
      </c>
      <c r="G34" s="36"/>
      <c r="H34" s="36">
        <f t="shared" si="5"/>
        <v>43.32</v>
      </c>
      <c r="I34" s="36">
        <f t="shared" si="8"/>
        <v>0</v>
      </c>
      <c r="J34" s="36">
        <f t="shared" si="8"/>
        <v>0</v>
      </c>
      <c r="K34" s="36">
        <f t="shared" si="8"/>
        <v>0</v>
      </c>
      <c r="L34" s="36">
        <f t="shared" si="8"/>
        <v>0</v>
      </c>
      <c r="M34" s="36">
        <f t="shared" si="8"/>
        <v>0</v>
      </c>
      <c r="N34" s="36">
        <f t="shared" si="8"/>
        <v>0</v>
      </c>
      <c r="O34" s="36">
        <f t="shared" si="8"/>
        <v>0</v>
      </c>
      <c r="P34" s="36">
        <f t="shared" si="8"/>
        <v>0</v>
      </c>
      <c r="Q34" s="36">
        <f t="shared" si="8"/>
        <v>0</v>
      </c>
      <c r="R34" s="36">
        <f t="shared" si="8"/>
        <v>0</v>
      </c>
      <c r="S34" s="36">
        <f t="shared" si="8"/>
        <v>0</v>
      </c>
    </row>
    <row r="35" spans="1:19" ht="24" outlineLevel="1" x14ac:dyDescent="0.2">
      <c r="A35" s="384" t="s">
        <v>1856</v>
      </c>
      <c r="B35" s="384">
        <v>10.6</v>
      </c>
      <c r="C35" s="384" t="str">
        <f t="shared" si="7"/>
        <v>BANHO 07</v>
      </c>
      <c r="D35" s="37" t="str">
        <f t="shared" si="6"/>
        <v>E3</v>
      </c>
      <c r="E35" s="38" t="s">
        <v>5778</v>
      </c>
      <c r="F35" s="36">
        <f t="shared" si="4"/>
        <v>10.6</v>
      </c>
      <c r="G35" s="36"/>
      <c r="H35" s="36">
        <f t="shared" si="5"/>
        <v>10.6</v>
      </c>
      <c r="I35" s="36">
        <f t="shared" si="8"/>
        <v>0</v>
      </c>
      <c r="J35" s="36">
        <f t="shared" si="8"/>
        <v>0</v>
      </c>
      <c r="K35" s="36">
        <f t="shared" si="8"/>
        <v>0</v>
      </c>
      <c r="L35" s="36">
        <f t="shared" si="8"/>
        <v>0</v>
      </c>
      <c r="M35" s="36">
        <f t="shared" si="8"/>
        <v>0</v>
      </c>
      <c r="N35" s="36">
        <f t="shared" si="8"/>
        <v>0</v>
      </c>
      <c r="O35" s="36">
        <f t="shared" si="8"/>
        <v>0</v>
      </c>
      <c r="P35" s="36">
        <f t="shared" si="8"/>
        <v>0</v>
      </c>
      <c r="Q35" s="36">
        <f t="shared" si="8"/>
        <v>0</v>
      </c>
      <c r="R35" s="36">
        <f t="shared" si="8"/>
        <v>0</v>
      </c>
      <c r="S35" s="36">
        <f t="shared" si="8"/>
        <v>0</v>
      </c>
    </row>
    <row r="36" spans="1:19" ht="24" outlineLevel="1" x14ac:dyDescent="0.2">
      <c r="A36" s="384" t="s">
        <v>1858</v>
      </c>
      <c r="B36" s="384">
        <v>29.74</v>
      </c>
      <c r="C36" s="384" t="str">
        <f t="shared" si="7"/>
        <v>BANHO 08</v>
      </c>
      <c r="D36" s="37" t="str">
        <f t="shared" si="6"/>
        <v>E3</v>
      </c>
      <c r="E36" s="38" t="s">
        <v>5778</v>
      </c>
      <c r="F36" s="36">
        <f t="shared" si="4"/>
        <v>29.74</v>
      </c>
      <c r="G36" s="36"/>
      <c r="H36" s="36">
        <f t="shared" si="5"/>
        <v>29.74</v>
      </c>
      <c r="I36" s="36">
        <f t="shared" si="8"/>
        <v>0</v>
      </c>
      <c r="J36" s="36">
        <f t="shared" si="8"/>
        <v>0</v>
      </c>
      <c r="K36" s="36">
        <f t="shared" si="8"/>
        <v>0</v>
      </c>
      <c r="L36" s="36">
        <f t="shared" si="8"/>
        <v>0</v>
      </c>
      <c r="M36" s="36">
        <f t="shared" si="8"/>
        <v>0</v>
      </c>
      <c r="N36" s="36">
        <f t="shared" si="8"/>
        <v>0</v>
      </c>
      <c r="O36" s="36">
        <f t="shared" si="8"/>
        <v>0</v>
      </c>
      <c r="P36" s="36">
        <f t="shared" si="8"/>
        <v>0</v>
      </c>
      <c r="Q36" s="36">
        <f t="shared" si="8"/>
        <v>0</v>
      </c>
      <c r="R36" s="36">
        <f t="shared" si="8"/>
        <v>0</v>
      </c>
      <c r="S36" s="36">
        <f t="shared" si="8"/>
        <v>0</v>
      </c>
    </row>
    <row r="37" spans="1:19" ht="24" outlineLevel="1" x14ac:dyDescent="0.2">
      <c r="A37" s="384" t="s">
        <v>1763</v>
      </c>
      <c r="B37" s="384">
        <v>14.41</v>
      </c>
      <c r="C37" s="384" t="str">
        <f t="shared" si="7"/>
        <v>BAR</v>
      </c>
      <c r="D37" s="37" t="str">
        <f t="shared" si="6"/>
        <v>E3</v>
      </c>
      <c r="E37" s="38" t="s">
        <v>5778</v>
      </c>
      <c r="F37" s="36">
        <f t="shared" si="4"/>
        <v>14.41</v>
      </c>
      <c r="G37" s="36"/>
      <c r="H37" s="36">
        <f t="shared" si="5"/>
        <v>14.41</v>
      </c>
      <c r="I37" s="36">
        <f t="shared" si="8"/>
        <v>0</v>
      </c>
      <c r="J37" s="36">
        <f t="shared" si="8"/>
        <v>0</v>
      </c>
      <c r="K37" s="36">
        <f t="shared" si="8"/>
        <v>0</v>
      </c>
      <c r="L37" s="36">
        <f t="shared" si="8"/>
        <v>0</v>
      </c>
      <c r="M37" s="36">
        <f t="shared" si="8"/>
        <v>0</v>
      </c>
      <c r="N37" s="36">
        <f t="shared" si="8"/>
        <v>0</v>
      </c>
      <c r="O37" s="36">
        <f t="shared" si="8"/>
        <v>0</v>
      </c>
      <c r="P37" s="36">
        <f t="shared" si="8"/>
        <v>0</v>
      </c>
      <c r="Q37" s="36">
        <f t="shared" si="8"/>
        <v>0</v>
      </c>
      <c r="R37" s="36">
        <f t="shared" si="8"/>
        <v>0</v>
      </c>
      <c r="S37" s="36">
        <f t="shared" si="8"/>
        <v>0</v>
      </c>
    </row>
    <row r="38" spans="1:19" ht="24" outlineLevel="1" x14ac:dyDescent="0.2">
      <c r="A38" s="384" t="s">
        <v>2306</v>
      </c>
      <c r="B38" s="384">
        <v>63.95</v>
      </c>
      <c r="C38" s="384" t="str">
        <f t="shared" si="7"/>
        <v>BARRILETE</v>
      </c>
      <c r="D38" s="37" t="str">
        <f t="shared" si="6"/>
        <v>E3</v>
      </c>
      <c r="E38" s="38" t="s">
        <v>5778</v>
      </c>
      <c r="F38" s="36">
        <f t="shared" si="4"/>
        <v>63.95</v>
      </c>
      <c r="G38" s="36"/>
      <c r="H38" s="36">
        <f t="shared" si="5"/>
        <v>63.95</v>
      </c>
      <c r="I38" s="36">
        <f t="shared" si="8"/>
        <v>0</v>
      </c>
      <c r="J38" s="36">
        <f t="shared" si="8"/>
        <v>0</v>
      </c>
      <c r="K38" s="36">
        <f t="shared" si="8"/>
        <v>0</v>
      </c>
      <c r="L38" s="36">
        <f t="shared" si="8"/>
        <v>0</v>
      </c>
      <c r="M38" s="36">
        <f t="shared" si="8"/>
        <v>0</v>
      </c>
      <c r="N38" s="36">
        <f t="shared" si="8"/>
        <v>0</v>
      </c>
      <c r="O38" s="36">
        <f t="shared" si="8"/>
        <v>0</v>
      </c>
      <c r="P38" s="36">
        <f t="shared" si="8"/>
        <v>0</v>
      </c>
      <c r="Q38" s="36">
        <f t="shared" si="8"/>
        <v>0</v>
      </c>
      <c r="R38" s="36">
        <f t="shared" si="8"/>
        <v>0</v>
      </c>
      <c r="S38" s="36">
        <f t="shared" si="8"/>
        <v>0</v>
      </c>
    </row>
    <row r="39" spans="1:19" ht="24" outlineLevel="1" x14ac:dyDescent="0.2">
      <c r="A39" s="384" t="s">
        <v>1748</v>
      </c>
      <c r="B39" s="384">
        <v>116.94</v>
      </c>
      <c r="C39" s="384" t="str">
        <f t="shared" si="7"/>
        <v>BICICLETÁRIO</v>
      </c>
      <c r="D39" s="37" t="str">
        <f t="shared" si="6"/>
        <v>C3</v>
      </c>
      <c r="E39" s="38" t="s">
        <v>5778</v>
      </c>
      <c r="F39" s="36">
        <f t="shared" si="4"/>
        <v>116.94</v>
      </c>
      <c r="G39" s="36"/>
      <c r="H39" s="36">
        <f t="shared" si="5"/>
        <v>0</v>
      </c>
      <c r="I39" s="36">
        <f t="shared" si="8"/>
        <v>0</v>
      </c>
      <c r="J39" s="36">
        <f t="shared" si="8"/>
        <v>0</v>
      </c>
      <c r="K39" s="36">
        <f t="shared" si="8"/>
        <v>116.94</v>
      </c>
      <c r="L39" s="36">
        <f t="shared" si="8"/>
        <v>0</v>
      </c>
      <c r="M39" s="36">
        <f t="shared" si="8"/>
        <v>0</v>
      </c>
      <c r="N39" s="36">
        <f t="shared" si="8"/>
        <v>0</v>
      </c>
      <c r="O39" s="36">
        <f t="shared" si="8"/>
        <v>0</v>
      </c>
      <c r="P39" s="36">
        <f t="shared" si="8"/>
        <v>0</v>
      </c>
      <c r="Q39" s="36">
        <f t="shared" si="8"/>
        <v>0</v>
      </c>
      <c r="R39" s="36">
        <f t="shared" si="8"/>
        <v>0</v>
      </c>
      <c r="S39" s="36">
        <f t="shared" si="8"/>
        <v>0</v>
      </c>
    </row>
    <row r="40" spans="1:19" ht="24" outlineLevel="1" x14ac:dyDescent="0.2">
      <c r="A40" s="384" t="s">
        <v>1749</v>
      </c>
      <c r="B40" s="384">
        <v>5.37</v>
      </c>
      <c r="C40" s="384" t="str">
        <f t="shared" si="7"/>
        <v>DEPOSITO LIXO</v>
      </c>
      <c r="D40" s="37" t="str">
        <f t="shared" si="6"/>
        <v>C3</v>
      </c>
      <c r="E40" s="38" t="s">
        <v>5778</v>
      </c>
      <c r="F40" s="36">
        <f t="shared" si="4"/>
        <v>5.37</v>
      </c>
      <c r="G40" s="36"/>
      <c r="H40" s="36">
        <f t="shared" si="5"/>
        <v>0</v>
      </c>
      <c r="I40" s="36">
        <f t="shared" si="8"/>
        <v>0</v>
      </c>
      <c r="J40" s="36">
        <f t="shared" si="8"/>
        <v>0</v>
      </c>
      <c r="K40" s="36">
        <f t="shared" si="8"/>
        <v>5.37</v>
      </c>
      <c r="L40" s="36">
        <f t="shared" si="8"/>
        <v>0</v>
      </c>
      <c r="M40" s="36">
        <f t="shared" si="8"/>
        <v>0</v>
      </c>
      <c r="N40" s="36">
        <f t="shared" si="8"/>
        <v>0</v>
      </c>
      <c r="O40" s="36">
        <f t="shared" si="8"/>
        <v>0</v>
      </c>
      <c r="P40" s="36">
        <f t="shared" si="8"/>
        <v>0</v>
      </c>
      <c r="Q40" s="36">
        <f t="shared" si="8"/>
        <v>0</v>
      </c>
      <c r="R40" s="36">
        <f t="shared" si="8"/>
        <v>0</v>
      </c>
      <c r="S40" s="36">
        <f t="shared" si="8"/>
        <v>0</v>
      </c>
    </row>
    <row r="41" spans="1:19" ht="24" outlineLevel="1" x14ac:dyDescent="0.2">
      <c r="A41" s="384" t="s">
        <v>1764</v>
      </c>
      <c r="B41" s="384">
        <v>110.88</v>
      </c>
      <c r="C41" s="384" t="str">
        <f t="shared" si="7"/>
        <v>ESQUADRIA</v>
      </c>
      <c r="D41" s="37" t="str">
        <f t="shared" si="6"/>
        <v>C3</v>
      </c>
      <c r="E41" s="38" t="s">
        <v>2365</v>
      </c>
      <c r="F41" s="36">
        <f t="shared" si="4"/>
        <v>110.88</v>
      </c>
      <c r="G41" s="36"/>
      <c r="H41" s="36">
        <f t="shared" si="5"/>
        <v>0</v>
      </c>
      <c r="I41" s="36">
        <f t="shared" si="8"/>
        <v>0</v>
      </c>
      <c r="J41" s="36">
        <f t="shared" si="8"/>
        <v>0</v>
      </c>
      <c r="K41" s="36">
        <f t="shared" si="8"/>
        <v>110.88</v>
      </c>
      <c r="L41" s="36">
        <f t="shared" si="8"/>
        <v>0</v>
      </c>
      <c r="M41" s="36">
        <f t="shared" si="8"/>
        <v>0</v>
      </c>
      <c r="N41" s="36">
        <f t="shared" si="8"/>
        <v>0</v>
      </c>
      <c r="O41" s="36">
        <f t="shared" si="8"/>
        <v>0</v>
      </c>
      <c r="P41" s="36">
        <f t="shared" si="8"/>
        <v>0</v>
      </c>
      <c r="Q41" s="36">
        <f t="shared" si="8"/>
        <v>0</v>
      </c>
      <c r="R41" s="36">
        <f t="shared" si="8"/>
        <v>0</v>
      </c>
      <c r="S41" s="36">
        <f t="shared" si="8"/>
        <v>0</v>
      </c>
    </row>
    <row r="42" spans="1:19" ht="24" outlineLevel="1" x14ac:dyDescent="0.2">
      <c r="A42" s="384" t="s">
        <v>1765</v>
      </c>
      <c r="B42" s="384">
        <v>7.02</v>
      </c>
      <c r="C42" s="384" t="str">
        <f t="shared" si="7"/>
        <v>GERADOR</v>
      </c>
      <c r="D42" s="37" t="str">
        <f t="shared" si="6"/>
        <v>C3</v>
      </c>
      <c r="E42" s="38" t="s">
        <v>5778</v>
      </c>
      <c r="F42" s="36">
        <f t="shared" si="4"/>
        <v>7.02</v>
      </c>
      <c r="G42" s="36"/>
      <c r="H42" s="36">
        <f t="shared" si="5"/>
        <v>0</v>
      </c>
      <c r="I42" s="36">
        <f t="shared" si="8"/>
        <v>0</v>
      </c>
      <c r="J42" s="36">
        <f t="shared" si="8"/>
        <v>0</v>
      </c>
      <c r="K42" s="36">
        <f t="shared" si="8"/>
        <v>7.02</v>
      </c>
      <c r="L42" s="36">
        <f t="shared" si="8"/>
        <v>0</v>
      </c>
      <c r="M42" s="36">
        <f t="shared" si="8"/>
        <v>0</v>
      </c>
      <c r="N42" s="36">
        <f t="shared" si="8"/>
        <v>0</v>
      </c>
      <c r="O42" s="36">
        <f t="shared" si="8"/>
        <v>0</v>
      </c>
      <c r="P42" s="36">
        <f t="shared" si="8"/>
        <v>0</v>
      </c>
      <c r="Q42" s="36">
        <f t="shared" si="8"/>
        <v>0</v>
      </c>
      <c r="R42" s="36">
        <f t="shared" si="8"/>
        <v>0</v>
      </c>
      <c r="S42" s="36">
        <f t="shared" si="8"/>
        <v>0</v>
      </c>
    </row>
    <row r="43" spans="1:19" ht="24" outlineLevel="1" x14ac:dyDescent="0.2">
      <c r="A43" s="384" t="s">
        <v>1750</v>
      </c>
      <c r="B43" s="384">
        <v>7.26</v>
      </c>
      <c r="C43" s="384" t="str">
        <f t="shared" si="7"/>
        <v>SALA PRESS.</v>
      </c>
      <c r="D43" s="37" t="str">
        <f t="shared" si="6"/>
        <v>C3</v>
      </c>
      <c r="E43" s="38" t="s">
        <v>5778</v>
      </c>
      <c r="F43" s="36">
        <f t="shared" si="4"/>
        <v>7.26</v>
      </c>
      <c r="G43" s="36"/>
      <c r="H43" s="36">
        <f t="shared" si="5"/>
        <v>0</v>
      </c>
      <c r="I43" s="36">
        <f t="shared" si="8"/>
        <v>0</v>
      </c>
      <c r="J43" s="36">
        <f t="shared" si="8"/>
        <v>0</v>
      </c>
      <c r="K43" s="36">
        <f t="shared" si="8"/>
        <v>7.26</v>
      </c>
      <c r="L43" s="36">
        <f t="shared" si="8"/>
        <v>0</v>
      </c>
      <c r="M43" s="36">
        <f t="shared" si="8"/>
        <v>0</v>
      </c>
      <c r="N43" s="36">
        <f t="shared" si="8"/>
        <v>0</v>
      </c>
      <c r="O43" s="36">
        <f t="shared" si="8"/>
        <v>0</v>
      </c>
      <c r="P43" s="36">
        <f t="shared" si="8"/>
        <v>0</v>
      </c>
      <c r="Q43" s="36">
        <f t="shared" si="8"/>
        <v>0</v>
      </c>
      <c r="R43" s="36">
        <f t="shared" si="8"/>
        <v>0</v>
      </c>
      <c r="S43" s="36">
        <f t="shared" si="8"/>
        <v>0</v>
      </c>
    </row>
    <row r="44" spans="1:19" ht="24" outlineLevel="1" x14ac:dyDescent="0.2">
      <c r="A44" s="384" t="s">
        <v>1766</v>
      </c>
      <c r="B44" s="384">
        <v>39.81</v>
      </c>
      <c r="C44" s="384" t="str">
        <f t="shared" si="7"/>
        <v>TERRAÇO (TÉRREO)</v>
      </c>
      <c r="D44" s="37" t="str">
        <f t="shared" si="6"/>
        <v>C3</v>
      </c>
      <c r="E44" s="38" t="s">
        <v>5776</v>
      </c>
      <c r="F44" s="36">
        <f t="shared" si="4"/>
        <v>39.81</v>
      </c>
      <c r="G44" s="36"/>
      <c r="H44" s="36">
        <f t="shared" si="5"/>
        <v>0</v>
      </c>
      <c r="I44" s="36">
        <f t="shared" si="8"/>
        <v>0</v>
      </c>
      <c r="J44" s="36">
        <f t="shared" si="8"/>
        <v>0</v>
      </c>
      <c r="K44" s="36">
        <f t="shared" si="8"/>
        <v>39.81</v>
      </c>
      <c r="L44" s="36">
        <f t="shared" si="8"/>
        <v>0</v>
      </c>
      <c r="M44" s="36">
        <f t="shared" si="8"/>
        <v>0</v>
      </c>
      <c r="N44" s="36">
        <f t="shared" si="8"/>
        <v>0</v>
      </c>
      <c r="O44" s="36">
        <f t="shared" si="8"/>
        <v>0</v>
      </c>
      <c r="P44" s="36">
        <f t="shared" si="8"/>
        <v>0</v>
      </c>
      <c r="Q44" s="36">
        <f t="shared" si="8"/>
        <v>0</v>
      </c>
      <c r="R44" s="36">
        <f t="shared" si="8"/>
        <v>0</v>
      </c>
      <c r="S44" s="36">
        <f t="shared" si="8"/>
        <v>0</v>
      </c>
    </row>
    <row r="45" spans="1:19" ht="24" outlineLevel="1" x14ac:dyDescent="0.2">
      <c r="A45" s="384" t="s">
        <v>1751</v>
      </c>
      <c r="B45" s="384">
        <v>7.37</v>
      </c>
      <c r="C45" s="384" t="str">
        <f t="shared" si="7"/>
        <v>VEST. FUNC.</v>
      </c>
      <c r="D45" s="37" t="str">
        <f t="shared" si="6"/>
        <v>C3</v>
      </c>
      <c r="E45" s="38" t="s">
        <v>5778</v>
      </c>
      <c r="F45" s="36">
        <f t="shared" si="4"/>
        <v>7.37</v>
      </c>
      <c r="G45" s="36"/>
      <c r="H45" s="36">
        <f t="shared" si="5"/>
        <v>0</v>
      </c>
      <c r="I45" s="36">
        <f t="shared" si="8"/>
        <v>0</v>
      </c>
      <c r="J45" s="36">
        <f t="shared" si="8"/>
        <v>0</v>
      </c>
      <c r="K45" s="36">
        <f t="shared" si="8"/>
        <v>7.37</v>
      </c>
      <c r="L45" s="36">
        <f t="shared" si="8"/>
        <v>0</v>
      </c>
      <c r="M45" s="36">
        <f t="shared" si="8"/>
        <v>0</v>
      </c>
      <c r="N45" s="36">
        <f t="shared" si="8"/>
        <v>0</v>
      </c>
      <c r="O45" s="36">
        <f t="shared" si="8"/>
        <v>0</v>
      </c>
      <c r="P45" s="36">
        <f t="shared" si="8"/>
        <v>0</v>
      </c>
      <c r="Q45" s="36">
        <f t="shared" si="8"/>
        <v>0</v>
      </c>
      <c r="R45" s="36">
        <f t="shared" si="8"/>
        <v>0</v>
      </c>
      <c r="S45" s="36">
        <f t="shared" si="8"/>
        <v>0</v>
      </c>
    </row>
    <row r="46" spans="1:19" ht="24" outlineLevel="1" x14ac:dyDescent="0.2">
      <c r="A46" s="384" t="s">
        <v>1752</v>
      </c>
      <c r="B46" s="384">
        <v>0.53</v>
      </c>
      <c r="C46" s="384" t="str">
        <f t="shared" si="7"/>
        <v>VÃO DO RESERVATÓRIO</v>
      </c>
      <c r="D46" s="37" t="str">
        <f t="shared" si="6"/>
        <v>C3</v>
      </c>
      <c r="E46" s="38" t="s">
        <v>5779</v>
      </c>
      <c r="F46" s="36">
        <f t="shared" si="4"/>
        <v>0.53</v>
      </c>
      <c r="G46" s="36"/>
      <c r="H46" s="36">
        <f t="shared" si="5"/>
        <v>0</v>
      </c>
      <c r="I46" s="36">
        <f t="shared" si="8"/>
        <v>0</v>
      </c>
      <c r="J46" s="36">
        <f t="shared" si="8"/>
        <v>0</v>
      </c>
      <c r="K46" s="36">
        <f t="shared" si="8"/>
        <v>0.53</v>
      </c>
      <c r="L46" s="36">
        <f t="shared" si="8"/>
        <v>0</v>
      </c>
      <c r="M46" s="36">
        <f t="shared" si="8"/>
        <v>0</v>
      </c>
      <c r="N46" s="36">
        <f t="shared" si="8"/>
        <v>0</v>
      </c>
      <c r="O46" s="36">
        <f t="shared" si="8"/>
        <v>0</v>
      </c>
      <c r="P46" s="36">
        <f t="shared" si="8"/>
        <v>0</v>
      </c>
      <c r="Q46" s="36">
        <f t="shared" si="8"/>
        <v>0</v>
      </c>
      <c r="R46" s="36">
        <f t="shared" si="8"/>
        <v>0</v>
      </c>
      <c r="S46" s="36">
        <f t="shared" si="8"/>
        <v>0</v>
      </c>
    </row>
    <row r="47" spans="1:19" ht="36" outlineLevel="1" x14ac:dyDescent="0.2">
      <c r="A47" s="384" t="s">
        <v>1753</v>
      </c>
      <c r="B47" s="384">
        <v>4.53</v>
      </c>
      <c r="C47" s="384" t="str">
        <f t="shared" si="7"/>
        <v>RESERVATÓRIO ESCOAMENTO</v>
      </c>
      <c r="D47" s="37" t="str">
        <f t="shared" si="6"/>
        <v>C3E3</v>
      </c>
      <c r="E47" s="38" t="s">
        <v>5779</v>
      </c>
      <c r="F47" s="36">
        <f t="shared" si="4"/>
        <v>4.53</v>
      </c>
      <c r="G47" s="36"/>
      <c r="H47" s="36">
        <f t="shared" si="5"/>
        <v>0</v>
      </c>
      <c r="I47" s="36">
        <f t="shared" ref="I47:S62" si="9">SUMIF($D47,I$10,$B47)</f>
        <v>0</v>
      </c>
      <c r="J47" s="36">
        <f t="shared" si="9"/>
        <v>0</v>
      </c>
      <c r="K47" s="36">
        <f t="shared" si="9"/>
        <v>0</v>
      </c>
      <c r="L47" s="36">
        <f t="shared" si="9"/>
        <v>4.53</v>
      </c>
      <c r="M47" s="36">
        <f t="shared" si="9"/>
        <v>0</v>
      </c>
      <c r="N47" s="36">
        <f t="shared" si="9"/>
        <v>0</v>
      </c>
      <c r="O47" s="36">
        <f t="shared" si="9"/>
        <v>0</v>
      </c>
      <c r="P47" s="36">
        <f t="shared" si="9"/>
        <v>0</v>
      </c>
      <c r="Q47" s="36">
        <f t="shared" si="9"/>
        <v>0</v>
      </c>
      <c r="R47" s="36">
        <f t="shared" si="9"/>
        <v>0</v>
      </c>
      <c r="S47" s="36">
        <f t="shared" si="9"/>
        <v>0</v>
      </c>
    </row>
    <row r="48" spans="1:19" ht="36" outlineLevel="1" x14ac:dyDescent="0.2">
      <c r="A48" s="384" t="s">
        <v>1754</v>
      </c>
      <c r="B48" s="384">
        <v>29.03</v>
      </c>
      <c r="C48" s="384" t="str">
        <f t="shared" si="7"/>
        <v>RESERVATÓRIO INFERIOR</v>
      </c>
      <c r="D48" s="37" t="str">
        <f t="shared" si="6"/>
        <v>C3E3</v>
      </c>
      <c r="E48" s="38" t="s">
        <v>5779</v>
      </c>
      <c r="F48" s="36">
        <f t="shared" si="4"/>
        <v>29.03</v>
      </c>
      <c r="G48" s="36"/>
      <c r="H48" s="36">
        <f t="shared" si="5"/>
        <v>0</v>
      </c>
      <c r="I48" s="36">
        <f t="shared" si="9"/>
        <v>0</v>
      </c>
      <c r="J48" s="36">
        <f t="shared" si="9"/>
        <v>0</v>
      </c>
      <c r="K48" s="36">
        <f t="shared" si="9"/>
        <v>0</v>
      </c>
      <c r="L48" s="36">
        <f t="shared" si="9"/>
        <v>29.03</v>
      </c>
      <c r="M48" s="36">
        <f t="shared" si="9"/>
        <v>0</v>
      </c>
      <c r="N48" s="36">
        <f t="shared" si="9"/>
        <v>0</v>
      </c>
      <c r="O48" s="36">
        <f t="shared" si="9"/>
        <v>0</v>
      </c>
      <c r="P48" s="36">
        <f t="shared" si="9"/>
        <v>0</v>
      </c>
      <c r="Q48" s="36">
        <f t="shared" si="9"/>
        <v>0</v>
      </c>
      <c r="R48" s="36">
        <f t="shared" si="9"/>
        <v>0</v>
      </c>
      <c r="S48" s="36">
        <f t="shared" si="9"/>
        <v>0</v>
      </c>
    </row>
    <row r="49" spans="1:19" ht="36" outlineLevel="1" x14ac:dyDescent="0.2">
      <c r="A49" s="384" t="s">
        <v>1755</v>
      </c>
      <c r="B49" s="384">
        <v>18.89</v>
      </c>
      <c r="C49" s="384" t="str">
        <f t="shared" si="7"/>
        <v>RESERVATÓRIO INFERIOR 2</v>
      </c>
      <c r="D49" s="37" t="str">
        <f t="shared" si="6"/>
        <v>C3E3</v>
      </c>
      <c r="E49" s="38" t="s">
        <v>5779</v>
      </c>
      <c r="F49" s="36">
        <f t="shared" si="4"/>
        <v>18.89</v>
      </c>
      <c r="G49" s="36"/>
      <c r="H49" s="36">
        <f t="shared" si="5"/>
        <v>0</v>
      </c>
      <c r="I49" s="36">
        <f t="shared" si="9"/>
        <v>0</v>
      </c>
      <c r="J49" s="36">
        <f t="shared" si="9"/>
        <v>0</v>
      </c>
      <c r="K49" s="36">
        <f t="shared" si="9"/>
        <v>0</v>
      </c>
      <c r="L49" s="36">
        <f t="shared" si="9"/>
        <v>18.89</v>
      </c>
      <c r="M49" s="36">
        <f t="shared" si="9"/>
        <v>0</v>
      </c>
      <c r="N49" s="36">
        <f t="shared" si="9"/>
        <v>0</v>
      </c>
      <c r="O49" s="36">
        <f t="shared" si="9"/>
        <v>0</v>
      </c>
      <c r="P49" s="36">
        <f t="shared" si="9"/>
        <v>0</v>
      </c>
      <c r="Q49" s="36">
        <f t="shared" si="9"/>
        <v>0</v>
      </c>
      <c r="R49" s="36">
        <f t="shared" si="9"/>
        <v>0</v>
      </c>
      <c r="S49" s="36">
        <f t="shared" si="9"/>
        <v>0</v>
      </c>
    </row>
    <row r="50" spans="1:19" ht="36" outlineLevel="1" x14ac:dyDescent="0.2">
      <c r="A50" s="384" t="s">
        <v>1756</v>
      </c>
      <c r="B50" s="384">
        <v>4.34</v>
      </c>
      <c r="C50" s="384" t="str">
        <f t="shared" si="7"/>
        <v>RESERVATÓRIO REAPROV. PLUVIAL</v>
      </c>
      <c r="D50" s="37" t="str">
        <f t="shared" si="6"/>
        <v>C3E3</v>
      </c>
      <c r="E50" s="38" t="s">
        <v>5779</v>
      </c>
      <c r="F50" s="36">
        <f t="shared" si="4"/>
        <v>4.34</v>
      </c>
      <c r="G50" s="36"/>
      <c r="H50" s="36">
        <f t="shared" si="5"/>
        <v>0</v>
      </c>
      <c r="I50" s="36">
        <f t="shared" si="9"/>
        <v>0</v>
      </c>
      <c r="J50" s="36">
        <f t="shared" si="9"/>
        <v>0</v>
      </c>
      <c r="K50" s="36">
        <f t="shared" si="9"/>
        <v>0</v>
      </c>
      <c r="L50" s="36">
        <f t="shared" si="9"/>
        <v>4.34</v>
      </c>
      <c r="M50" s="36">
        <f t="shared" si="9"/>
        <v>0</v>
      </c>
      <c r="N50" s="36">
        <f t="shared" si="9"/>
        <v>0</v>
      </c>
      <c r="O50" s="36">
        <f t="shared" si="9"/>
        <v>0</v>
      </c>
      <c r="P50" s="36">
        <f t="shared" si="9"/>
        <v>0</v>
      </c>
      <c r="Q50" s="36">
        <f t="shared" si="9"/>
        <v>0</v>
      </c>
      <c r="R50" s="36">
        <f t="shared" si="9"/>
        <v>0</v>
      </c>
      <c r="S50" s="36">
        <f t="shared" si="9"/>
        <v>0</v>
      </c>
    </row>
    <row r="51" spans="1:19" ht="24" outlineLevel="1" x14ac:dyDescent="0.2">
      <c r="A51" s="384" t="s">
        <v>1768</v>
      </c>
      <c r="B51" s="384">
        <v>11.9</v>
      </c>
      <c r="C51" s="384" t="str">
        <f t="shared" si="7"/>
        <v>CAIXAS DE ELÉTRICA</v>
      </c>
      <c r="D51" s="37" t="str">
        <f t="shared" si="6"/>
        <v>C4</v>
      </c>
      <c r="E51" s="38" t="s">
        <v>5776</v>
      </c>
      <c r="F51" s="36">
        <f t="shared" si="4"/>
        <v>11.9</v>
      </c>
      <c r="G51" s="36"/>
      <c r="H51" s="36">
        <f t="shared" si="5"/>
        <v>0</v>
      </c>
      <c r="I51" s="36">
        <f t="shared" si="9"/>
        <v>0</v>
      </c>
      <c r="J51" s="36">
        <f t="shared" si="9"/>
        <v>0</v>
      </c>
      <c r="K51" s="36">
        <f t="shared" si="9"/>
        <v>0</v>
      </c>
      <c r="L51" s="36">
        <f t="shared" si="9"/>
        <v>0</v>
      </c>
      <c r="M51" s="36">
        <f t="shared" si="9"/>
        <v>11.9</v>
      </c>
      <c r="N51" s="36">
        <f t="shared" si="9"/>
        <v>0</v>
      </c>
      <c r="O51" s="36">
        <f t="shared" si="9"/>
        <v>0</v>
      </c>
      <c r="P51" s="36">
        <f t="shared" si="9"/>
        <v>0</v>
      </c>
      <c r="Q51" s="36">
        <f t="shared" si="9"/>
        <v>0</v>
      </c>
      <c r="R51" s="36">
        <f t="shared" si="9"/>
        <v>0</v>
      </c>
      <c r="S51" s="36">
        <f t="shared" si="9"/>
        <v>0</v>
      </c>
    </row>
    <row r="52" spans="1:19" ht="24" outlineLevel="1" x14ac:dyDescent="0.2">
      <c r="A52" s="384" t="s">
        <v>1757</v>
      </c>
      <c r="B52" s="384">
        <v>7.69</v>
      </c>
      <c r="C52" s="384" t="str">
        <f t="shared" si="7"/>
        <v>FOSSO ELEVADOR</v>
      </c>
      <c r="D52" s="37" t="str">
        <f t="shared" si="6"/>
        <v>C4</v>
      </c>
      <c r="E52" s="38" t="s">
        <v>5778</v>
      </c>
      <c r="F52" s="36">
        <f t="shared" si="4"/>
        <v>7.69</v>
      </c>
      <c r="G52" s="36"/>
      <c r="H52" s="36">
        <f t="shared" si="5"/>
        <v>0</v>
      </c>
      <c r="I52" s="36">
        <f t="shared" si="9"/>
        <v>0</v>
      </c>
      <c r="J52" s="36">
        <f t="shared" si="9"/>
        <v>0</v>
      </c>
      <c r="K52" s="36">
        <f t="shared" si="9"/>
        <v>0</v>
      </c>
      <c r="L52" s="36">
        <f t="shared" si="9"/>
        <v>0</v>
      </c>
      <c r="M52" s="36">
        <f t="shared" si="9"/>
        <v>7.69</v>
      </c>
      <c r="N52" s="36">
        <f t="shared" si="9"/>
        <v>0</v>
      </c>
      <c r="O52" s="36">
        <f t="shared" si="9"/>
        <v>0</v>
      </c>
      <c r="P52" s="36">
        <f t="shared" si="9"/>
        <v>0</v>
      </c>
      <c r="Q52" s="36">
        <f t="shared" si="9"/>
        <v>0</v>
      </c>
      <c r="R52" s="36">
        <f t="shared" si="9"/>
        <v>0</v>
      </c>
      <c r="S52" s="36">
        <f t="shared" si="9"/>
        <v>0</v>
      </c>
    </row>
    <row r="53" spans="1:19" ht="36" outlineLevel="1" x14ac:dyDescent="0.2">
      <c r="A53" s="384" t="s">
        <v>1770</v>
      </c>
      <c r="B53" s="384">
        <v>47.53</v>
      </c>
      <c r="C53" s="384" t="str">
        <f t="shared" si="7"/>
        <v>CAIXAS DE ESGOTO</v>
      </c>
      <c r="D53" s="37" t="str">
        <f t="shared" si="6"/>
        <v>C4RQ</v>
      </c>
      <c r="E53" s="38" t="s">
        <v>5776</v>
      </c>
      <c r="F53" s="36">
        <f t="shared" si="4"/>
        <v>47.53</v>
      </c>
      <c r="G53" s="36"/>
      <c r="H53" s="36">
        <f t="shared" si="5"/>
        <v>0</v>
      </c>
      <c r="I53" s="36">
        <f t="shared" si="9"/>
        <v>0</v>
      </c>
      <c r="J53" s="36">
        <f t="shared" si="9"/>
        <v>0</v>
      </c>
      <c r="K53" s="36">
        <f t="shared" si="9"/>
        <v>0</v>
      </c>
      <c r="L53" s="36">
        <f t="shared" si="9"/>
        <v>0</v>
      </c>
      <c r="M53" s="36">
        <f t="shared" si="9"/>
        <v>0</v>
      </c>
      <c r="N53" s="36">
        <f t="shared" si="9"/>
        <v>47.53</v>
      </c>
      <c r="O53" s="36">
        <f t="shared" si="9"/>
        <v>0</v>
      </c>
      <c r="P53" s="36">
        <f t="shared" si="9"/>
        <v>0</v>
      </c>
      <c r="Q53" s="36">
        <f t="shared" si="9"/>
        <v>0</v>
      </c>
      <c r="R53" s="36">
        <f t="shared" si="9"/>
        <v>0</v>
      </c>
      <c r="S53" s="36">
        <f t="shared" si="9"/>
        <v>0</v>
      </c>
    </row>
    <row r="54" spans="1:19" ht="36" outlineLevel="1" x14ac:dyDescent="0.2">
      <c r="A54" s="384" t="s">
        <v>2285</v>
      </c>
      <c r="B54" s="384">
        <v>66.95</v>
      </c>
      <c r="C54" s="384" t="str">
        <f t="shared" si="7"/>
        <v>CAIXÃO PERDIDO</v>
      </c>
      <c r="D54" s="37" t="str">
        <f t="shared" si="6"/>
        <v>M44A</v>
      </c>
      <c r="E54" s="38" t="s">
        <v>5776</v>
      </c>
      <c r="F54" s="36">
        <f t="shared" si="4"/>
        <v>66.95</v>
      </c>
      <c r="G54" s="36"/>
      <c r="H54" s="36">
        <f t="shared" si="5"/>
        <v>0</v>
      </c>
      <c r="I54" s="36">
        <f t="shared" si="9"/>
        <v>0</v>
      </c>
      <c r="J54" s="36">
        <f t="shared" si="9"/>
        <v>66.95</v>
      </c>
      <c r="K54" s="36">
        <f t="shared" si="9"/>
        <v>0</v>
      </c>
      <c r="L54" s="36">
        <f t="shared" si="9"/>
        <v>0</v>
      </c>
      <c r="M54" s="36">
        <f t="shared" si="9"/>
        <v>0</v>
      </c>
      <c r="N54" s="36">
        <f t="shared" si="9"/>
        <v>0</v>
      </c>
      <c r="O54" s="36">
        <f t="shared" si="9"/>
        <v>0</v>
      </c>
      <c r="P54" s="36">
        <f t="shared" si="9"/>
        <v>0</v>
      </c>
      <c r="Q54" s="36">
        <f t="shared" si="9"/>
        <v>0</v>
      </c>
      <c r="R54" s="36">
        <f t="shared" si="9"/>
        <v>0</v>
      </c>
      <c r="S54" s="36">
        <f t="shared" si="9"/>
        <v>0</v>
      </c>
    </row>
    <row r="55" spans="1:19" ht="24" outlineLevel="1" x14ac:dyDescent="0.2">
      <c r="A55" s="384" t="s">
        <v>2309</v>
      </c>
      <c r="B55" s="384">
        <v>5.49</v>
      </c>
      <c r="C55" s="384" t="str">
        <f t="shared" si="7"/>
        <v>CASA DE BOMBAS</v>
      </c>
      <c r="D55" s="37" t="str">
        <f t="shared" si="6"/>
        <v>E3</v>
      </c>
      <c r="E55" s="38" t="s">
        <v>5778</v>
      </c>
      <c r="F55" s="36">
        <f t="shared" si="4"/>
        <v>5.49</v>
      </c>
      <c r="G55" s="36"/>
      <c r="H55" s="36">
        <f t="shared" si="5"/>
        <v>5.49</v>
      </c>
      <c r="I55" s="36">
        <f t="shared" si="9"/>
        <v>0</v>
      </c>
      <c r="J55" s="36">
        <f t="shared" si="9"/>
        <v>0</v>
      </c>
      <c r="K55" s="36">
        <f t="shared" si="9"/>
        <v>0</v>
      </c>
      <c r="L55" s="36">
        <f t="shared" si="9"/>
        <v>0</v>
      </c>
      <c r="M55" s="36">
        <f t="shared" si="9"/>
        <v>0</v>
      </c>
      <c r="N55" s="36">
        <f t="shared" si="9"/>
        <v>0</v>
      </c>
      <c r="O55" s="36">
        <f t="shared" si="9"/>
        <v>0</v>
      </c>
      <c r="P55" s="36">
        <f t="shared" si="9"/>
        <v>0</v>
      </c>
      <c r="Q55" s="36">
        <f t="shared" si="9"/>
        <v>0</v>
      </c>
      <c r="R55" s="36">
        <f t="shared" si="9"/>
        <v>0</v>
      </c>
      <c r="S55" s="36">
        <f t="shared" si="9"/>
        <v>0</v>
      </c>
    </row>
    <row r="56" spans="1:19" ht="36" outlineLevel="1" x14ac:dyDescent="0.2">
      <c r="A56" s="384" t="s">
        <v>1772</v>
      </c>
      <c r="B56" s="384">
        <v>12.1</v>
      </c>
      <c r="C56" s="384" t="str">
        <f t="shared" si="7"/>
        <v>CIRCULAÇÃO / ELEV.</v>
      </c>
      <c r="D56" s="37" t="str">
        <f t="shared" si="6"/>
        <v>M44A</v>
      </c>
      <c r="E56" s="38" t="s">
        <v>5778</v>
      </c>
      <c r="F56" s="36">
        <f t="shared" si="4"/>
        <v>12.1</v>
      </c>
      <c r="G56" s="36"/>
      <c r="H56" s="36">
        <f t="shared" si="5"/>
        <v>0</v>
      </c>
      <c r="I56" s="36">
        <f t="shared" si="9"/>
        <v>0</v>
      </c>
      <c r="J56" s="36">
        <f t="shared" si="9"/>
        <v>12.1</v>
      </c>
      <c r="K56" s="36">
        <f t="shared" si="9"/>
        <v>0</v>
      </c>
      <c r="L56" s="36">
        <f t="shared" si="9"/>
        <v>0</v>
      </c>
      <c r="M56" s="36">
        <f t="shared" si="9"/>
        <v>0</v>
      </c>
      <c r="N56" s="36">
        <f t="shared" si="9"/>
        <v>0</v>
      </c>
      <c r="O56" s="36">
        <f t="shared" si="9"/>
        <v>0</v>
      </c>
      <c r="P56" s="36">
        <f t="shared" si="9"/>
        <v>0</v>
      </c>
      <c r="Q56" s="36">
        <f t="shared" si="9"/>
        <v>0</v>
      </c>
      <c r="R56" s="36">
        <f t="shared" si="9"/>
        <v>0</v>
      </c>
      <c r="S56" s="36">
        <f t="shared" si="9"/>
        <v>0</v>
      </c>
    </row>
    <row r="57" spans="1:19" ht="24" outlineLevel="1" x14ac:dyDescent="0.2">
      <c r="A57" s="384" t="s">
        <v>1758</v>
      </c>
      <c r="B57" s="384">
        <v>12.44</v>
      </c>
      <c r="C57" s="384" t="str">
        <f t="shared" si="7"/>
        <v>CIRCULAÇÃO RESERVATÓRIO</v>
      </c>
      <c r="D57" s="37" t="str">
        <f t="shared" si="6"/>
        <v>C3</v>
      </c>
      <c r="E57" s="38" t="s">
        <v>5779</v>
      </c>
      <c r="F57" s="36">
        <f t="shared" si="4"/>
        <v>12.44</v>
      </c>
      <c r="G57" s="36"/>
      <c r="H57" s="36">
        <f t="shared" si="5"/>
        <v>0</v>
      </c>
      <c r="I57" s="36">
        <f t="shared" si="9"/>
        <v>0</v>
      </c>
      <c r="J57" s="36">
        <f t="shared" si="9"/>
        <v>0</v>
      </c>
      <c r="K57" s="36">
        <f t="shared" si="9"/>
        <v>12.44</v>
      </c>
      <c r="L57" s="36">
        <f t="shared" si="9"/>
        <v>0</v>
      </c>
      <c r="M57" s="36">
        <f t="shared" si="9"/>
        <v>0</v>
      </c>
      <c r="N57" s="36">
        <f t="shared" si="9"/>
        <v>0</v>
      </c>
      <c r="O57" s="36">
        <f t="shared" si="9"/>
        <v>0</v>
      </c>
      <c r="P57" s="36">
        <f t="shared" si="9"/>
        <v>0</v>
      </c>
      <c r="Q57" s="36">
        <f t="shared" si="9"/>
        <v>0</v>
      </c>
      <c r="R57" s="36">
        <f t="shared" si="9"/>
        <v>0</v>
      </c>
      <c r="S57" s="36">
        <f t="shared" si="9"/>
        <v>0</v>
      </c>
    </row>
    <row r="58" spans="1:19" ht="24" outlineLevel="1" x14ac:dyDescent="0.2">
      <c r="A58" s="384" t="s">
        <v>1774</v>
      </c>
      <c r="B58" s="384">
        <v>1.92</v>
      </c>
      <c r="C58" s="384" t="str">
        <f t="shared" si="7"/>
        <v>COBERTURA ABRIGOS</v>
      </c>
      <c r="D58" s="37" t="str">
        <f t="shared" si="6"/>
        <v>I30</v>
      </c>
      <c r="E58" s="38" t="s">
        <v>5776</v>
      </c>
      <c r="F58" s="36">
        <f t="shared" si="4"/>
        <v>1.92</v>
      </c>
      <c r="G58" s="36"/>
      <c r="H58" s="36">
        <f t="shared" si="5"/>
        <v>0</v>
      </c>
      <c r="I58" s="36">
        <f t="shared" si="9"/>
        <v>0</v>
      </c>
      <c r="J58" s="36">
        <f t="shared" si="9"/>
        <v>0</v>
      </c>
      <c r="K58" s="36">
        <f t="shared" si="9"/>
        <v>0</v>
      </c>
      <c r="L58" s="36">
        <f t="shared" si="9"/>
        <v>0</v>
      </c>
      <c r="M58" s="36">
        <f t="shared" si="9"/>
        <v>0</v>
      </c>
      <c r="N58" s="36">
        <f t="shared" si="9"/>
        <v>0</v>
      </c>
      <c r="O58" s="36">
        <f t="shared" si="9"/>
        <v>1.92</v>
      </c>
      <c r="P58" s="36">
        <f t="shared" si="9"/>
        <v>0</v>
      </c>
      <c r="Q58" s="36">
        <f t="shared" si="9"/>
        <v>0</v>
      </c>
      <c r="R58" s="36">
        <f t="shared" si="9"/>
        <v>0</v>
      </c>
      <c r="S58" s="36">
        <f t="shared" si="9"/>
        <v>0</v>
      </c>
    </row>
    <row r="59" spans="1:19" ht="24" outlineLevel="1" x14ac:dyDescent="0.2">
      <c r="A59" s="384" t="s">
        <v>1776</v>
      </c>
      <c r="B59" s="384">
        <v>7.98</v>
      </c>
      <c r="C59" s="384" t="str">
        <f t="shared" si="7"/>
        <v>COPA</v>
      </c>
      <c r="D59" s="37" t="str">
        <f t="shared" si="6"/>
        <v>E3</v>
      </c>
      <c r="E59" s="38" t="s">
        <v>5778</v>
      </c>
      <c r="F59" s="36">
        <f t="shared" si="4"/>
        <v>7.98</v>
      </c>
      <c r="G59" s="36"/>
      <c r="H59" s="36">
        <f t="shared" si="5"/>
        <v>7.98</v>
      </c>
      <c r="I59" s="36">
        <f t="shared" si="9"/>
        <v>0</v>
      </c>
      <c r="J59" s="36">
        <f t="shared" si="9"/>
        <v>0</v>
      </c>
      <c r="K59" s="36">
        <f t="shared" si="9"/>
        <v>0</v>
      </c>
      <c r="L59" s="36">
        <f t="shared" si="9"/>
        <v>0</v>
      </c>
      <c r="M59" s="36">
        <f t="shared" si="9"/>
        <v>0</v>
      </c>
      <c r="N59" s="36">
        <f t="shared" si="9"/>
        <v>0</v>
      </c>
      <c r="O59" s="36">
        <f t="shared" si="9"/>
        <v>0</v>
      </c>
      <c r="P59" s="36">
        <f t="shared" si="9"/>
        <v>0</v>
      </c>
      <c r="Q59" s="36">
        <f t="shared" si="9"/>
        <v>0</v>
      </c>
      <c r="R59" s="36">
        <f t="shared" si="9"/>
        <v>0</v>
      </c>
      <c r="S59" s="36">
        <f t="shared" si="9"/>
        <v>0</v>
      </c>
    </row>
    <row r="60" spans="1:19" ht="48" outlineLevel="1" x14ac:dyDescent="0.2">
      <c r="A60" s="384" t="s">
        <v>2287</v>
      </c>
      <c r="B60" s="384">
        <v>59.81</v>
      </c>
      <c r="C60" s="384" t="str">
        <f t="shared" si="7"/>
        <v>DECK</v>
      </c>
      <c r="D60" s="37" t="str">
        <f t="shared" si="6"/>
        <v>M44AE2</v>
      </c>
      <c r="E60" s="38" t="s">
        <v>5776</v>
      </c>
      <c r="F60" s="36">
        <f t="shared" si="4"/>
        <v>59.81</v>
      </c>
      <c r="G60" s="36"/>
      <c r="H60" s="36">
        <f t="shared" si="5"/>
        <v>0</v>
      </c>
      <c r="I60" s="36">
        <f t="shared" si="9"/>
        <v>0</v>
      </c>
      <c r="J60" s="36">
        <f t="shared" si="9"/>
        <v>0</v>
      </c>
      <c r="K60" s="36">
        <f t="shared" si="9"/>
        <v>0</v>
      </c>
      <c r="L60" s="36">
        <f t="shared" si="9"/>
        <v>0</v>
      </c>
      <c r="M60" s="36">
        <f t="shared" si="9"/>
        <v>0</v>
      </c>
      <c r="N60" s="36">
        <f t="shared" si="9"/>
        <v>0</v>
      </c>
      <c r="O60" s="36">
        <f t="shared" si="9"/>
        <v>0</v>
      </c>
      <c r="P60" s="36">
        <f t="shared" si="9"/>
        <v>59.81</v>
      </c>
      <c r="Q60" s="36">
        <f t="shared" si="9"/>
        <v>0</v>
      </c>
      <c r="R60" s="36">
        <f t="shared" si="9"/>
        <v>0</v>
      </c>
      <c r="S60" s="36">
        <f t="shared" si="9"/>
        <v>0</v>
      </c>
    </row>
    <row r="61" spans="1:19" ht="24" outlineLevel="1" x14ac:dyDescent="0.2">
      <c r="A61" s="384" t="s">
        <v>1749</v>
      </c>
      <c r="B61" s="384">
        <v>26.56</v>
      </c>
      <c r="C61" s="384" t="str">
        <f t="shared" si="7"/>
        <v>DEPOSITO LIXO</v>
      </c>
      <c r="D61" s="37" t="str">
        <f t="shared" si="6"/>
        <v>C3</v>
      </c>
      <c r="E61" s="38" t="s">
        <v>5778</v>
      </c>
      <c r="F61" s="36">
        <f t="shared" si="4"/>
        <v>26.56</v>
      </c>
      <c r="G61" s="36"/>
      <c r="H61" s="36">
        <f t="shared" si="5"/>
        <v>0</v>
      </c>
      <c r="I61" s="36">
        <f t="shared" si="9"/>
        <v>0</v>
      </c>
      <c r="J61" s="36">
        <f t="shared" si="9"/>
        <v>0</v>
      </c>
      <c r="K61" s="36">
        <f t="shared" si="9"/>
        <v>26.56</v>
      </c>
      <c r="L61" s="36">
        <f t="shared" si="9"/>
        <v>0</v>
      </c>
      <c r="M61" s="36">
        <f t="shared" si="9"/>
        <v>0</v>
      </c>
      <c r="N61" s="36">
        <f t="shared" si="9"/>
        <v>0</v>
      </c>
      <c r="O61" s="36">
        <f t="shared" si="9"/>
        <v>0</v>
      </c>
      <c r="P61" s="36">
        <f t="shared" si="9"/>
        <v>0</v>
      </c>
      <c r="Q61" s="36">
        <f t="shared" si="9"/>
        <v>0</v>
      </c>
      <c r="R61" s="36">
        <f t="shared" si="9"/>
        <v>0</v>
      </c>
      <c r="S61" s="36">
        <f t="shared" si="9"/>
        <v>0</v>
      </c>
    </row>
    <row r="62" spans="1:19" ht="36" outlineLevel="1" x14ac:dyDescent="0.2">
      <c r="A62" s="384" t="s">
        <v>1759</v>
      </c>
      <c r="B62" s="384">
        <v>4.53</v>
      </c>
      <c r="C62" s="384" t="str">
        <f t="shared" si="7"/>
        <v>TAMPA RESERVATÓRIO ESCOAMENTO</v>
      </c>
      <c r="D62" s="37" t="str">
        <f t="shared" si="6"/>
        <v>E2</v>
      </c>
      <c r="E62" s="38" t="s">
        <v>5779</v>
      </c>
      <c r="F62" s="36">
        <f t="shared" si="4"/>
        <v>4.53</v>
      </c>
      <c r="G62" s="36"/>
      <c r="H62" s="36">
        <f t="shared" si="5"/>
        <v>0</v>
      </c>
      <c r="I62" s="36">
        <f t="shared" si="9"/>
        <v>0</v>
      </c>
      <c r="J62" s="36">
        <f t="shared" si="9"/>
        <v>0</v>
      </c>
      <c r="K62" s="36">
        <f t="shared" si="9"/>
        <v>0</v>
      </c>
      <c r="L62" s="36">
        <f t="shared" si="9"/>
        <v>0</v>
      </c>
      <c r="M62" s="36">
        <f t="shared" si="9"/>
        <v>0</v>
      </c>
      <c r="N62" s="36">
        <f t="shared" si="9"/>
        <v>0</v>
      </c>
      <c r="O62" s="36">
        <f t="shared" si="9"/>
        <v>0</v>
      </c>
      <c r="P62" s="36">
        <f t="shared" si="9"/>
        <v>0</v>
      </c>
      <c r="Q62" s="36">
        <f t="shared" si="9"/>
        <v>4.53</v>
      </c>
      <c r="R62" s="36">
        <f t="shared" si="9"/>
        <v>0</v>
      </c>
      <c r="S62" s="36">
        <f t="shared" si="9"/>
        <v>0</v>
      </c>
    </row>
    <row r="63" spans="1:19" ht="36" outlineLevel="1" x14ac:dyDescent="0.2">
      <c r="A63" s="384" t="s">
        <v>1760</v>
      </c>
      <c r="B63" s="384">
        <v>18.89</v>
      </c>
      <c r="C63" s="384" t="str">
        <f t="shared" si="7"/>
        <v>TAMPA RESERVATÓRIO INFERIOR 2</v>
      </c>
      <c r="D63" s="37" t="str">
        <f t="shared" si="6"/>
        <v>E2</v>
      </c>
      <c r="E63" s="38" t="s">
        <v>5779</v>
      </c>
      <c r="F63" s="36">
        <f t="shared" si="4"/>
        <v>18.89</v>
      </c>
      <c r="G63" s="36"/>
      <c r="H63" s="36">
        <f t="shared" si="5"/>
        <v>0</v>
      </c>
      <c r="I63" s="36">
        <f t="shared" ref="I63:S77" si="10">SUMIF($D63,I$10,$B63)</f>
        <v>0</v>
      </c>
      <c r="J63" s="36">
        <f t="shared" si="10"/>
        <v>0</v>
      </c>
      <c r="K63" s="36">
        <f t="shared" si="10"/>
        <v>0</v>
      </c>
      <c r="L63" s="36">
        <f t="shared" si="10"/>
        <v>0</v>
      </c>
      <c r="M63" s="36">
        <f t="shared" si="10"/>
        <v>0</v>
      </c>
      <c r="N63" s="36">
        <f t="shared" si="10"/>
        <v>0</v>
      </c>
      <c r="O63" s="36">
        <f t="shared" si="10"/>
        <v>0</v>
      </c>
      <c r="P63" s="36">
        <f t="shared" si="10"/>
        <v>0</v>
      </c>
      <c r="Q63" s="36">
        <f t="shared" si="10"/>
        <v>18.89</v>
      </c>
      <c r="R63" s="36">
        <f t="shared" si="10"/>
        <v>0</v>
      </c>
      <c r="S63" s="36">
        <f t="shared" si="10"/>
        <v>0</v>
      </c>
    </row>
    <row r="64" spans="1:19" ht="36" outlineLevel="1" x14ac:dyDescent="0.2">
      <c r="A64" s="384" t="s">
        <v>1761</v>
      </c>
      <c r="B64" s="384">
        <v>4.34</v>
      </c>
      <c r="C64" s="384" t="str">
        <f t="shared" si="7"/>
        <v>TAMPA RESERVATÓRIO REAPROV. PLUVIAL</v>
      </c>
      <c r="D64" s="37" t="str">
        <f t="shared" si="6"/>
        <v>E2</v>
      </c>
      <c r="E64" s="38" t="s">
        <v>5779</v>
      </c>
      <c r="F64" s="36">
        <f t="shared" si="4"/>
        <v>4.34</v>
      </c>
      <c r="G64" s="36"/>
      <c r="H64" s="36">
        <f t="shared" si="5"/>
        <v>0</v>
      </c>
      <c r="I64" s="36">
        <f t="shared" si="10"/>
        <v>0</v>
      </c>
      <c r="J64" s="36">
        <f t="shared" si="10"/>
        <v>0</v>
      </c>
      <c r="K64" s="36">
        <f t="shared" si="10"/>
        <v>0</v>
      </c>
      <c r="L64" s="36">
        <f t="shared" si="10"/>
        <v>0</v>
      </c>
      <c r="M64" s="36">
        <f t="shared" si="10"/>
        <v>0</v>
      </c>
      <c r="N64" s="36">
        <f t="shared" si="10"/>
        <v>0</v>
      </c>
      <c r="O64" s="36">
        <f t="shared" si="10"/>
        <v>0</v>
      </c>
      <c r="P64" s="36">
        <f t="shared" si="10"/>
        <v>0</v>
      </c>
      <c r="Q64" s="36">
        <f t="shared" si="10"/>
        <v>4.34</v>
      </c>
      <c r="R64" s="36">
        <f t="shared" si="10"/>
        <v>0</v>
      </c>
      <c r="S64" s="36">
        <f t="shared" si="10"/>
        <v>0</v>
      </c>
    </row>
    <row r="65" spans="1:19" ht="24" outlineLevel="1" x14ac:dyDescent="0.2">
      <c r="A65" s="384" t="s">
        <v>2178</v>
      </c>
      <c r="B65" s="384">
        <v>5</v>
      </c>
      <c r="C65" s="384" t="str">
        <f t="shared" si="7"/>
        <v>ESPAÇO GOURMET</v>
      </c>
      <c r="D65" s="37" t="str">
        <f t="shared" si="6"/>
        <v>E3</v>
      </c>
      <c r="E65" s="38" t="s">
        <v>5778</v>
      </c>
      <c r="F65" s="36">
        <f t="shared" si="4"/>
        <v>5</v>
      </c>
      <c r="G65" s="36"/>
      <c r="H65" s="36">
        <f t="shared" si="5"/>
        <v>5</v>
      </c>
      <c r="I65" s="36">
        <f t="shared" si="10"/>
        <v>0</v>
      </c>
      <c r="J65" s="36">
        <f t="shared" si="10"/>
        <v>0</v>
      </c>
      <c r="K65" s="36">
        <f t="shared" si="10"/>
        <v>0</v>
      </c>
      <c r="L65" s="36">
        <f t="shared" si="10"/>
        <v>0</v>
      </c>
      <c r="M65" s="36">
        <f t="shared" si="10"/>
        <v>0</v>
      </c>
      <c r="N65" s="36">
        <f t="shared" si="10"/>
        <v>0</v>
      </c>
      <c r="O65" s="36">
        <f t="shared" si="10"/>
        <v>0</v>
      </c>
      <c r="P65" s="36">
        <f t="shared" si="10"/>
        <v>0</v>
      </c>
      <c r="Q65" s="36">
        <f t="shared" si="10"/>
        <v>0</v>
      </c>
      <c r="R65" s="36">
        <f t="shared" si="10"/>
        <v>0</v>
      </c>
      <c r="S65" s="36">
        <f t="shared" si="10"/>
        <v>0</v>
      </c>
    </row>
    <row r="66" spans="1:19" ht="24" outlineLevel="1" x14ac:dyDescent="0.2">
      <c r="A66" s="384" t="s">
        <v>1901</v>
      </c>
      <c r="B66" s="384">
        <v>6.52</v>
      </c>
      <c r="C66" s="384" t="str">
        <f t="shared" si="7"/>
        <v>LAVABO</v>
      </c>
      <c r="D66" s="37" t="str">
        <f t="shared" si="6"/>
        <v>E3</v>
      </c>
      <c r="E66" s="38" t="s">
        <v>5778</v>
      </c>
      <c r="F66" s="36">
        <f t="shared" si="4"/>
        <v>6.52</v>
      </c>
      <c r="G66" s="36"/>
      <c r="H66" s="36">
        <f t="shared" si="5"/>
        <v>6.52</v>
      </c>
      <c r="I66" s="36">
        <f t="shared" si="10"/>
        <v>0</v>
      </c>
      <c r="J66" s="36">
        <f t="shared" si="10"/>
        <v>0</v>
      </c>
      <c r="K66" s="36">
        <f t="shared" si="10"/>
        <v>0</v>
      </c>
      <c r="L66" s="36">
        <f t="shared" si="10"/>
        <v>0</v>
      </c>
      <c r="M66" s="36">
        <f t="shared" si="10"/>
        <v>0</v>
      </c>
      <c r="N66" s="36">
        <f t="shared" si="10"/>
        <v>0</v>
      </c>
      <c r="O66" s="36">
        <f t="shared" si="10"/>
        <v>0</v>
      </c>
      <c r="P66" s="36">
        <f t="shared" si="10"/>
        <v>0</v>
      </c>
      <c r="Q66" s="36">
        <f t="shared" si="10"/>
        <v>0</v>
      </c>
      <c r="R66" s="36">
        <f t="shared" si="10"/>
        <v>0</v>
      </c>
      <c r="S66" s="36">
        <f t="shared" si="10"/>
        <v>0</v>
      </c>
    </row>
    <row r="67" spans="1:19" ht="24" outlineLevel="1" x14ac:dyDescent="0.2">
      <c r="A67" s="384" t="s">
        <v>2180</v>
      </c>
      <c r="B67" s="384">
        <v>4.18</v>
      </c>
      <c r="C67" s="384" t="str">
        <f t="shared" si="7"/>
        <v>LAVABO 01</v>
      </c>
      <c r="D67" s="37" t="str">
        <f t="shared" si="6"/>
        <v>E3</v>
      </c>
      <c r="E67" s="38" t="s">
        <v>5778</v>
      </c>
      <c r="F67" s="36">
        <f t="shared" si="4"/>
        <v>4.18</v>
      </c>
      <c r="G67" s="36"/>
      <c r="H67" s="36">
        <f t="shared" si="5"/>
        <v>4.18</v>
      </c>
      <c r="I67" s="36">
        <f t="shared" si="10"/>
        <v>0</v>
      </c>
      <c r="J67" s="36">
        <f t="shared" si="10"/>
        <v>0</v>
      </c>
      <c r="K67" s="36">
        <f t="shared" si="10"/>
        <v>0</v>
      </c>
      <c r="L67" s="36">
        <f t="shared" si="10"/>
        <v>0</v>
      </c>
      <c r="M67" s="36">
        <f t="shared" si="10"/>
        <v>0</v>
      </c>
      <c r="N67" s="36">
        <f t="shared" si="10"/>
        <v>0</v>
      </c>
      <c r="O67" s="36">
        <f t="shared" si="10"/>
        <v>0</v>
      </c>
      <c r="P67" s="36">
        <f t="shared" si="10"/>
        <v>0</v>
      </c>
      <c r="Q67" s="36">
        <f t="shared" si="10"/>
        <v>0</v>
      </c>
      <c r="R67" s="36">
        <f t="shared" si="10"/>
        <v>0</v>
      </c>
      <c r="S67" s="36">
        <f t="shared" si="10"/>
        <v>0</v>
      </c>
    </row>
    <row r="68" spans="1:19" ht="24" outlineLevel="1" x14ac:dyDescent="0.2">
      <c r="A68" s="384" t="s">
        <v>2182</v>
      </c>
      <c r="B68" s="384">
        <v>5.58</v>
      </c>
      <c r="C68" s="384" t="str">
        <f t="shared" si="7"/>
        <v>LAVABO 02</v>
      </c>
      <c r="D68" s="37" t="str">
        <f t="shared" si="6"/>
        <v>E3</v>
      </c>
      <c r="E68" s="38" t="s">
        <v>5778</v>
      </c>
      <c r="F68" s="36">
        <f t="shared" si="4"/>
        <v>5.58</v>
      </c>
      <c r="G68" s="36"/>
      <c r="H68" s="36">
        <f t="shared" si="5"/>
        <v>5.58</v>
      </c>
      <c r="I68" s="36">
        <f t="shared" si="10"/>
        <v>0</v>
      </c>
      <c r="J68" s="36">
        <f t="shared" si="10"/>
        <v>0</v>
      </c>
      <c r="K68" s="36">
        <f t="shared" si="10"/>
        <v>0</v>
      </c>
      <c r="L68" s="36">
        <f t="shared" si="10"/>
        <v>0</v>
      </c>
      <c r="M68" s="36">
        <f t="shared" si="10"/>
        <v>0</v>
      </c>
      <c r="N68" s="36">
        <f t="shared" si="10"/>
        <v>0</v>
      </c>
      <c r="O68" s="36">
        <f t="shared" si="10"/>
        <v>0</v>
      </c>
      <c r="P68" s="36">
        <f t="shared" si="10"/>
        <v>0</v>
      </c>
      <c r="Q68" s="36">
        <f t="shared" si="10"/>
        <v>0</v>
      </c>
      <c r="R68" s="36">
        <f t="shared" si="10"/>
        <v>0</v>
      </c>
      <c r="S68" s="36">
        <f t="shared" si="10"/>
        <v>0</v>
      </c>
    </row>
    <row r="69" spans="1:19" ht="24" outlineLevel="1" x14ac:dyDescent="0.2">
      <c r="A69" s="384" t="s">
        <v>2184</v>
      </c>
      <c r="B69" s="384">
        <v>3.05</v>
      </c>
      <c r="C69" s="384" t="str">
        <f t="shared" si="7"/>
        <v>LAVABO 03</v>
      </c>
      <c r="D69" s="37" t="str">
        <f t="shared" si="6"/>
        <v>E3</v>
      </c>
      <c r="E69" s="38" t="s">
        <v>5778</v>
      </c>
      <c r="F69" s="36">
        <f t="shared" si="4"/>
        <v>3.05</v>
      </c>
      <c r="G69" s="36"/>
      <c r="H69" s="36">
        <f t="shared" si="5"/>
        <v>3.05</v>
      </c>
      <c r="I69" s="36">
        <f t="shared" si="10"/>
        <v>0</v>
      </c>
      <c r="J69" s="36">
        <f t="shared" si="10"/>
        <v>0</v>
      </c>
      <c r="K69" s="36">
        <f t="shared" si="10"/>
        <v>0</v>
      </c>
      <c r="L69" s="36">
        <f t="shared" si="10"/>
        <v>0</v>
      </c>
      <c r="M69" s="36">
        <f t="shared" si="10"/>
        <v>0</v>
      </c>
      <c r="N69" s="36">
        <f t="shared" si="10"/>
        <v>0</v>
      </c>
      <c r="O69" s="36">
        <f t="shared" si="10"/>
        <v>0</v>
      </c>
      <c r="P69" s="36">
        <f t="shared" si="10"/>
        <v>0</v>
      </c>
      <c r="Q69" s="36">
        <f t="shared" si="10"/>
        <v>0</v>
      </c>
      <c r="R69" s="36">
        <f t="shared" si="10"/>
        <v>0</v>
      </c>
      <c r="S69" s="36">
        <f t="shared" si="10"/>
        <v>0</v>
      </c>
    </row>
    <row r="70" spans="1:19" ht="24" outlineLevel="1" x14ac:dyDescent="0.2">
      <c r="A70" s="384" t="s">
        <v>1778</v>
      </c>
      <c r="B70" s="384">
        <v>13.64</v>
      </c>
      <c r="C70" s="384" t="str">
        <f t="shared" si="7"/>
        <v>LAVANDERIA</v>
      </c>
      <c r="D70" s="37" t="str">
        <f t="shared" si="6"/>
        <v>E3</v>
      </c>
      <c r="E70" s="38" t="s">
        <v>5778</v>
      </c>
      <c r="F70" s="36">
        <f t="shared" si="4"/>
        <v>13.64</v>
      </c>
      <c r="G70" s="36"/>
      <c r="H70" s="36">
        <f t="shared" si="5"/>
        <v>13.64</v>
      </c>
      <c r="I70" s="36">
        <f t="shared" si="10"/>
        <v>0</v>
      </c>
      <c r="J70" s="36">
        <f t="shared" si="10"/>
        <v>0</v>
      </c>
      <c r="K70" s="36">
        <f t="shared" si="10"/>
        <v>0</v>
      </c>
      <c r="L70" s="36">
        <f t="shared" si="10"/>
        <v>0</v>
      </c>
      <c r="M70" s="36">
        <f t="shared" si="10"/>
        <v>0</v>
      </c>
      <c r="N70" s="36">
        <f t="shared" si="10"/>
        <v>0</v>
      </c>
      <c r="O70" s="36">
        <f t="shared" si="10"/>
        <v>0</v>
      </c>
      <c r="P70" s="36">
        <f t="shared" si="10"/>
        <v>0</v>
      </c>
      <c r="Q70" s="36">
        <f t="shared" si="10"/>
        <v>0</v>
      </c>
      <c r="R70" s="36">
        <f t="shared" si="10"/>
        <v>0</v>
      </c>
      <c r="S70" s="36">
        <f t="shared" si="10"/>
        <v>0</v>
      </c>
    </row>
    <row r="71" spans="1:19" ht="24" outlineLevel="1" x14ac:dyDescent="0.2">
      <c r="A71" s="384" t="s">
        <v>2289</v>
      </c>
      <c r="B71" s="384">
        <v>15.03</v>
      </c>
      <c r="C71" s="384" t="str">
        <f t="shared" si="7"/>
        <v>SPA</v>
      </c>
      <c r="D71" s="37" t="str">
        <f t="shared" si="6"/>
        <v>E3</v>
      </c>
      <c r="E71" s="38" t="s">
        <v>5778</v>
      </c>
      <c r="F71" s="36">
        <f t="shared" si="4"/>
        <v>15.03</v>
      </c>
      <c r="G71" s="36"/>
      <c r="H71" s="36">
        <f t="shared" si="5"/>
        <v>15.03</v>
      </c>
      <c r="I71" s="36">
        <f t="shared" si="10"/>
        <v>0</v>
      </c>
      <c r="J71" s="36">
        <f t="shared" si="10"/>
        <v>0</v>
      </c>
      <c r="K71" s="36">
        <f t="shared" si="10"/>
        <v>0</v>
      </c>
      <c r="L71" s="36">
        <f t="shared" si="10"/>
        <v>0</v>
      </c>
      <c r="M71" s="36">
        <f t="shared" si="10"/>
        <v>0</v>
      </c>
      <c r="N71" s="36">
        <f t="shared" si="10"/>
        <v>0</v>
      </c>
      <c r="O71" s="36">
        <f t="shared" si="10"/>
        <v>0</v>
      </c>
      <c r="P71" s="36">
        <f t="shared" si="10"/>
        <v>0</v>
      </c>
      <c r="Q71" s="36">
        <f t="shared" si="10"/>
        <v>0</v>
      </c>
      <c r="R71" s="36">
        <f t="shared" si="10"/>
        <v>0</v>
      </c>
      <c r="S71" s="36">
        <f t="shared" si="10"/>
        <v>0</v>
      </c>
    </row>
    <row r="72" spans="1:19" ht="24" outlineLevel="1" x14ac:dyDescent="0.2">
      <c r="A72" s="384" t="s">
        <v>1861</v>
      </c>
      <c r="B72" s="384">
        <v>83.76</v>
      </c>
      <c r="C72" s="384" t="str">
        <f t="shared" si="7"/>
        <v>TERRAÇO 01</v>
      </c>
      <c r="D72" s="37" t="str">
        <f t="shared" si="6"/>
        <v>E3</v>
      </c>
      <c r="E72" s="38" t="s">
        <v>5776</v>
      </c>
      <c r="F72" s="36">
        <f t="shared" si="4"/>
        <v>83.76</v>
      </c>
      <c r="G72" s="36"/>
      <c r="H72" s="36">
        <f t="shared" si="5"/>
        <v>83.76</v>
      </c>
      <c r="I72" s="36">
        <f t="shared" si="10"/>
        <v>0</v>
      </c>
      <c r="J72" s="36">
        <f t="shared" si="10"/>
        <v>0</v>
      </c>
      <c r="K72" s="36">
        <f t="shared" si="10"/>
        <v>0</v>
      </c>
      <c r="L72" s="36">
        <f t="shared" si="10"/>
        <v>0</v>
      </c>
      <c r="M72" s="36">
        <f t="shared" si="10"/>
        <v>0</v>
      </c>
      <c r="N72" s="36">
        <f t="shared" si="10"/>
        <v>0</v>
      </c>
      <c r="O72" s="36">
        <f t="shared" si="10"/>
        <v>0</v>
      </c>
      <c r="P72" s="36">
        <f t="shared" si="10"/>
        <v>0</v>
      </c>
      <c r="Q72" s="36">
        <f t="shared" si="10"/>
        <v>0</v>
      </c>
      <c r="R72" s="36">
        <f t="shared" si="10"/>
        <v>0</v>
      </c>
      <c r="S72" s="36">
        <f t="shared" si="10"/>
        <v>0</v>
      </c>
    </row>
    <row r="73" spans="1:19" ht="24" outlineLevel="1" x14ac:dyDescent="0.2">
      <c r="A73" s="384" t="s">
        <v>1863</v>
      </c>
      <c r="B73" s="384">
        <v>120.91</v>
      </c>
      <c r="C73" s="384" t="str">
        <f t="shared" si="7"/>
        <v>TERRAÇO 02</v>
      </c>
      <c r="D73" s="37" t="str">
        <f t="shared" si="6"/>
        <v>E3</v>
      </c>
      <c r="E73" s="38" t="s">
        <v>5776</v>
      </c>
      <c r="F73" s="36">
        <f t="shared" si="4"/>
        <v>120.91</v>
      </c>
      <c r="G73" s="36"/>
      <c r="H73" s="36">
        <f t="shared" si="5"/>
        <v>120.91</v>
      </c>
      <c r="I73" s="36">
        <f t="shared" si="10"/>
        <v>0</v>
      </c>
      <c r="J73" s="36">
        <f t="shared" si="10"/>
        <v>0</v>
      </c>
      <c r="K73" s="36">
        <f t="shared" si="10"/>
        <v>0</v>
      </c>
      <c r="L73" s="36">
        <f t="shared" si="10"/>
        <v>0</v>
      </c>
      <c r="M73" s="36">
        <f t="shared" si="10"/>
        <v>0</v>
      </c>
      <c r="N73" s="36">
        <f t="shared" si="10"/>
        <v>0</v>
      </c>
      <c r="O73" s="36">
        <f t="shared" si="10"/>
        <v>0</v>
      </c>
      <c r="P73" s="36">
        <f t="shared" si="10"/>
        <v>0</v>
      </c>
      <c r="Q73" s="36">
        <f t="shared" si="10"/>
        <v>0</v>
      </c>
      <c r="R73" s="36">
        <f t="shared" si="10"/>
        <v>0</v>
      </c>
      <c r="S73" s="36">
        <f t="shared" si="10"/>
        <v>0</v>
      </c>
    </row>
    <row r="74" spans="1:19" ht="24" outlineLevel="1" x14ac:dyDescent="0.2">
      <c r="A74" s="384" t="s">
        <v>1865</v>
      </c>
      <c r="B74" s="384">
        <v>55.7</v>
      </c>
      <c r="C74" s="384" t="str">
        <f t="shared" si="7"/>
        <v>TERRAÇO 03</v>
      </c>
      <c r="D74" s="37" t="str">
        <f t="shared" si="6"/>
        <v>E3</v>
      </c>
      <c r="E74" s="38" t="s">
        <v>5776</v>
      </c>
      <c r="F74" s="36">
        <f t="shared" si="4"/>
        <v>55.7</v>
      </c>
      <c r="G74" s="36"/>
      <c r="H74" s="36">
        <f t="shared" si="5"/>
        <v>55.7</v>
      </c>
      <c r="I74" s="36">
        <f t="shared" si="10"/>
        <v>0</v>
      </c>
      <c r="J74" s="36">
        <f t="shared" si="10"/>
        <v>0</v>
      </c>
      <c r="K74" s="36">
        <f t="shared" si="10"/>
        <v>0</v>
      </c>
      <c r="L74" s="36">
        <f t="shared" si="10"/>
        <v>0</v>
      </c>
      <c r="M74" s="36">
        <f t="shared" si="10"/>
        <v>0</v>
      </c>
      <c r="N74" s="36">
        <f t="shared" si="10"/>
        <v>0</v>
      </c>
      <c r="O74" s="36">
        <f t="shared" si="10"/>
        <v>0</v>
      </c>
      <c r="P74" s="36">
        <f t="shared" si="10"/>
        <v>0</v>
      </c>
      <c r="Q74" s="36">
        <f t="shared" si="10"/>
        <v>0</v>
      </c>
      <c r="R74" s="36">
        <f t="shared" si="10"/>
        <v>0</v>
      </c>
      <c r="S74" s="36">
        <f t="shared" si="10"/>
        <v>0</v>
      </c>
    </row>
    <row r="75" spans="1:19" ht="24" outlineLevel="1" x14ac:dyDescent="0.2">
      <c r="A75" s="384" t="s">
        <v>1867</v>
      </c>
      <c r="B75" s="384">
        <v>94.22</v>
      </c>
      <c r="C75" s="384" t="str">
        <f t="shared" si="7"/>
        <v>TERRAÇO 04</v>
      </c>
      <c r="D75" s="37" t="str">
        <f t="shared" si="6"/>
        <v>E3</v>
      </c>
      <c r="E75" s="38" t="s">
        <v>5776</v>
      </c>
      <c r="F75" s="36">
        <f t="shared" si="4"/>
        <v>94.22</v>
      </c>
      <c r="G75" s="36"/>
      <c r="H75" s="36">
        <f t="shared" si="5"/>
        <v>94.22</v>
      </c>
      <c r="I75" s="36">
        <f t="shared" si="10"/>
        <v>0</v>
      </c>
      <c r="J75" s="36">
        <f t="shared" si="10"/>
        <v>0</v>
      </c>
      <c r="K75" s="36">
        <f t="shared" si="10"/>
        <v>0</v>
      </c>
      <c r="L75" s="36">
        <f t="shared" si="10"/>
        <v>0</v>
      </c>
      <c r="M75" s="36">
        <f t="shared" si="10"/>
        <v>0</v>
      </c>
      <c r="N75" s="36">
        <f t="shared" si="10"/>
        <v>0</v>
      </c>
      <c r="O75" s="36">
        <f t="shared" si="10"/>
        <v>0</v>
      </c>
      <c r="P75" s="36">
        <f t="shared" si="10"/>
        <v>0</v>
      </c>
      <c r="Q75" s="36">
        <f t="shared" si="10"/>
        <v>0</v>
      </c>
      <c r="R75" s="36">
        <f t="shared" si="10"/>
        <v>0</v>
      </c>
      <c r="S75" s="36">
        <f t="shared" si="10"/>
        <v>0</v>
      </c>
    </row>
    <row r="76" spans="1:19" ht="24" outlineLevel="1" x14ac:dyDescent="0.2">
      <c r="A76" s="384" t="s">
        <v>1869</v>
      </c>
      <c r="B76" s="384">
        <v>22.28</v>
      </c>
      <c r="C76" s="384" t="str">
        <f t="shared" si="7"/>
        <v>TERRAÇO 05</v>
      </c>
      <c r="D76" s="37" t="str">
        <f t="shared" si="6"/>
        <v>E3</v>
      </c>
      <c r="E76" s="38" t="s">
        <v>5776</v>
      </c>
      <c r="F76" s="36">
        <f t="shared" si="4"/>
        <v>22.28</v>
      </c>
      <c r="G76" s="36"/>
      <c r="H76" s="36">
        <f t="shared" si="5"/>
        <v>22.28</v>
      </c>
      <c r="I76" s="36">
        <f t="shared" si="10"/>
        <v>0</v>
      </c>
      <c r="J76" s="36">
        <f t="shared" si="10"/>
        <v>0</v>
      </c>
      <c r="K76" s="36">
        <f t="shared" si="10"/>
        <v>0</v>
      </c>
      <c r="L76" s="36">
        <f t="shared" si="10"/>
        <v>0</v>
      </c>
      <c r="M76" s="36">
        <f t="shared" si="10"/>
        <v>0</v>
      </c>
      <c r="N76" s="36">
        <f t="shared" si="10"/>
        <v>0</v>
      </c>
      <c r="O76" s="36">
        <f t="shared" si="10"/>
        <v>0</v>
      </c>
      <c r="P76" s="36">
        <f t="shared" si="10"/>
        <v>0</v>
      </c>
      <c r="Q76" s="36">
        <f t="shared" si="10"/>
        <v>0</v>
      </c>
      <c r="R76" s="36">
        <f t="shared" si="10"/>
        <v>0</v>
      </c>
      <c r="S76" s="36">
        <f t="shared" si="10"/>
        <v>0</v>
      </c>
    </row>
    <row r="77" spans="1:19" ht="24" outlineLevel="1" x14ac:dyDescent="0.2">
      <c r="A77" s="384" t="s">
        <v>1871</v>
      </c>
      <c r="B77" s="384">
        <v>7.42</v>
      </c>
      <c r="C77" s="384" t="str">
        <f t="shared" si="7"/>
        <v>TERRAÇO 06</v>
      </c>
      <c r="D77" s="37" t="str">
        <f t="shared" si="6"/>
        <v>E3</v>
      </c>
      <c r="E77" s="38" t="s">
        <v>5776</v>
      </c>
      <c r="F77" s="36">
        <f t="shared" si="4"/>
        <v>7.42</v>
      </c>
      <c r="G77" s="36"/>
      <c r="H77" s="36">
        <f t="shared" si="5"/>
        <v>7.42</v>
      </c>
      <c r="I77" s="36">
        <f t="shared" si="10"/>
        <v>0</v>
      </c>
      <c r="J77" s="36">
        <f t="shared" si="10"/>
        <v>0</v>
      </c>
      <c r="K77" s="36">
        <f t="shared" si="10"/>
        <v>0</v>
      </c>
      <c r="L77" s="36">
        <f t="shared" si="10"/>
        <v>0</v>
      </c>
      <c r="M77" s="36">
        <f t="shared" si="10"/>
        <v>0</v>
      </c>
      <c r="N77" s="36">
        <f t="shared" si="10"/>
        <v>0</v>
      </c>
      <c r="O77" s="36">
        <f t="shared" si="10"/>
        <v>0</v>
      </c>
      <c r="P77" s="36">
        <f t="shared" si="10"/>
        <v>0</v>
      </c>
      <c r="Q77" s="36">
        <f t="shared" si="10"/>
        <v>0</v>
      </c>
      <c r="R77" s="36">
        <f t="shared" si="10"/>
        <v>0</v>
      </c>
      <c r="S77" s="36">
        <f t="shared" si="10"/>
        <v>0</v>
      </c>
    </row>
    <row r="78" spans="1:19" ht="24" outlineLevel="1" x14ac:dyDescent="0.2">
      <c r="A78" s="384" t="s">
        <v>1818</v>
      </c>
      <c r="B78" s="384">
        <v>3.05</v>
      </c>
      <c r="C78" s="384" t="str">
        <f t="shared" si="7"/>
        <v>WC PNE</v>
      </c>
      <c r="D78" s="37" t="str">
        <f t="shared" si="6"/>
        <v>E3</v>
      </c>
      <c r="E78" s="38" t="s">
        <v>5778</v>
      </c>
      <c r="F78" s="36">
        <f t="shared" ref="F78:F141" si="11">B78</f>
        <v>3.05</v>
      </c>
      <c r="G78" s="36"/>
      <c r="H78" s="36">
        <f t="shared" ref="H78:S141" si="12">SUMIF($D78,H$10,$B78)</f>
        <v>3.05</v>
      </c>
      <c r="I78" s="36">
        <f t="shared" si="12"/>
        <v>0</v>
      </c>
      <c r="J78" s="36">
        <f t="shared" si="12"/>
        <v>0</v>
      </c>
      <c r="K78" s="36">
        <f t="shared" si="12"/>
        <v>0</v>
      </c>
      <c r="L78" s="36">
        <f t="shared" si="12"/>
        <v>0</v>
      </c>
      <c r="M78" s="36">
        <f t="shared" si="12"/>
        <v>0</v>
      </c>
      <c r="N78" s="36">
        <f t="shared" si="12"/>
        <v>0</v>
      </c>
      <c r="O78" s="36">
        <f t="shared" si="12"/>
        <v>0</v>
      </c>
      <c r="P78" s="36">
        <f t="shared" si="12"/>
        <v>0</v>
      </c>
      <c r="Q78" s="36">
        <f t="shared" si="12"/>
        <v>0</v>
      </c>
      <c r="R78" s="36">
        <f t="shared" si="12"/>
        <v>0</v>
      </c>
      <c r="S78" s="36">
        <f t="shared" si="12"/>
        <v>0</v>
      </c>
    </row>
    <row r="79" spans="1:19" ht="24" outlineLevel="1" x14ac:dyDescent="0.2">
      <c r="A79" s="384" t="s">
        <v>1780</v>
      </c>
      <c r="B79" s="384">
        <v>6.42</v>
      </c>
      <c r="C79" s="384" t="str">
        <f t="shared" si="7"/>
        <v>WC PNE 01</v>
      </c>
      <c r="D79" s="37" t="str">
        <f t="shared" ref="D79:D142" si="13">TRIM(LEFT(A79,FIND("-",A79)-1))</f>
        <v>E3</v>
      </c>
      <c r="E79" s="38" t="s">
        <v>5778</v>
      </c>
      <c r="F79" s="36">
        <f t="shared" si="11"/>
        <v>6.42</v>
      </c>
      <c r="G79" s="36"/>
      <c r="H79" s="36">
        <f t="shared" si="12"/>
        <v>6.42</v>
      </c>
      <c r="I79" s="36">
        <f t="shared" si="12"/>
        <v>0</v>
      </c>
      <c r="J79" s="36">
        <f t="shared" si="12"/>
        <v>0</v>
      </c>
      <c r="K79" s="36">
        <f t="shared" si="12"/>
        <v>0</v>
      </c>
      <c r="L79" s="36">
        <f t="shared" si="12"/>
        <v>0</v>
      </c>
      <c r="M79" s="36">
        <f t="shared" si="12"/>
        <v>0</v>
      </c>
      <c r="N79" s="36">
        <f t="shared" si="12"/>
        <v>0</v>
      </c>
      <c r="O79" s="36">
        <f t="shared" si="12"/>
        <v>0</v>
      </c>
      <c r="P79" s="36">
        <f t="shared" si="12"/>
        <v>0</v>
      </c>
      <c r="Q79" s="36">
        <f t="shared" si="12"/>
        <v>0</v>
      </c>
      <c r="R79" s="36">
        <f t="shared" si="12"/>
        <v>0</v>
      </c>
      <c r="S79" s="36">
        <f t="shared" si="12"/>
        <v>0</v>
      </c>
    </row>
    <row r="80" spans="1:19" ht="24" outlineLevel="1" x14ac:dyDescent="0.2">
      <c r="A80" s="384" t="s">
        <v>1782</v>
      </c>
      <c r="B80" s="384">
        <v>6.29</v>
      </c>
      <c r="C80" s="384" t="str">
        <f t="shared" si="7"/>
        <v>WC PNE 02</v>
      </c>
      <c r="D80" s="37" t="str">
        <f t="shared" si="13"/>
        <v>E3</v>
      </c>
      <c r="E80" s="38" t="s">
        <v>5778</v>
      </c>
      <c r="F80" s="36">
        <f t="shared" si="11"/>
        <v>6.29</v>
      </c>
      <c r="G80" s="36"/>
      <c r="H80" s="36">
        <f t="shared" si="12"/>
        <v>6.29</v>
      </c>
      <c r="I80" s="36">
        <f t="shared" si="12"/>
        <v>0</v>
      </c>
      <c r="J80" s="36">
        <f t="shared" si="12"/>
        <v>0</v>
      </c>
      <c r="K80" s="36">
        <f t="shared" si="12"/>
        <v>0</v>
      </c>
      <c r="L80" s="36">
        <f t="shared" si="12"/>
        <v>0</v>
      </c>
      <c r="M80" s="36">
        <f t="shared" si="12"/>
        <v>0</v>
      </c>
      <c r="N80" s="36">
        <f t="shared" si="12"/>
        <v>0</v>
      </c>
      <c r="O80" s="36">
        <f t="shared" si="12"/>
        <v>0</v>
      </c>
      <c r="P80" s="36">
        <f t="shared" si="12"/>
        <v>0</v>
      </c>
      <c r="Q80" s="36">
        <f t="shared" si="12"/>
        <v>0</v>
      </c>
      <c r="R80" s="36">
        <f t="shared" si="12"/>
        <v>0</v>
      </c>
      <c r="S80" s="36">
        <f t="shared" si="12"/>
        <v>0</v>
      </c>
    </row>
    <row r="81" spans="1:19" ht="24" outlineLevel="1" x14ac:dyDescent="0.2">
      <c r="A81" s="384" t="s">
        <v>1784</v>
      </c>
      <c r="B81" s="384">
        <v>3.04</v>
      </c>
      <c r="C81" s="384" t="str">
        <f t="shared" si="7"/>
        <v>WC PNE 03</v>
      </c>
      <c r="D81" s="37" t="str">
        <f t="shared" si="13"/>
        <v>E3</v>
      </c>
      <c r="E81" s="38" t="s">
        <v>5778</v>
      </c>
      <c r="F81" s="36">
        <f t="shared" si="11"/>
        <v>3.04</v>
      </c>
      <c r="G81" s="36"/>
      <c r="H81" s="36">
        <f t="shared" si="12"/>
        <v>3.04</v>
      </c>
      <c r="I81" s="36">
        <f t="shared" si="12"/>
        <v>0</v>
      </c>
      <c r="J81" s="36">
        <f t="shared" si="12"/>
        <v>0</v>
      </c>
      <c r="K81" s="36">
        <f t="shared" si="12"/>
        <v>0</v>
      </c>
      <c r="L81" s="36">
        <f t="shared" si="12"/>
        <v>0</v>
      </c>
      <c r="M81" s="36">
        <f t="shared" si="12"/>
        <v>0</v>
      </c>
      <c r="N81" s="36">
        <f t="shared" si="12"/>
        <v>0</v>
      </c>
      <c r="O81" s="36">
        <f t="shared" si="12"/>
        <v>0</v>
      </c>
      <c r="P81" s="36">
        <f t="shared" si="12"/>
        <v>0</v>
      </c>
      <c r="Q81" s="36">
        <f t="shared" si="12"/>
        <v>0</v>
      </c>
      <c r="R81" s="36">
        <f t="shared" si="12"/>
        <v>0</v>
      </c>
      <c r="S81" s="36">
        <f t="shared" si="12"/>
        <v>0</v>
      </c>
    </row>
    <row r="82" spans="1:19" ht="24" outlineLevel="1" x14ac:dyDescent="0.2">
      <c r="A82" s="384" t="s">
        <v>1786</v>
      </c>
      <c r="B82" s="384">
        <v>1.82</v>
      </c>
      <c r="C82" s="384" t="str">
        <f t="shared" si="7"/>
        <v>WC PNE 04</v>
      </c>
      <c r="D82" s="37" t="str">
        <f t="shared" si="13"/>
        <v>E3</v>
      </c>
      <c r="E82" s="38" t="s">
        <v>5778</v>
      </c>
      <c r="F82" s="36">
        <f t="shared" si="11"/>
        <v>1.82</v>
      </c>
      <c r="G82" s="36"/>
      <c r="H82" s="36">
        <f t="shared" si="12"/>
        <v>1.82</v>
      </c>
      <c r="I82" s="36">
        <f t="shared" si="12"/>
        <v>0</v>
      </c>
      <c r="J82" s="36">
        <f t="shared" si="12"/>
        <v>0</v>
      </c>
      <c r="K82" s="36">
        <f t="shared" si="12"/>
        <v>0</v>
      </c>
      <c r="L82" s="36">
        <f t="shared" si="12"/>
        <v>0</v>
      </c>
      <c r="M82" s="36">
        <f t="shared" si="12"/>
        <v>0</v>
      </c>
      <c r="N82" s="36">
        <f t="shared" si="12"/>
        <v>0</v>
      </c>
      <c r="O82" s="36">
        <f t="shared" si="12"/>
        <v>0</v>
      </c>
      <c r="P82" s="36">
        <f t="shared" si="12"/>
        <v>0</v>
      </c>
      <c r="Q82" s="36">
        <f t="shared" si="12"/>
        <v>0</v>
      </c>
      <c r="R82" s="36">
        <f t="shared" si="12"/>
        <v>0</v>
      </c>
      <c r="S82" s="36">
        <f t="shared" si="12"/>
        <v>0</v>
      </c>
    </row>
    <row r="83" spans="1:19" ht="48" outlineLevel="1" x14ac:dyDescent="0.2">
      <c r="A83" s="384" t="s">
        <v>2252</v>
      </c>
      <c r="B83" s="384">
        <v>7.42</v>
      </c>
      <c r="C83" s="384" t="str">
        <f t="shared" ref="C83:C145" si="14">TRIM(RIGHT(A83,LEN(A83)-FIND("@",SUBSTITUTE(A83,"-","@",LEN(A83)-LEN(SUBSTITUTE(A83,"-",""))))))</f>
        <v>TERRAÇO 02</v>
      </c>
      <c r="D83" s="37" t="str">
        <f t="shared" si="13"/>
        <v>E3</v>
      </c>
      <c r="E83" s="38" t="s">
        <v>5776</v>
      </c>
      <c r="F83" s="36">
        <f t="shared" si="11"/>
        <v>7.42</v>
      </c>
      <c r="G83" s="36"/>
      <c r="H83" s="36">
        <f t="shared" si="12"/>
        <v>7.42</v>
      </c>
      <c r="I83" s="36">
        <f t="shared" si="12"/>
        <v>0</v>
      </c>
      <c r="J83" s="36">
        <f t="shared" si="12"/>
        <v>0</v>
      </c>
      <c r="K83" s="36">
        <f t="shared" si="12"/>
        <v>0</v>
      </c>
      <c r="L83" s="36">
        <f t="shared" si="12"/>
        <v>0</v>
      </c>
      <c r="M83" s="36">
        <f t="shared" si="12"/>
        <v>0</v>
      </c>
      <c r="N83" s="36">
        <f t="shared" si="12"/>
        <v>0</v>
      </c>
      <c r="O83" s="36">
        <f t="shared" si="12"/>
        <v>0</v>
      </c>
      <c r="P83" s="36">
        <f t="shared" si="12"/>
        <v>0</v>
      </c>
      <c r="Q83" s="36">
        <f t="shared" si="12"/>
        <v>0</v>
      </c>
      <c r="R83" s="36">
        <f t="shared" si="12"/>
        <v>0</v>
      </c>
      <c r="S83" s="36">
        <f t="shared" si="12"/>
        <v>0</v>
      </c>
    </row>
    <row r="84" spans="1:19" ht="24" outlineLevel="1" x14ac:dyDescent="0.2">
      <c r="A84" s="384" t="s">
        <v>1764</v>
      </c>
      <c r="B84" s="384">
        <v>67.13</v>
      </c>
      <c r="C84" s="384" t="str">
        <f t="shared" si="14"/>
        <v>ESQUADRIA</v>
      </c>
      <c r="D84" s="37" t="str">
        <f t="shared" si="13"/>
        <v>C3</v>
      </c>
      <c r="E84" s="38" t="s">
        <v>2365</v>
      </c>
      <c r="F84" s="36">
        <f t="shared" si="11"/>
        <v>67.13</v>
      </c>
      <c r="G84" s="36"/>
      <c r="H84" s="36">
        <f t="shared" si="12"/>
        <v>0</v>
      </c>
      <c r="I84" s="36">
        <f t="shared" si="12"/>
        <v>0</v>
      </c>
      <c r="J84" s="36">
        <f t="shared" si="12"/>
        <v>0</v>
      </c>
      <c r="K84" s="36">
        <f t="shared" si="12"/>
        <v>67.13</v>
      </c>
      <c r="L84" s="36">
        <f t="shared" si="12"/>
        <v>0</v>
      </c>
      <c r="M84" s="36">
        <f t="shared" si="12"/>
        <v>0</v>
      </c>
      <c r="N84" s="36">
        <f t="shared" si="12"/>
        <v>0</v>
      </c>
      <c r="O84" s="36">
        <f t="shared" si="12"/>
        <v>0</v>
      </c>
      <c r="P84" s="36">
        <f t="shared" si="12"/>
        <v>0</v>
      </c>
      <c r="Q84" s="36">
        <f t="shared" si="12"/>
        <v>0</v>
      </c>
      <c r="R84" s="36">
        <f t="shared" si="12"/>
        <v>0</v>
      </c>
      <c r="S84" s="36">
        <f t="shared" si="12"/>
        <v>0</v>
      </c>
    </row>
    <row r="85" spans="1:19" ht="24" outlineLevel="1" x14ac:dyDescent="0.2">
      <c r="A85" s="384" t="s">
        <v>1765</v>
      </c>
      <c r="B85" s="384">
        <v>2.94</v>
      </c>
      <c r="C85" s="384" t="str">
        <f t="shared" si="14"/>
        <v>GERADOR</v>
      </c>
      <c r="D85" s="37" t="str">
        <f t="shared" si="13"/>
        <v>C3</v>
      </c>
      <c r="E85" s="38" t="s">
        <v>5778</v>
      </c>
      <c r="F85" s="36">
        <f t="shared" si="11"/>
        <v>2.94</v>
      </c>
      <c r="G85" s="36"/>
      <c r="H85" s="36">
        <f t="shared" si="12"/>
        <v>0</v>
      </c>
      <c r="I85" s="36">
        <f t="shared" si="12"/>
        <v>0</v>
      </c>
      <c r="J85" s="36">
        <f t="shared" si="12"/>
        <v>0</v>
      </c>
      <c r="K85" s="36">
        <f t="shared" si="12"/>
        <v>2.94</v>
      </c>
      <c r="L85" s="36">
        <f t="shared" si="12"/>
        <v>0</v>
      </c>
      <c r="M85" s="36">
        <f t="shared" si="12"/>
        <v>0</v>
      </c>
      <c r="N85" s="36">
        <f t="shared" si="12"/>
        <v>0</v>
      </c>
      <c r="O85" s="36">
        <f t="shared" si="12"/>
        <v>0</v>
      </c>
      <c r="P85" s="36">
        <f t="shared" si="12"/>
        <v>0</v>
      </c>
      <c r="Q85" s="36">
        <f t="shared" si="12"/>
        <v>0</v>
      </c>
      <c r="R85" s="36">
        <f t="shared" si="12"/>
        <v>0</v>
      </c>
      <c r="S85" s="36">
        <f t="shared" si="12"/>
        <v>0</v>
      </c>
    </row>
    <row r="86" spans="1:19" ht="24" outlineLevel="1" x14ac:dyDescent="0.2">
      <c r="A86" s="384" t="s">
        <v>1757</v>
      </c>
      <c r="B86" s="384">
        <v>27.4</v>
      </c>
      <c r="C86" s="384" t="str">
        <f t="shared" si="14"/>
        <v>FOSSO ELEVADOR</v>
      </c>
      <c r="D86" s="37" t="str">
        <f t="shared" si="13"/>
        <v>C4</v>
      </c>
      <c r="E86" s="38" t="s">
        <v>5778</v>
      </c>
      <c r="F86" s="36">
        <f t="shared" si="11"/>
        <v>27.4</v>
      </c>
      <c r="G86" s="36"/>
      <c r="H86" s="36">
        <f t="shared" si="12"/>
        <v>0</v>
      </c>
      <c r="I86" s="36">
        <f t="shared" si="12"/>
        <v>0</v>
      </c>
      <c r="J86" s="36">
        <f t="shared" si="12"/>
        <v>0</v>
      </c>
      <c r="K86" s="36">
        <f t="shared" si="12"/>
        <v>0</v>
      </c>
      <c r="L86" s="36">
        <f t="shared" si="12"/>
        <v>0</v>
      </c>
      <c r="M86" s="36">
        <f t="shared" si="12"/>
        <v>27.4</v>
      </c>
      <c r="N86" s="36">
        <f t="shared" si="12"/>
        <v>0</v>
      </c>
      <c r="O86" s="36">
        <f t="shared" si="12"/>
        <v>0</v>
      </c>
      <c r="P86" s="36">
        <f t="shared" si="12"/>
        <v>0</v>
      </c>
      <c r="Q86" s="36">
        <f t="shared" si="12"/>
        <v>0</v>
      </c>
      <c r="R86" s="36">
        <f t="shared" si="12"/>
        <v>0</v>
      </c>
      <c r="S86" s="36">
        <f t="shared" si="12"/>
        <v>0</v>
      </c>
    </row>
    <row r="87" spans="1:19" ht="24" outlineLevel="1" x14ac:dyDescent="0.2">
      <c r="A87" s="384" t="s">
        <v>1791</v>
      </c>
      <c r="B87" s="384">
        <v>2.2000000000000002</v>
      </c>
      <c r="C87" s="384" t="str">
        <f t="shared" si="14"/>
        <v>INTERFACE JARDIM</v>
      </c>
      <c r="D87" s="37" t="str">
        <f t="shared" si="13"/>
        <v>C3</v>
      </c>
      <c r="E87" s="38" t="s">
        <v>5776</v>
      </c>
      <c r="F87" s="36">
        <f t="shared" si="11"/>
        <v>2.2000000000000002</v>
      </c>
      <c r="G87" s="36"/>
      <c r="H87" s="36">
        <f t="shared" si="12"/>
        <v>0</v>
      </c>
      <c r="I87" s="36">
        <f t="shared" si="12"/>
        <v>0</v>
      </c>
      <c r="J87" s="36">
        <f t="shared" si="12"/>
        <v>0</v>
      </c>
      <c r="K87" s="36">
        <f t="shared" si="12"/>
        <v>2.2000000000000002</v>
      </c>
      <c r="L87" s="36">
        <f t="shared" si="12"/>
        <v>0</v>
      </c>
      <c r="M87" s="36">
        <f t="shared" si="12"/>
        <v>0</v>
      </c>
      <c r="N87" s="36">
        <f t="shared" si="12"/>
        <v>0</v>
      </c>
      <c r="O87" s="36">
        <f t="shared" si="12"/>
        <v>0</v>
      </c>
      <c r="P87" s="36">
        <f t="shared" si="12"/>
        <v>0</v>
      </c>
      <c r="Q87" s="36">
        <f t="shared" si="12"/>
        <v>0</v>
      </c>
      <c r="R87" s="36">
        <f t="shared" si="12"/>
        <v>0</v>
      </c>
      <c r="S87" s="36">
        <f t="shared" si="12"/>
        <v>0</v>
      </c>
    </row>
    <row r="88" spans="1:19" ht="24" outlineLevel="1" x14ac:dyDescent="0.2">
      <c r="A88" s="384" t="s">
        <v>1793</v>
      </c>
      <c r="B88" s="384">
        <v>52.36</v>
      </c>
      <c r="C88" s="384" t="str">
        <f t="shared" si="14"/>
        <v>INTERFACE JARDIM</v>
      </c>
      <c r="D88" s="37" t="str">
        <f t="shared" si="13"/>
        <v>C4</v>
      </c>
      <c r="E88" s="38" t="s">
        <v>5776</v>
      </c>
      <c r="F88" s="36">
        <f t="shared" si="11"/>
        <v>52.36</v>
      </c>
      <c r="G88" s="36"/>
      <c r="H88" s="36">
        <f t="shared" si="12"/>
        <v>0</v>
      </c>
      <c r="I88" s="36">
        <f t="shared" si="12"/>
        <v>0</v>
      </c>
      <c r="J88" s="36">
        <f t="shared" si="12"/>
        <v>0</v>
      </c>
      <c r="K88" s="36">
        <f t="shared" si="12"/>
        <v>0</v>
      </c>
      <c r="L88" s="36">
        <f t="shared" si="12"/>
        <v>0</v>
      </c>
      <c r="M88" s="36">
        <f t="shared" si="12"/>
        <v>52.36</v>
      </c>
      <c r="N88" s="36">
        <f t="shared" si="12"/>
        <v>0</v>
      </c>
      <c r="O88" s="36">
        <f t="shared" si="12"/>
        <v>0</v>
      </c>
      <c r="P88" s="36">
        <f t="shared" si="12"/>
        <v>0</v>
      </c>
      <c r="Q88" s="36">
        <f t="shared" si="12"/>
        <v>0</v>
      </c>
      <c r="R88" s="36">
        <f t="shared" si="12"/>
        <v>0</v>
      </c>
      <c r="S88" s="36">
        <f t="shared" si="12"/>
        <v>0</v>
      </c>
    </row>
    <row r="89" spans="1:19" ht="48" outlineLevel="1" x14ac:dyDescent="0.2">
      <c r="A89" s="384" t="s">
        <v>1795</v>
      </c>
      <c r="B89" s="384">
        <v>3.22</v>
      </c>
      <c r="C89" s="384" t="str">
        <f t="shared" si="14"/>
        <v>JARDINS ELEVADOS</v>
      </c>
      <c r="D89" s="37" t="str">
        <f t="shared" si="13"/>
        <v>M44AR05</v>
      </c>
      <c r="E89" s="38" t="s">
        <v>5776</v>
      </c>
      <c r="F89" s="36">
        <f t="shared" si="11"/>
        <v>3.22</v>
      </c>
      <c r="G89" s="36">
        <f>B89</f>
        <v>3.22</v>
      </c>
      <c r="H89" s="36">
        <f t="shared" si="12"/>
        <v>0</v>
      </c>
      <c r="I89" s="36">
        <f t="shared" si="12"/>
        <v>0</v>
      </c>
      <c r="J89" s="36">
        <f t="shared" si="12"/>
        <v>0</v>
      </c>
      <c r="K89" s="36">
        <f t="shared" si="12"/>
        <v>0</v>
      </c>
      <c r="L89" s="36">
        <f t="shared" si="12"/>
        <v>0</v>
      </c>
      <c r="M89" s="36">
        <f t="shared" si="12"/>
        <v>0</v>
      </c>
      <c r="N89" s="36">
        <f t="shared" si="12"/>
        <v>0</v>
      </c>
      <c r="O89" s="36">
        <f t="shared" si="12"/>
        <v>0</v>
      </c>
      <c r="P89" s="36">
        <f t="shared" si="12"/>
        <v>0</v>
      </c>
      <c r="Q89" s="36">
        <f t="shared" si="12"/>
        <v>0</v>
      </c>
      <c r="R89" s="36">
        <f t="shared" si="12"/>
        <v>3.22</v>
      </c>
      <c r="S89" s="36">
        <f t="shared" si="12"/>
        <v>0</v>
      </c>
    </row>
    <row r="90" spans="1:19" ht="36" outlineLevel="1" x14ac:dyDescent="0.2">
      <c r="A90" s="384" t="s">
        <v>2315</v>
      </c>
      <c r="B90" s="384">
        <v>96.3</v>
      </c>
      <c r="C90" s="384" t="str">
        <f t="shared" si="14"/>
        <v>LAJE IMPERMEABILIZADA</v>
      </c>
      <c r="D90" s="37" t="str">
        <f t="shared" si="13"/>
        <v>M44A</v>
      </c>
      <c r="E90" s="38" t="s">
        <v>5776</v>
      </c>
      <c r="F90" s="36">
        <f t="shared" si="11"/>
        <v>96.3</v>
      </c>
      <c r="G90" s="36"/>
      <c r="H90" s="36">
        <f t="shared" si="12"/>
        <v>0</v>
      </c>
      <c r="I90" s="36">
        <f t="shared" si="12"/>
        <v>0</v>
      </c>
      <c r="J90" s="36">
        <f t="shared" si="12"/>
        <v>96.3</v>
      </c>
      <c r="K90" s="36">
        <f t="shared" si="12"/>
        <v>0</v>
      </c>
      <c r="L90" s="36">
        <f t="shared" si="12"/>
        <v>0</v>
      </c>
      <c r="M90" s="36">
        <f t="shared" si="12"/>
        <v>0</v>
      </c>
      <c r="N90" s="36">
        <f t="shared" si="12"/>
        <v>0</v>
      </c>
      <c r="O90" s="36">
        <f t="shared" si="12"/>
        <v>0</v>
      </c>
      <c r="P90" s="36">
        <f t="shared" si="12"/>
        <v>0</v>
      </c>
      <c r="Q90" s="36">
        <f t="shared" si="12"/>
        <v>0</v>
      </c>
      <c r="R90" s="36">
        <f t="shared" si="12"/>
        <v>0</v>
      </c>
      <c r="S90" s="36">
        <f t="shared" si="12"/>
        <v>0</v>
      </c>
    </row>
    <row r="91" spans="1:19" ht="24" outlineLevel="1" x14ac:dyDescent="0.2">
      <c r="A91" s="384" t="s">
        <v>1901</v>
      </c>
      <c r="B91" s="384">
        <v>4.8</v>
      </c>
      <c r="C91" s="384" t="str">
        <f t="shared" si="14"/>
        <v>LAVABO</v>
      </c>
      <c r="D91" s="37" t="str">
        <f t="shared" si="13"/>
        <v>E3</v>
      </c>
      <c r="E91" s="38" t="s">
        <v>5778</v>
      </c>
      <c r="F91" s="36">
        <f t="shared" si="11"/>
        <v>4.8</v>
      </c>
      <c r="G91" s="36"/>
      <c r="H91" s="36">
        <f t="shared" si="12"/>
        <v>4.8</v>
      </c>
      <c r="I91" s="36">
        <f t="shared" si="12"/>
        <v>0</v>
      </c>
      <c r="J91" s="36">
        <f t="shared" si="12"/>
        <v>0</v>
      </c>
      <c r="K91" s="36">
        <f t="shared" si="12"/>
        <v>0</v>
      </c>
      <c r="L91" s="36">
        <f t="shared" si="12"/>
        <v>0</v>
      </c>
      <c r="M91" s="36">
        <f t="shared" si="12"/>
        <v>0</v>
      </c>
      <c r="N91" s="36">
        <f t="shared" si="12"/>
        <v>0</v>
      </c>
      <c r="O91" s="36">
        <f t="shared" si="12"/>
        <v>0</v>
      </c>
      <c r="P91" s="36">
        <f t="shared" si="12"/>
        <v>0</v>
      </c>
      <c r="Q91" s="36">
        <f t="shared" si="12"/>
        <v>0</v>
      </c>
      <c r="R91" s="36">
        <f t="shared" si="12"/>
        <v>0</v>
      </c>
      <c r="S91" s="36">
        <f t="shared" si="12"/>
        <v>0</v>
      </c>
    </row>
    <row r="92" spans="1:19" ht="24" outlineLevel="1" x14ac:dyDescent="0.2">
      <c r="A92" s="384" t="s">
        <v>2180</v>
      </c>
      <c r="B92" s="384">
        <v>3.09</v>
      </c>
      <c r="C92" s="384" t="str">
        <f t="shared" si="14"/>
        <v>LAVABO 01</v>
      </c>
      <c r="D92" s="37" t="str">
        <f t="shared" si="13"/>
        <v>E3</v>
      </c>
      <c r="E92" s="38" t="s">
        <v>5778</v>
      </c>
      <c r="F92" s="36">
        <f t="shared" si="11"/>
        <v>3.09</v>
      </c>
      <c r="G92" s="36"/>
      <c r="H92" s="36">
        <f t="shared" si="12"/>
        <v>3.09</v>
      </c>
      <c r="I92" s="36">
        <f t="shared" si="12"/>
        <v>0</v>
      </c>
      <c r="J92" s="36">
        <f t="shared" si="12"/>
        <v>0</v>
      </c>
      <c r="K92" s="36">
        <f t="shared" si="12"/>
        <v>0</v>
      </c>
      <c r="L92" s="36">
        <f t="shared" si="12"/>
        <v>0</v>
      </c>
      <c r="M92" s="36">
        <f t="shared" si="12"/>
        <v>0</v>
      </c>
      <c r="N92" s="36">
        <f t="shared" si="12"/>
        <v>0</v>
      </c>
      <c r="O92" s="36">
        <f t="shared" si="12"/>
        <v>0</v>
      </c>
      <c r="P92" s="36">
        <f t="shared" si="12"/>
        <v>0</v>
      </c>
      <c r="Q92" s="36">
        <f t="shared" si="12"/>
        <v>0</v>
      </c>
      <c r="R92" s="36">
        <f t="shared" si="12"/>
        <v>0</v>
      </c>
      <c r="S92" s="36">
        <f t="shared" si="12"/>
        <v>0</v>
      </c>
    </row>
    <row r="93" spans="1:19" ht="24" outlineLevel="1" x14ac:dyDescent="0.2">
      <c r="A93" s="384" t="s">
        <v>2182</v>
      </c>
      <c r="B93" s="384">
        <v>3.7</v>
      </c>
      <c r="C93" s="384" t="str">
        <f t="shared" si="14"/>
        <v>LAVABO 02</v>
      </c>
      <c r="D93" s="37" t="str">
        <f t="shared" si="13"/>
        <v>E3</v>
      </c>
      <c r="E93" s="38" t="s">
        <v>5778</v>
      </c>
      <c r="F93" s="36">
        <f t="shared" si="11"/>
        <v>3.7</v>
      </c>
      <c r="G93" s="36"/>
      <c r="H93" s="36">
        <f t="shared" si="12"/>
        <v>3.7</v>
      </c>
      <c r="I93" s="36">
        <f t="shared" si="12"/>
        <v>0</v>
      </c>
      <c r="J93" s="36">
        <f t="shared" si="12"/>
        <v>0</v>
      </c>
      <c r="K93" s="36">
        <f t="shared" si="12"/>
        <v>0</v>
      </c>
      <c r="L93" s="36">
        <f t="shared" si="12"/>
        <v>0</v>
      </c>
      <c r="M93" s="36">
        <f t="shared" si="12"/>
        <v>0</v>
      </c>
      <c r="N93" s="36">
        <f t="shared" si="12"/>
        <v>0</v>
      </c>
      <c r="O93" s="36">
        <f t="shared" si="12"/>
        <v>0</v>
      </c>
      <c r="P93" s="36">
        <f t="shared" si="12"/>
        <v>0</v>
      </c>
      <c r="Q93" s="36">
        <f t="shared" si="12"/>
        <v>0</v>
      </c>
      <c r="R93" s="36">
        <f t="shared" si="12"/>
        <v>0</v>
      </c>
      <c r="S93" s="36">
        <f t="shared" si="12"/>
        <v>0</v>
      </c>
    </row>
    <row r="94" spans="1:19" ht="24" outlineLevel="1" x14ac:dyDescent="0.2">
      <c r="A94" s="384" t="s">
        <v>2184</v>
      </c>
      <c r="B94" s="384">
        <v>1.84</v>
      </c>
      <c r="C94" s="384" t="str">
        <f t="shared" si="14"/>
        <v>LAVABO 03</v>
      </c>
      <c r="D94" s="37" t="str">
        <f t="shared" si="13"/>
        <v>E3</v>
      </c>
      <c r="E94" s="38" t="s">
        <v>5778</v>
      </c>
      <c r="F94" s="36">
        <f t="shared" si="11"/>
        <v>1.84</v>
      </c>
      <c r="G94" s="36"/>
      <c r="H94" s="36">
        <f t="shared" si="12"/>
        <v>1.84</v>
      </c>
      <c r="I94" s="36">
        <f t="shared" si="12"/>
        <v>0</v>
      </c>
      <c r="J94" s="36">
        <f t="shared" si="12"/>
        <v>0</v>
      </c>
      <c r="K94" s="36">
        <f t="shared" si="12"/>
        <v>0</v>
      </c>
      <c r="L94" s="36">
        <f t="shared" si="12"/>
        <v>0</v>
      </c>
      <c r="M94" s="36">
        <f t="shared" si="12"/>
        <v>0</v>
      </c>
      <c r="N94" s="36">
        <f t="shared" si="12"/>
        <v>0</v>
      </c>
      <c r="O94" s="36">
        <f t="shared" si="12"/>
        <v>0</v>
      </c>
      <c r="P94" s="36">
        <f t="shared" si="12"/>
        <v>0</v>
      </c>
      <c r="Q94" s="36">
        <f t="shared" si="12"/>
        <v>0</v>
      </c>
      <c r="R94" s="36">
        <f t="shared" si="12"/>
        <v>0</v>
      </c>
      <c r="S94" s="36">
        <f t="shared" si="12"/>
        <v>0</v>
      </c>
    </row>
    <row r="95" spans="1:19" ht="24" outlineLevel="1" x14ac:dyDescent="0.2">
      <c r="A95" s="384" t="s">
        <v>1778</v>
      </c>
      <c r="B95" s="384">
        <v>4.42</v>
      </c>
      <c r="C95" s="384" t="str">
        <f t="shared" si="14"/>
        <v>LAVANDERIA</v>
      </c>
      <c r="D95" s="37" t="str">
        <f t="shared" si="13"/>
        <v>E3</v>
      </c>
      <c r="E95" s="38" t="s">
        <v>5778</v>
      </c>
      <c r="F95" s="36">
        <f t="shared" si="11"/>
        <v>4.42</v>
      </c>
      <c r="G95" s="36"/>
      <c r="H95" s="36">
        <f t="shared" si="12"/>
        <v>4.42</v>
      </c>
      <c r="I95" s="36">
        <f t="shared" si="12"/>
        <v>0</v>
      </c>
      <c r="J95" s="36">
        <f t="shared" si="12"/>
        <v>0</v>
      </c>
      <c r="K95" s="36">
        <f t="shared" si="12"/>
        <v>0</v>
      </c>
      <c r="L95" s="36">
        <f t="shared" si="12"/>
        <v>0</v>
      </c>
      <c r="M95" s="36">
        <f t="shared" ref="I95:S110" si="15">SUMIF($D95,M$10,$B95)</f>
        <v>0</v>
      </c>
      <c r="N95" s="36">
        <f t="shared" si="15"/>
        <v>0</v>
      </c>
      <c r="O95" s="36">
        <f t="shared" si="15"/>
        <v>0</v>
      </c>
      <c r="P95" s="36">
        <f t="shared" si="15"/>
        <v>0</v>
      </c>
      <c r="Q95" s="36">
        <f t="shared" si="15"/>
        <v>0</v>
      </c>
      <c r="R95" s="36">
        <f t="shared" si="15"/>
        <v>0</v>
      </c>
      <c r="S95" s="36">
        <f t="shared" si="15"/>
        <v>0</v>
      </c>
    </row>
    <row r="96" spans="1:19" ht="60" outlineLevel="1" x14ac:dyDescent="0.2">
      <c r="A96" s="384" t="s">
        <v>2294</v>
      </c>
      <c r="B96" s="384">
        <v>55.15</v>
      </c>
      <c r="C96" s="384" t="str">
        <f t="shared" si="14"/>
        <v>PISCINA</v>
      </c>
      <c r="D96" s="37" t="str">
        <f t="shared" si="13"/>
        <v>M44A + M44AE2</v>
      </c>
      <c r="E96" s="38" t="s">
        <v>5777</v>
      </c>
      <c r="F96" s="36">
        <f t="shared" si="11"/>
        <v>55.15</v>
      </c>
      <c r="G96" s="36"/>
      <c r="H96" s="36">
        <f t="shared" si="12"/>
        <v>0</v>
      </c>
      <c r="I96" s="36">
        <f t="shared" si="15"/>
        <v>0</v>
      </c>
      <c r="J96" s="36">
        <f t="shared" si="15"/>
        <v>0</v>
      </c>
      <c r="K96" s="36">
        <f t="shared" si="15"/>
        <v>0</v>
      </c>
      <c r="L96" s="36">
        <f t="shared" si="15"/>
        <v>0</v>
      </c>
      <c r="M96" s="36">
        <f t="shared" si="15"/>
        <v>0</v>
      </c>
      <c r="N96" s="36">
        <f t="shared" si="15"/>
        <v>0</v>
      </c>
      <c r="O96" s="36">
        <f t="shared" si="15"/>
        <v>0</v>
      </c>
      <c r="P96" s="36">
        <f t="shared" si="15"/>
        <v>0</v>
      </c>
      <c r="Q96" s="36">
        <f t="shared" si="15"/>
        <v>0</v>
      </c>
      <c r="R96" s="36">
        <f t="shared" si="15"/>
        <v>0</v>
      </c>
      <c r="S96" s="36">
        <f t="shared" si="15"/>
        <v>55.15</v>
      </c>
    </row>
    <row r="97" spans="1:19" ht="60" outlineLevel="1" x14ac:dyDescent="0.2">
      <c r="A97" s="384" t="s">
        <v>2296</v>
      </c>
      <c r="B97" s="384">
        <v>19.649999999999999</v>
      </c>
      <c r="C97" s="384" t="str">
        <f t="shared" si="14"/>
        <v>PRAINHA</v>
      </c>
      <c r="D97" s="37" t="str">
        <f t="shared" si="13"/>
        <v>M44A + M44AE2</v>
      </c>
      <c r="E97" s="38" t="s">
        <v>5777</v>
      </c>
      <c r="F97" s="36">
        <f t="shared" si="11"/>
        <v>19.649999999999999</v>
      </c>
      <c r="G97" s="36"/>
      <c r="H97" s="36">
        <f t="shared" si="12"/>
        <v>0</v>
      </c>
      <c r="I97" s="36">
        <f t="shared" si="15"/>
        <v>0</v>
      </c>
      <c r="J97" s="36">
        <f t="shared" si="15"/>
        <v>0</v>
      </c>
      <c r="K97" s="36">
        <f t="shared" si="15"/>
        <v>0</v>
      </c>
      <c r="L97" s="36">
        <f t="shared" si="15"/>
        <v>0</v>
      </c>
      <c r="M97" s="36">
        <f t="shared" si="15"/>
        <v>0</v>
      </c>
      <c r="N97" s="36">
        <f t="shared" si="15"/>
        <v>0</v>
      </c>
      <c r="O97" s="36">
        <f t="shared" si="15"/>
        <v>0</v>
      </c>
      <c r="P97" s="36">
        <f t="shared" si="15"/>
        <v>0</v>
      </c>
      <c r="Q97" s="36">
        <f t="shared" si="15"/>
        <v>0</v>
      </c>
      <c r="R97" s="36">
        <f t="shared" si="15"/>
        <v>0</v>
      </c>
      <c r="S97" s="36">
        <f t="shared" si="15"/>
        <v>19.649999999999999</v>
      </c>
    </row>
    <row r="98" spans="1:19" ht="36" outlineLevel="1" x14ac:dyDescent="0.2">
      <c r="A98" s="384" t="s">
        <v>1909</v>
      </c>
      <c r="B98" s="384">
        <v>147.75</v>
      </c>
      <c r="C98" s="384" t="str">
        <f t="shared" si="14"/>
        <v>PRAÇA</v>
      </c>
      <c r="D98" s="37" t="str">
        <f t="shared" si="13"/>
        <v>M44A</v>
      </c>
      <c r="E98" s="38" t="s">
        <v>5776</v>
      </c>
      <c r="F98" s="36">
        <f t="shared" si="11"/>
        <v>147.75</v>
      </c>
      <c r="G98" s="36"/>
      <c r="H98" s="36">
        <f t="shared" si="12"/>
        <v>0</v>
      </c>
      <c r="I98" s="36">
        <f t="shared" si="15"/>
        <v>0</v>
      </c>
      <c r="J98" s="36">
        <f t="shared" si="15"/>
        <v>147.75</v>
      </c>
      <c r="K98" s="36">
        <f t="shared" si="15"/>
        <v>0</v>
      </c>
      <c r="L98" s="36">
        <f t="shared" si="15"/>
        <v>0</v>
      </c>
      <c r="M98" s="36">
        <f t="shared" si="15"/>
        <v>0</v>
      </c>
      <c r="N98" s="36">
        <f t="shared" si="15"/>
        <v>0</v>
      </c>
      <c r="O98" s="36">
        <f t="shared" si="15"/>
        <v>0</v>
      </c>
      <c r="P98" s="36">
        <f t="shared" si="15"/>
        <v>0</v>
      </c>
      <c r="Q98" s="36">
        <f t="shared" si="15"/>
        <v>0</v>
      </c>
      <c r="R98" s="36">
        <f t="shared" si="15"/>
        <v>0</v>
      </c>
      <c r="S98" s="36">
        <f t="shared" si="15"/>
        <v>0</v>
      </c>
    </row>
    <row r="99" spans="1:19" ht="36" outlineLevel="1" x14ac:dyDescent="0.2">
      <c r="A99" s="384" t="s">
        <v>1798</v>
      </c>
      <c r="B99" s="384">
        <v>2.27</v>
      </c>
      <c r="C99" s="384" t="str">
        <f t="shared" si="14"/>
        <v>TAMPA DA CÂMARA</v>
      </c>
      <c r="D99" s="37" t="str">
        <f t="shared" si="13"/>
        <v>M44A</v>
      </c>
      <c r="E99" s="38" t="s">
        <v>5776</v>
      </c>
      <c r="F99" s="36">
        <f t="shared" si="11"/>
        <v>2.27</v>
      </c>
      <c r="G99" s="36"/>
      <c r="H99" s="36">
        <f t="shared" si="12"/>
        <v>0</v>
      </c>
      <c r="I99" s="36">
        <f t="shared" si="15"/>
        <v>0</v>
      </c>
      <c r="J99" s="36">
        <f t="shared" si="15"/>
        <v>2.27</v>
      </c>
      <c r="K99" s="36">
        <f t="shared" si="15"/>
        <v>0</v>
      </c>
      <c r="L99" s="36">
        <f t="shared" si="15"/>
        <v>0</v>
      </c>
      <c r="M99" s="36">
        <f t="shared" si="15"/>
        <v>0</v>
      </c>
      <c r="N99" s="36">
        <f t="shared" si="15"/>
        <v>0</v>
      </c>
      <c r="O99" s="36">
        <f t="shared" si="15"/>
        <v>0</v>
      </c>
      <c r="P99" s="36">
        <f t="shared" si="15"/>
        <v>0</v>
      </c>
      <c r="Q99" s="36">
        <f t="shared" si="15"/>
        <v>0</v>
      </c>
      <c r="R99" s="36">
        <f t="shared" si="15"/>
        <v>0</v>
      </c>
      <c r="S99" s="36">
        <f t="shared" si="15"/>
        <v>0</v>
      </c>
    </row>
    <row r="100" spans="1:19" ht="36" outlineLevel="1" x14ac:dyDescent="0.2">
      <c r="A100" s="384" t="s">
        <v>2256</v>
      </c>
      <c r="B100" s="384">
        <v>9.3699999999999992</v>
      </c>
      <c r="C100" s="384" t="str">
        <f t="shared" si="14"/>
        <v>TERRAÇO</v>
      </c>
      <c r="D100" s="37" t="str">
        <f t="shared" si="13"/>
        <v>M44A</v>
      </c>
      <c r="E100" s="38" t="s">
        <v>5776</v>
      </c>
      <c r="F100" s="36">
        <f t="shared" si="11"/>
        <v>9.3699999999999992</v>
      </c>
      <c r="G100" s="36"/>
      <c r="H100" s="36">
        <f t="shared" si="12"/>
        <v>0</v>
      </c>
      <c r="I100" s="36">
        <f t="shared" si="15"/>
        <v>0</v>
      </c>
      <c r="J100" s="36">
        <f t="shared" si="15"/>
        <v>9.3699999999999992</v>
      </c>
      <c r="K100" s="36">
        <f t="shared" si="15"/>
        <v>0</v>
      </c>
      <c r="L100" s="36">
        <f t="shared" si="15"/>
        <v>0</v>
      </c>
      <c r="M100" s="36">
        <f t="shared" si="15"/>
        <v>0</v>
      </c>
      <c r="N100" s="36">
        <f t="shared" si="15"/>
        <v>0</v>
      </c>
      <c r="O100" s="36">
        <f t="shared" si="15"/>
        <v>0</v>
      </c>
      <c r="P100" s="36">
        <f t="shared" si="15"/>
        <v>0</v>
      </c>
      <c r="Q100" s="36">
        <f t="shared" si="15"/>
        <v>0</v>
      </c>
      <c r="R100" s="36">
        <f t="shared" si="15"/>
        <v>0</v>
      </c>
      <c r="S100" s="36">
        <f t="shared" si="15"/>
        <v>0</v>
      </c>
    </row>
    <row r="101" spans="1:19" ht="36" outlineLevel="1" x14ac:dyDescent="0.2">
      <c r="A101" s="384" t="s">
        <v>1821</v>
      </c>
      <c r="B101" s="384">
        <v>15.49</v>
      </c>
      <c r="C101" s="384" t="str">
        <f t="shared" si="14"/>
        <v>TERRAÇO 01</v>
      </c>
      <c r="D101" s="37" t="str">
        <f t="shared" si="13"/>
        <v>M44A</v>
      </c>
      <c r="E101" s="38" t="s">
        <v>5776</v>
      </c>
      <c r="F101" s="36">
        <f t="shared" si="11"/>
        <v>15.49</v>
      </c>
      <c r="G101" s="36"/>
      <c r="H101" s="36">
        <f t="shared" si="12"/>
        <v>0</v>
      </c>
      <c r="I101" s="36">
        <f t="shared" si="15"/>
        <v>0</v>
      </c>
      <c r="J101" s="36">
        <f t="shared" si="15"/>
        <v>15.49</v>
      </c>
      <c r="K101" s="36">
        <f t="shared" si="15"/>
        <v>0</v>
      </c>
      <c r="L101" s="36">
        <f t="shared" si="15"/>
        <v>0</v>
      </c>
      <c r="M101" s="36">
        <f t="shared" si="15"/>
        <v>0</v>
      </c>
      <c r="N101" s="36">
        <f t="shared" si="15"/>
        <v>0</v>
      </c>
      <c r="O101" s="36">
        <f t="shared" si="15"/>
        <v>0</v>
      </c>
      <c r="P101" s="36">
        <f t="shared" si="15"/>
        <v>0</v>
      </c>
      <c r="Q101" s="36">
        <f t="shared" si="15"/>
        <v>0</v>
      </c>
      <c r="R101" s="36">
        <f t="shared" si="15"/>
        <v>0</v>
      </c>
      <c r="S101" s="36">
        <f t="shared" si="15"/>
        <v>0</v>
      </c>
    </row>
    <row r="102" spans="1:19" ht="36" outlineLevel="1" x14ac:dyDescent="0.2">
      <c r="A102" s="384" t="s">
        <v>1823</v>
      </c>
      <c r="B102" s="384">
        <v>25.91</v>
      </c>
      <c r="C102" s="384" t="str">
        <f t="shared" si="14"/>
        <v>TERRAÇO 02</v>
      </c>
      <c r="D102" s="37" t="str">
        <f t="shared" si="13"/>
        <v>M44A</v>
      </c>
      <c r="E102" s="38" t="s">
        <v>5776</v>
      </c>
      <c r="F102" s="36">
        <f t="shared" si="11"/>
        <v>25.91</v>
      </c>
      <c r="G102" s="36"/>
      <c r="H102" s="36">
        <f t="shared" si="12"/>
        <v>0</v>
      </c>
      <c r="I102" s="36">
        <f t="shared" si="15"/>
        <v>0</v>
      </c>
      <c r="J102" s="36">
        <f t="shared" si="15"/>
        <v>25.91</v>
      </c>
      <c r="K102" s="36">
        <f t="shared" si="15"/>
        <v>0</v>
      </c>
      <c r="L102" s="36">
        <f t="shared" si="15"/>
        <v>0</v>
      </c>
      <c r="M102" s="36">
        <f t="shared" si="15"/>
        <v>0</v>
      </c>
      <c r="N102" s="36">
        <f t="shared" si="15"/>
        <v>0</v>
      </c>
      <c r="O102" s="36">
        <f t="shared" si="15"/>
        <v>0</v>
      </c>
      <c r="P102" s="36">
        <f t="shared" si="15"/>
        <v>0</v>
      </c>
      <c r="Q102" s="36">
        <f t="shared" si="15"/>
        <v>0</v>
      </c>
      <c r="R102" s="36">
        <f t="shared" si="15"/>
        <v>0</v>
      </c>
      <c r="S102" s="36">
        <f t="shared" si="15"/>
        <v>0</v>
      </c>
    </row>
    <row r="103" spans="1:19" ht="36" outlineLevel="1" x14ac:dyDescent="0.2">
      <c r="A103" s="384" t="s">
        <v>1825</v>
      </c>
      <c r="B103" s="384">
        <v>37.47</v>
      </c>
      <c r="C103" s="384" t="str">
        <f t="shared" si="14"/>
        <v>TERRAÇO 03</v>
      </c>
      <c r="D103" s="37" t="str">
        <f t="shared" si="13"/>
        <v>M44A</v>
      </c>
      <c r="E103" s="38" t="s">
        <v>5776</v>
      </c>
      <c r="F103" s="36">
        <f t="shared" si="11"/>
        <v>37.47</v>
      </c>
      <c r="G103" s="36"/>
      <c r="H103" s="36">
        <f t="shared" si="12"/>
        <v>0</v>
      </c>
      <c r="I103" s="36">
        <f t="shared" si="15"/>
        <v>0</v>
      </c>
      <c r="J103" s="36">
        <f t="shared" si="15"/>
        <v>37.47</v>
      </c>
      <c r="K103" s="36">
        <f t="shared" si="15"/>
        <v>0</v>
      </c>
      <c r="L103" s="36">
        <f t="shared" si="15"/>
        <v>0</v>
      </c>
      <c r="M103" s="36">
        <f t="shared" si="15"/>
        <v>0</v>
      </c>
      <c r="N103" s="36">
        <f t="shared" si="15"/>
        <v>0</v>
      </c>
      <c r="O103" s="36">
        <f t="shared" si="15"/>
        <v>0</v>
      </c>
      <c r="P103" s="36">
        <f t="shared" si="15"/>
        <v>0</v>
      </c>
      <c r="Q103" s="36">
        <f t="shared" si="15"/>
        <v>0</v>
      </c>
      <c r="R103" s="36">
        <f t="shared" si="15"/>
        <v>0</v>
      </c>
      <c r="S103" s="36">
        <f t="shared" si="15"/>
        <v>0</v>
      </c>
    </row>
    <row r="104" spans="1:19" ht="36" outlineLevel="1" x14ac:dyDescent="0.2">
      <c r="A104" s="384" t="s">
        <v>1827</v>
      </c>
      <c r="B104" s="384">
        <v>2.19</v>
      </c>
      <c r="C104" s="384" t="str">
        <f t="shared" si="14"/>
        <v>TERRAÇO 04</v>
      </c>
      <c r="D104" s="37" t="str">
        <f t="shared" si="13"/>
        <v>M44A</v>
      </c>
      <c r="E104" s="38" t="s">
        <v>5776</v>
      </c>
      <c r="F104" s="36">
        <f t="shared" si="11"/>
        <v>2.19</v>
      </c>
      <c r="G104" s="36"/>
      <c r="H104" s="36">
        <f t="shared" si="12"/>
        <v>0</v>
      </c>
      <c r="I104" s="36">
        <f t="shared" si="15"/>
        <v>0</v>
      </c>
      <c r="J104" s="36">
        <f t="shared" si="15"/>
        <v>2.19</v>
      </c>
      <c r="K104" s="36">
        <f t="shared" si="15"/>
        <v>0</v>
      </c>
      <c r="L104" s="36">
        <f t="shared" si="15"/>
        <v>0</v>
      </c>
      <c r="M104" s="36">
        <f t="shared" si="15"/>
        <v>0</v>
      </c>
      <c r="N104" s="36">
        <f t="shared" si="15"/>
        <v>0</v>
      </c>
      <c r="O104" s="36">
        <f t="shared" si="15"/>
        <v>0</v>
      </c>
      <c r="P104" s="36">
        <f t="shared" si="15"/>
        <v>0</v>
      </c>
      <c r="Q104" s="36">
        <f t="shared" si="15"/>
        <v>0</v>
      </c>
      <c r="R104" s="36">
        <f t="shared" si="15"/>
        <v>0</v>
      </c>
      <c r="S104" s="36">
        <f t="shared" si="15"/>
        <v>0</v>
      </c>
    </row>
    <row r="105" spans="1:19" ht="36" outlineLevel="1" x14ac:dyDescent="0.2">
      <c r="A105" s="384" t="s">
        <v>1965</v>
      </c>
      <c r="B105" s="384">
        <v>18.309999999999999</v>
      </c>
      <c r="C105" s="384" t="str">
        <f t="shared" si="14"/>
        <v>TERRAÇO 05</v>
      </c>
      <c r="D105" s="37" t="str">
        <f t="shared" si="13"/>
        <v>M44A</v>
      </c>
      <c r="E105" s="38" t="s">
        <v>5776</v>
      </c>
      <c r="F105" s="36">
        <f t="shared" si="11"/>
        <v>18.309999999999999</v>
      </c>
      <c r="G105" s="36"/>
      <c r="H105" s="36">
        <f t="shared" si="12"/>
        <v>0</v>
      </c>
      <c r="I105" s="36">
        <f t="shared" si="15"/>
        <v>0</v>
      </c>
      <c r="J105" s="36">
        <f t="shared" si="15"/>
        <v>18.309999999999999</v>
      </c>
      <c r="K105" s="36">
        <f t="shared" si="15"/>
        <v>0</v>
      </c>
      <c r="L105" s="36">
        <f t="shared" si="15"/>
        <v>0</v>
      </c>
      <c r="M105" s="36">
        <f t="shared" si="15"/>
        <v>0</v>
      </c>
      <c r="N105" s="36">
        <f t="shared" si="15"/>
        <v>0</v>
      </c>
      <c r="O105" s="36">
        <f t="shared" si="15"/>
        <v>0</v>
      </c>
      <c r="P105" s="36">
        <f t="shared" si="15"/>
        <v>0</v>
      </c>
      <c r="Q105" s="36">
        <f t="shared" si="15"/>
        <v>0</v>
      </c>
      <c r="R105" s="36">
        <f t="shared" si="15"/>
        <v>0</v>
      </c>
      <c r="S105" s="36">
        <f t="shared" si="15"/>
        <v>0</v>
      </c>
    </row>
    <row r="106" spans="1:19" ht="36" outlineLevel="1" x14ac:dyDescent="0.2">
      <c r="A106" s="384" t="s">
        <v>1911</v>
      </c>
      <c r="B106" s="384">
        <v>46.65</v>
      </c>
      <c r="C106" s="384" t="str">
        <f t="shared" si="14"/>
        <v>TERRAÇO 06</v>
      </c>
      <c r="D106" s="37" t="str">
        <f t="shared" si="13"/>
        <v>M44A</v>
      </c>
      <c r="E106" s="38" t="s">
        <v>5776</v>
      </c>
      <c r="F106" s="36">
        <f t="shared" si="11"/>
        <v>46.65</v>
      </c>
      <c r="G106" s="36"/>
      <c r="H106" s="36">
        <f t="shared" si="12"/>
        <v>0</v>
      </c>
      <c r="I106" s="36">
        <f t="shared" si="15"/>
        <v>0</v>
      </c>
      <c r="J106" s="36">
        <f t="shared" si="15"/>
        <v>46.65</v>
      </c>
      <c r="K106" s="36">
        <f t="shared" si="15"/>
        <v>0</v>
      </c>
      <c r="L106" s="36">
        <f t="shared" si="15"/>
        <v>0</v>
      </c>
      <c r="M106" s="36">
        <f t="shared" si="15"/>
        <v>0</v>
      </c>
      <c r="N106" s="36">
        <f t="shared" si="15"/>
        <v>0</v>
      </c>
      <c r="O106" s="36">
        <f t="shared" si="15"/>
        <v>0</v>
      </c>
      <c r="P106" s="36">
        <f t="shared" si="15"/>
        <v>0</v>
      </c>
      <c r="Q106" s="36">
        <f t="shared" si="15"/>
        <v>0</v>
      </c>
      <c r="R106" s="36">
        <f t="shared" si="15"/>
        <v>0</v>
      </c>
      <c r="S106" s="36">
        <f t="shared" si="15"/>
        <v>0</v>
      </c>
    </row>
    <row r="107" spans="1:19" ht="36" outlineLevel="1" x14ac:dyDescent="0.2">
      <c r="A107" s="384" t="s">
        <v>1874</v>
      </c>
      <c r="B107" s="384">
        <v>26.54</v>
      </c>
      <c r="C107" s="384" t="str">
        <f t="shared" si="14"/>
        <v>TERRAÇO 08</v>
      </c>
      <c r="D107" s="37" t="str">
        <f t="shared" si="13"/>
        <v>M44A</v>
      </c>
      <c r="E107" s="38" t="s">
        <v>5776</v>
      </c>
      <c r="F107" s="36">
        <f t="shared" si="11"/>
        <v>26.54</v>
      </c>
      <c r="G107" s="36"/>
      <c r="H107" s="36">
        <f t="shared" si="12"/>
        <v>0</v>
      </c>
      <c r="I107" s="36">
        <f t="shared" si="15"/>
        <v>0</v>
      </c>
      <c r="J107" s="36">
        <f t="shared" si="15"/>
        <v>26.54</v>
      </c>
      <c r="K107" s="36">
        <f t="shared" si="15"/>
        <v>0</v>
      </c>
      <c r="L107" s="36">
        <f t="shared" si="15"/>
        <v>0</v>
      </c>
      <c r="M107" s="36">
        <f t="shared" si="15"/>
        <v>0</v>
      </c>
      <c r="N107" s="36">
        <f t="shared" si="15"/>
        <v>0</v>
      </c>
      <c r="O107" s="36">
        <f t="shared" si="15"/>
        <v>0</v>
      </c>
      <c r="P107" s="36">
        <f t="shared" si="15"/>
        <v>0</v>
      </c>
      <c r="Q107" s="36">
        <f t="shared" si="15"/>
        <v>0</v>
      </c>
      <c r="R107" s="36">
        <f t="shared" si="15"/>
        <v>0</v>
      </c>
      <c r="S107" s="36">
        <f t="shared" si="15"/>
        <v>0</v>
      </c>
    </row>
    <row r="108" spans="1:19" ht="36" outlineLevel="1" x14ac:dyDescent="0.2">
      <c r="A108" s="384" t="s">
        <v>1876</v>
      </c>
      <c r="B108" s="384">
        <v>9.84</v>
      </c>
      <c r="C108" s="384" t="str">
        <f t="shared" si="14"/>
        <v>TERRAÇO 09</v>
      </c>
      <c r="D108" s="37" t="str">
        <f t="shared" si="13"/>
        <v>M44A</v>
      </c>
      <c r="E108" s="38" t="s">
        <v>5776</v>
      </c>
      <c r="F108" s="36">
        <f t="shared" si="11"/>
        <v>9.84</v>
      </c>
      <c r="G108" s="36"/>
      <c r="H108" s="36">
        <f t="shared" si="12"/>
        <v>0</v>
      </c>
      <c r="I108" s="36">
        <f t="shared" si="15"/>
        <v>0</v>
      </c>
      <c r="J108" s="36">
        <f t="shared" si="15"/>
        <v>9.84</v>
      </c>
      <c r="K108" s="36">
        <f t="shared" si="15"/>
        <v>0</v>
      </c>
      <c r="L108" s="36">
        <f t="shared" si="15"/>
        <v>0</v>
      </c>
      <c r="M108" s="36">
        <f t="shared" si="15"/>
        <v>0</v>
      </c>
      <c r="N108" s="36">
        <f t="shared" si="15"/>
        <v>0</v>
      </c>
      <c r="O108" s="36">
        <f t="shared" si="15"/>
        <v>0</v>
      </c>
      <c r="P108" s="36">
        <f t="shared" si="15"/>
        <v>0</v>
      </c>
      <c r="Q108" s="36">
        <f t="shared" si="15"/>
        <v>0</v>
      </c>
      <c r="R108" s="36">
        <f t="shared" si="15"/>
        <v>0</v>
      </c>
      <c r="S108" s="36">
        <f t="shared" si="15"/>
        <v>0</v>
      </c>
    </row>
    <row r="109" spans="1:19" ht="36" outlineLevel="1" x14ac:dyDescent="0.2">
      <c r="A109" s="384" t="s">
        <v>2194</v>
      </c>
      <c r="B109" s="384">
        <v>123.52</v>
      </c>
      <c r="C109" s="384" t="str">
        <f t="shared" si="14"/>
        <v>TERRAÇO DESCOBERTO</v>
      </c>
      <c r="D109" s="37" t="str">
        <f t="shared" si="13"/>
        <v>M44A</v>
      </c>
      <c r="E109" s="38" t="s">
        <v>5776</v>
      </c>
      <c r="F109" s="36">
        <f t="shared" si="11"/>
        <v>123.52</v>
      </c>
      <c r="G109" s="36"/>
      <c r="H109" s="36">
        <f t="shared" si="12"/>
        <v>0</v>
      </c>
      <c r="I109" s="36">
        <f t="shared" si="15"/>
        <v>0</v>
      </c>
      <c r="J109" s="36">
        <f t="shared" si="15"/>
        <v>123.52</v>
      </c>
      <c r="K109" s="36">
        <f t="shared" si="15"/>
        <v>0</v>
      </c>
      <c r="L109" s="36">
        <f t="shared" si="15"/>
        <v>0</v>
      </c>
      <c r="M109" s="36">
        <f t="shared" si="15"/>
        <v>0</v>
      </c>
      <c r="N109" s="36">
        <f t="shared" si="15"/>
        <v>0</v>
      </c>
      <c r="O109" s="36">
        <f t="shared" si="15"/>
        <v>0</v>
      </c>
      <c r="P109" s="36">
        <f t="shared" si="15"/>
        <v>0</v>
      </c>
      <c r="Q109" s="36">
        <f t="shared" si="15"/>
        <v>0</v>
      </c>
      <c r="R109" s="36">
        <f t="shared" si="15"/>
        <v>0</v>
      </c>
      <c r="S109" s="36">
        <f t="shared" si="15"/>
        <v>0</v>
      </c>
    </row>
    <row r="110" spans="1:19" ht="48" outlineLevel="1" x14ac:dyDescent="0.2">
      <c r="A110" s="384" t="s">
        <v>1800</v>
      </c>
      <c r="B110" s="384">
        <v>2.59</v>
      </c>
      <c r="C110" s="384" t="str">
        <f t="shared" si="14"/>
        <v>TAMPA DE RESERVATÓRIO</v>
      </c>
      <c r="D110" s="37" t="str">
        <f t="shared" si="13"/>
        <v>M44AR05</v>
      </c>
      <c r="E110" s="38" t="s">
        <v>5779</v>
      </c>
      <c r="F110" s="36">
        <f t="shared" si="11"/>
        <v>2.59</v>
      </c>
      <c r="G110" s="36">
        <f>B110</f>
        <v>2.59</v>
      </c>
      <c r="H110" s="36">
        <f t="shared" si="12"/>
        <v>0</v>
      </c>
      <c r="I110" s="36">
        <f t="shared" si="15"/>
        <v>0</v>
      </c>
      <c r="J110" s="36">
        <f t="shared" si="15"/>
        <v>0</v>
      </c>
      <c r="K110" s="36">
        <f t="shared" si="15"/>
        <v>0</v>
      </c>
      <c r="L110" s="36">
        <f t="shared" si="15"/>
        <v>0</v>
      </c>
      <c r="M110" s="36">
        <f t="shared" si="15"/>
        <v>0</v>
      </c>
      <c r="N110" s="36">
        <f t="shared" si="15"/>
        <v>0</v>
      </c>
      <c r="O110" s="36">
        <f t="shared" si="15"/>
        <v>0</v>
      </c>
      <c r="P110" s="36">
        <f t="shared" si="15"/>
        <v>0</v>
      </c>
      <c r="Q110" s="36">
        <f t="shared" si="15"/>
        <v>0</v>
      </c>
      <c r="R110" s="36">
        <f t="shared" si="15"/>
        <v>2.59</v>
      </c>
      <c r="S110" s="36">
        <f t="shared" si="15"/>
        <v>0</v>
      </c>
    </row>
    <row r="111" spans="1:19" ht="48" outlineLevel="1" x14ac:dyDescent="0.2">
      <c r="A111" s="384" t="s">
        <v>1802</v>
      </c>
      <c r="B111" s="384">
        <v>8.31</v>
      </c>
      <c r="C111" s="384" t="str">
        <f t="shared" si="14"/>
        <v>TAMPA SOB JARDIM</v>
      </c>
      <c r="D111" s="37" t="str">
        <f t="shared" si="13"/>
        <v>M44AR05</v>
      </c>
      <c r="E111" s="38" t="s">
        <v>5776</v>
      </c>
      <c r="F111" s="36">
        <f t="shared" si="11"/>
        <v>8.31</v>
      </c>
      <c r="G111" s="36">
        <f>B111</f>
        <v>8.31</v>
      </c>
      <c r="H111" s="36">
        <f t="shared" si="12"/>
        <v>0</v>
      </c>
      <c r="I111" s="36">
        <f t="shared" ref="I111:S126" si="16">SUMIF($D111,I$10,$B111)</f>
        <v>0</v>
      </c>
      <c r="J111" s="36">
        <f t="shared" si="16"/>
        <v>0</v>
      </c>
      <c r="K111" s="36">
        <f t="shared" si="16"/>
        <v>0</v>
      </c>
      <c r="L111" s="36">
        <f t="shared" si="16"/>
        <v>0</v>
      </c>
      <c r="M111" s="36">
        <f t="shared" si="16"/>
        <v>0</v>
      </c>
      <c r="N111" s="36">
        <f t="shared" si="16"/>
        <v>0</v>
      </c>
      <c r="O111" s="36">
        <f t="shared" si="16"/>
        <v>0</v>
      </c>
      <c r="P111" s="36">
        <f t="shared" si="16"/>
        <v>0</v>
      </c>
      <c r="Q111" s="36">
        <f t="shared" si="16"/>
        <v>0</v>
      </c>
      <c r="R111" s="36">
        <f t="shared" si="16"/>
        <v>8.31</v>
      </c>
      <c r="S111" s="36">
        <f t="shared" si="16"/>
        <v>0</v>
      </c>
    </row>
    <row r="112" spans="1:19" ht="60" outlineLevel="1" x14ac:dyDescent="0.2">
      <c r="A112" s="384" t="s">
        <v>2294</v>
      </c>
      <c r="B112" s="384">
        <v>50.04</v>
      </c>
      <c r="C112" s="384" t="str">
        <f t="shared" si="14"/>
        <v>PISCINA</v>
      </c>
      <c r="D112" s="37" t="str">
        <f t="shared" si="13"/>
        <v>M44A + M44AE2</v>
      </c>
      <c r="E112" s="38" t="s">
        <v>5777</v>
      </c>
      <c r="F112" s="36">
        <f t="shared" si="11"/>
        <v>50.04</v>
      </c>
      <c r="G112" s="36"/>
      <c r="H112" s="36">
        <f t="shared" si="12"/>
        <v>0</v>
      </c>
      <c r="I112" s="36">
        <f t="shared" si="16"/>
        <v>0</v>
      </c>
      <c r="J112" s="36">
        <f t="shared" si="16"/>
        <v>0</v>
      </c>
      <c r="K112" s="36">
        <f t="shared" si="16"/>
        <v>0</v>
      </c>
      <c r="L112" s="36">
        <f t="shared" si="16"/>
        <v>0</v>
      </c>
      <c r="M112" s="36">
        <f t="shared" si="16"/>
        <v>0</v>
      </c>
      <c r="N112" s="36">
        <f t="shared" si="16"/>
        <v>0</v>
      </c>
      <c r="O112" s="36">
        <f t="shared" si="16"/>
        <v>0</v>
      </c>
      <c r="P112" s="36">
        <f t="shared" si="16"/>
        <v>0</v>
      </c>
      <c r="Q112" s="36">
        <f t="shared" si="16"/>
        <v>0</v>
      </c>
      <c r="R112" s="36">
        <f t="shared" si="16"/>
        <v>0</v>
      </c>
      <c r="S112" s="36">
        <f t="shared" si="16"/>
        <v>50.04</v>
      </c>
    </row>
    <row r="113" spans="1:19" ht="36" outlineLevel="1" x14ac:dyDescent="0.2">
      <c r="A113" s="384" t="s">
        <v>1909</v>
      </c>
      <c r="B113" s="384">
        <v>22.6</v>
      </c>
      <c r="C113" s="384" t="str">
        <f t="shared" si="14"/>
        <v>PRAÇA</v>
      </c>
      <c r="D113" s="37" t="str">
        <f t="shared" si="13"/>
        <v>M44A</v>
      </c>
      <c r="E113" s="38" t="s">
        <v>5777</v>
      </c>
      <c r="F113" s="36">
        <f t="shared" si="11"/>
        <v>22.6</v>
      </c>
      <c r="G113" s="36"/>
      <c r="H113" s="36">
        <f t="shared" si="12"/>
        <v>0</v>
      </c>
      <c r="I113" s="36">
        <f t="shared" si="16"/>
        <v>0</v>
      </c>
      <c r="J113" s="36">
        <f t="shared" si="16"/>
        <v>22.6</v>
      </c>
      <c r="K113" s="36">
        <f t="shared" si="16"/>
        <v>0</v>
      </c>
      <c r="L113" s="36">
        <f t="shared" si="16"/>
        <v>0</v>
      </c>
      <c r="M113" s="36">
        <f t="shared" si="16"/>
        <v>0</v>
      </c>
      <c r="N113" s="36">
        <f t="shared" si="16"/>
        <v>0</v>
      </c>
      <c r="O113" s="36">
        <f t="shared" si="16"/>
        <v>0</v>
      </c>
      <c r="P113" s="36">
        <f t="shared" si="16"/>
        <v>0</v>
      </c>
      <c r="Q113" s="36">
        <f t="shared" si="16"/>
        <v>0</v>
      </c>
      <c r="R113" s="36">
        <f t="shared" si="16"/>
        <v>0</v>
      </c>
      <c r="S113" s="36">
        <f t="shared" si="16"/>
        <v>0</v>
      </c>
    </row>
    <row r="114" spans="1:19" ht="48" outlineLevel="1" x14ac:dyDescent="0.2">
      <c r="A114" s="384" t="s">
        <v>2300</v>
      </c>
      <c r="B114" s="384">
        <v>3.64</v>
      </c>
      <c r="C114" s="384" t="str">
        <f t="shared" si="14"/>
        <v>PRAINHA</v>
      </c>
      <c r="D114" s="37" t="str">
        <f t="shared" si="13"/>
        <v>M44A + M44AE2</v>
      </c>
      <c r="E114" s="38" t="s">
        <v>5776</v>
      </c>
      <c r="F114" s="36">
        <f t="shared" si="11"/>
        <v>3.64</v>
      </c>
      <c r="G114" s="36"/>
      <c r="H114" s="36">
        <f t="shared" si="12"/>
        <v>0</v>
      </c>
      <c r="I114" s="36">
        <f t="shared" si="16"/>
        <v>0</v>
      </c>
      <c r="J114" s="36">
        <f t="shared" si="16"/>
        <v>0</v>
      </c>
      <c r="K114" s="36">
        <f t="shared" si="16"/>
        <v>0</v>
      </c>
      <c r="L114" s="36">
        <f t="shared" si="16"/>
        <v>0</v>
      </c>
      <c r="M114" s="36">
        <f t="shared" si="16"/>
        <v>0</v>
      </c>
      <c r="N114" s="36">
        <f t="shared" si="16"/>
        <v>0</v>
      </c>
      <c r="O114" s="36">
        <f t="shared" si="16"/>
        <v>0</v>
      </c>
      <c r="P114" s="36">
        <f t="shared" si="16"/>
        <v>0</v>
      </c>
      <c r="Q114" s="36">
        <f t="shared" si="16"/>
        <v>0</v>
      </c>
      <c r="R114" s="36">
        <f t="shared" si="16"/>
        <v>0</v>
      </c>
      <c r="S114" s="36">
        <f t="shared" si="16"/>
        <v>3.64</v>
      </c>
    </row>
    <row r="115" spans="1:19" ht="36" outlineLevel="1" x14ac:dyDescent="0.2">
      <c r="A115" s="384" t="s">
        <v>1753</v>
      </c>
      <c r="B115" s="384">
        <v>27.76</v>
      </c>
      <c r="C115" s="384" t="str">
        <f t="shared" si="14"/>
        <v>RESERVATÓRIO ESCOAMENTO</v>
      </c>
      <c r="D115" s="37" t="str">
        <f t="shared" si="13"/>
        <v>C3E3</v>
      </c>
      <c r="E115" s="38" t="s">
        <v>5779</v>
      </c>
      <c r="F115" s="36">
        <f t="shared" si="11"/>
        <v>27.76</v>
      </c>
      <c r="G115" s="36"/>
      <c r="H115" s="36">
        <f t="shared" si="12"/>
        <v>0</v>
      </c>
      <c r="I115" s="36">
        <f t="shared" si="16"/>
        <v>0</v>
      </c>
      <c r="J115" s="36">
        <f t="shared" si="16"/>
        <v>0</v>
      </c>
      <c r="K115" s="36">
        <f t="shared" si="16"/>
        <v>0</v>
      </c>
      <c r="L115" s="36">
        <f t="shared" si="16"/>
        <v>27.76</v>
      </c>
      <c r="M115" s="36">
        <f t="shared" si="16"/>
        <v>0</v>
      </c>
      <c r="N115" s="36">
        <f t="shared" si="16"/>
        <v>0</v>
      </c>
      <c r="O115" s="36">
        <f t="shared" si="16"/>
        <v>0</v>
      </c>
      <c r="P115" s="36">
        <f t="shared" si="16"/>
        <v>0</v>
      </c>
      <c r="Q115" s="36">
        <f t="shared" si="16"/>
        <v>0</v>
      </c>
      <c r="R115" s="36">
        <f t="shared" si="16"/>
        <v>0</v>
      </c>
      <c r="S115" s="36">
        <f t="shared" si="16"/>
        <v>0</v>
      </c>
    </row>
    <row r="116" spans="1:19" ht="36" outlineLevel="1" x14ac:dyDescent="0.2">
      <c r="A116" s="384" t="s">
        <v>1755</v>
      </c>
      <c r="B116" s="384">
        <v>51.23</v>
      </c>
      <c r="C116" s="384" t="str">
        <f t="shared" si="14"/>
        <v>RESERVATÓRIO INFERIOR 2</v>
      </c>
      <c r="D116" s="37" t="str">
        <f t="shared" si="13"/>
        <v>C3E3</v>
      </c>
      <c r="E116" s="38" t="s">
        <v>5779</v>
      </c>
      <c r="F116" s="36">
        <f t="shared" si="11"/>
        <v>51.23</v>
      </c>
      <c r="G116" s="36"/>
      <c r="H116" s="36">
        <f t="shared" si="12"/>
        <v>0</v>
      </c>
      <c r="I116" s="36">
        <f t="shared" si="16"/>
        <v>0</v>
      </c>
      <c r="J116" s="36">
        <f t="shared" si="16"/>
        <v>0</v>
      </c>
      <c r="K116" s="36">
        <f t="shared" si="16"/>
        <v>0</v>
      </c>
      <c r="L116" s="36">
        <f t="shared" si="16"/>
        <v>51.23</v>
      </c>
      <c r="M116" s="36">
        <f t="shared" si="16"/>
        <v>0</v>
      </c>
      <c r="N116" s="36">
        <f t="shared" si="16"/>
        <v>0</v>
      </c>
      <c r="O116" s="36">
        <f t="shared" si="16"/>
        <v>0</v>
      </c>
      <c r="P116" s="36">
        <f t="shared" si="16"/>
        <v>0</v>
      </c>
      <c r="Q116" s="36">
        <f t="shared" si="16"/>
        <v>0</v>
      </c>
      <c r="R116" s="36">
        <f t="shared" si="16"/>
        <v>0</v>
      </c>
      <c r="S116" s="36">
        <f t="shared" si="16"/>
        <v>0</v>
      </c>
    </row>
    <row r="117" spans="1:19" ht="36" outlineLevel="1" x14ac:dyDescent="0.2">
      <c r="A117" s="384" t="s">
        <v>1756</v>
      </c>
      <c r="B117" s="384">
        <v>27.75</v>
      </c>
      <c r="C117" s="384" t="str">
        <f t="shared" si="14"/>
        <v>RESERVATÓRIO REAPROV. PLUVIAL</v>
      </c>
      <c r="D117" s="37" t="str">
        <f t="shared" si="13"/>
        <v>C3E3</v>
      </c>
      <c r="E117" s="38" t="s">
        <v>5779</v>
      </c>
      <c r="F117" s="36">
        <f t="shared" si="11"/>
        <v>27.75</v>
      </c>
      <c r="G117" s="36"/>
      <c r="H117" s="36">
        <f t="shared" si="12"/>
        <v>0</v>
      </c>
      <c r="I117" s="36">
        <f t="shared" si="16"/>
        <v>0</v>
      </c>
      <c r="J117" s="36">
        <f t="shared" si="16"/>
        <v>0</v>
      </c>
      <c r="K117" s="36">
        <f t="shared" si="16"/>
        <v>0</v>
      </c>
      <c r="L117" s="36">
        <f t="shared" si="16"/>
        <v>27.75</v>
      </c>
      <c r="M117" s="36">
        <f t="shared" si="16"/>
        <v>0</v>
      </c>
      <c r="N117" s="36">
        <f t="shared" si="16"/>
        <v>0</v>
      </c>
      <c r="O117" s="36">
        <f t="shared" si="16"/>
        <v>0</v>
      </c>
      <c r="P117" s="36">
        <f t="shared" si="16"/>
        <v>0</v>
      </c>
      <c r="Q117" s="36">
        <f t="shared" si="16"/>
        <v>0</v>
      </c>
      <c r="R117" s="36">
        <f t="shared" si="16"/>
        <v>0</v>
      </c>
      <c r="S117" s="36">
        <f t="shared" si="16"/>
        <v>0</v>
      </c>
    </row>
    <row r="118" spans="1:19" ht="24" outlineLevel="1" x14ac:dyDescent="0.2">
      <c r="A118" s="384" t="s">
        <v>1750</v>
      </c>
      <c r="B118" s="384">
        <v>3.35</v>
      </c>
      <c r="C118" s="384" t="str">
        <f t="shared" si="14"/>
        <v>SALA PRESS.</v>
      </c>
      <c r="D118" s="37" t="str">
        <f t="shared" si="13"/>
        <v>C3</v>
      </c>
      <c r="E118" s="38" t="s">
        <v>5778</v>
      </c>
      <c r="F118" s="36">
        <f t="shared" si="11"/>
        <v>3.35</v>
      </c>
      <c r="G118" s="36"/>
      <c r="H118" s="36">
        <f t="shared" si="12"/>
        <v>0</v>
      </c>
      <c r="I118" s="36">
        <f t="shared" si="16"/>
        <v>0</v>
      </c>
      <c r="J118" s="36">
        <f t="shared" si="16"/>
        <v>0</v>
      </c>
      <c r="K118" s="36">
        <f t="shared" si="16"/>
        <v>3.35</v>
      </c>
      <c r="L118" s="36">
        <f t="shared" si="16"/>
        <v>0</v>
      </c>
      <c r="M118" s="36">
        <f t="shared" si="16"/>
        <v>0</v>
      </c>
      <c r="N118" s="36">
        <f t="shared" si="16"/>
        <v>0</v>
      </c>
      <c r="O118" s="36">
        <f t="shared" si="16"/>
        <v>0</v>
      </c>
      <c r="P118" s="36">
        <f t="shared" si="16"/>
        <v>0</v>
      </c>
      <c r="Q118" s="36">
        <f t="shared" si="16"/>
        <v>0</v>
      </c>
      <c r="R118" s="36">
        <f t="shared" si="16"/>
        <v>0</v>
      </c>
      <c r="S118" s="36">
        <f t="shared" si="16"/>
        <v>0</v>
      </c>
    </row>
    <row r="119" spans="1:19" ht="36" outlineLevel="1" x14ac:dyDescent="0.2">
      <c r="A119" s="384" t="s">
        <v>2256</v>
      </c>
      <c r="B119" s="384">
        <v>4.54</v>
      </c>
      <c r="C119" s="384" t="str">
        <f t="shared" si="14"/>
        <v>TERRAÇO</v>
      </c>
      <c r="D119" s="37" t="str">
        <f t="shared" si="13"/>
        <v>M44A</v>
      </c>
      <c r="E119" s="38" t="s">
        <v>5776</v>
      </c>
      <c r="F119" s="36">
        <f t="shared" si="11"/>
        <v>4.54</v>
      </c>
      <c r="G119" s="36"/>
      <c r="H119" s="36">
        <f t="shared" si="12"/>
        <v>0</v>
      </c>
      <c r="I119" s="36">
        <f t="shared" si="16"/>
        <v>0</v>
      </c>
      <c r="J119" s="36">
        <f t="shared" si="16"/>
        <v>4.54</v>
      </c>
      <c r="K119" s="36">
        <f t="shared" si="16"/>
        <v>0</v>
      </c>
      <c r="L119" s="36">
        <f t="shared" si="16"/>
        <v>0</v>
      </c>
      <c r="M119" s="36">
        <f t="shared" si="16"/>
        <v>0</v>
      </c>
      <c r="N119" s="36">
        <f t="shared" si="16"/>
        <v>0</v>
      </c>
      <c r="O119" s="36">
        <f t="shared" si="16"/>
        <v>0</v>
      </c>
      <c r="P119" s="36">
        <f t="shared" si="16"/>
        <v>0</v>
      </c>
      <c r="Q119" s="36">
        <f t="shared" si="16"/>
        <v>0</v>
      </c>
      <c r="R119" s="36">
        <f t="shared" si="16"/>
        <v>0</v>
      </c>
      <c r="S119" s="36">
        <f t="shared" si="16"/>
        <v>0</v>
      </c>
    </row>
    <row r="120" spans="1:19" ht="24" outlineLevel="1" x14ac:dyDescent="0.2">
      <c r="A120" s="384" t="s">
        <v>1861</v>
      </c>
      <c r="B120" s="384">
        <v>35.56</v>
      </c>
      <c r="C120" s="384" t="str">
        <f t="shared" si="14"/>
        <v>TERRAÇO 01</v>
      </c>
      <c r="D120" s="37" t="str">
        <f t="shared" si="13"/>
        <v>E3</v>
      </c>
      <c r="E120" s="38" t="s">
        <v>5776</v>
      </c>
      <c r="F120" s="36">
        <f t="shared" si="11"/>
        <v>35.56</v>
      </c>
      <c r="G120" s="36"/>
      <c r="H120" s="36">
        <f t="shared" si="12"/>
        <v>35.56</v>
      </c>
      <c r="I120" s="36">
        <f t="shared" si="16"/>
        <v>0</v>
      </c>
      <c r="J120" s="36">
        <f t="shared" si="16"/>
        <v>0</v>
      </c>
      <c r="K120" s="36">
        <f t="shared" si="16"/>
        <v>0</v>
      </c>
      <c r="L120" s="36">
        <f t="shared" si="16"/>
        <v>0</v>
      </c>
      <c r="M120" s="36">
        <f t="shared" si="16"/>
        <v>0</v>
      </c>
      <c r="N120" s="36">
        <f t="shared" si="16"/>
        <v>0</v>
      </c>
      <c r="O120" s="36">
        <f t="shared" si="16"/>
        <v>0</v>
      </c>
      <c r="P120" s="36">
        <f t="shared" si="16"/>
        <v>0</v>
      </c>
      <c r="Q120" s="36">
        <f t="shared" si="16"/>
        <v>0</v>
      </c>
      <c r="R120" s="36">
        <f t="shared" si="16"/>
        <v>0</v>
      </c>
      <c r="S120" s="36">
        <f t="shared" si="16"/>
        <v>0</v>
      </c>
    </row>
    <row r="121" spans="1:19" ht="36" outlineLevel="1" x14ac:dyDescent="0.2">
      <c r="A121" s="384" t="s">
        <v>1821</v>
      </c>
      <c r="B121" s="384">
        <v>6.17</v>
      </c>
      <c r="C121" s="384" t="str">
        <f t="shared" si="14"/>
        <v>TERRAÇO 01</v>
      </c>
      <c r="D121" s="37" t="str">
        <f t="shared" si="13"/>
        <v>M44A</v>
      </c>
      <c r="E121" s="38" t="s">
        <v>5776</v>
      </c>
      <c r="F121" s="36">
        <f t="shared" si="11"/>
        <v>6.17</v>
      </c>
      <c r="G121" s="36"/>
      <c r="H121" s="36">
        <f t="shared" si="12"/>
        <v>0</v>
      </c>
      <c r="I121" s="36">
        <f t="shared" si="16"/>
        <v>0</v>
      </c>
      <c r="J121" s="36">
        <f t="shared" si="16"/>
        <v>6.17</v>
      </c>
      <c r="K121" s="36">
        <f t="shared" si="16"/>
        <v>0</v>
      </c>
      <c r="L121" s="36">
        <f t="shared" si="16"/>
        <v>0</v>
      </c>
      <c r="M121" s="36">
        <f t="shared" si="16"/>
        <v>0</v>
      </c>
      <c r="N121" s="36">
        <f t="shared" si="16"/>
        <v>0</v>
      </c>
      <c r="O121" s="36">
        <f t="shared" si="16"/>
        <v>0</v>
      </c>
      <c r="P121" s="36">
        <f t="shared" si="16"/>
        <v>0</v>
      </c>
      <c r="Q121" s="36">
        <f t="shared" si="16"/>
        <v>0</v>
      </c>
      <c r="R121" s="36">
        <f t="shared" si="16"/>
        <v>0</v>
      </c>
      <c r="S121" s="36">
        <f t="shared" si="16"/>
        <v>0</v>
      </c>
    </row>
    <row r="122" spans="1:19" ht="24" outlineLevel="1" x14ac:dyDescent="0.2">
      <c r="A122" s="384" t="s">
        <v>1863</v>
      </c>
      <c r="B122" s="384">
        <v>59.72</v>
      </c>
      <c r="C122" s="384" t="str">
        <f t="shared" si="14"/>
        <v>TERRAÇO 02</v>
      </c>
      <c r="D122" s="37" t="str">
        <f t="shared" si="13"/>
        <v>E3</v>
      </c>
      <c r="E122" s="38" t="s">
        <v>5776</v>
      </c>
      <c r="F122" s="36">
        <f t="shared" si="11"/>
        <v>59.72</v>
      </c>
      <c r="G122" s="36"/>
      <c r="H122" s="36">
        <f t="shared" si="12"/>
        <v>59.72</v>
      </c>
      <c r="I122" s="36">
        <f t="shared" si="16"/>
        <v>0</v>
      </c>
      <c r="J122" s="36">
        <f t="shared" si="16"/>
        <v>0</v>
      </c>
      <c r="K122" s="36">
        <f t="shared" si="16"/>
        <v>0</v>
      </c>
      <c r="L122" s="36">
        <f t="shared" si="16"/>
        <v>0</v>
      </c>
      <c r="M122" s="36">
        <f t="shared" si="16"/>
        <v>0</v>
      </c>
      <c r="N122" s="36">
        <f t="shared" si="16"/>
        <v>0</v>
      </c>
      <c r="O122" s="36">
        <f t="shared" si="16"/>
        <v>0</v>
      </c>
      <c r="P122" s="36">
        <f t="shared" si="16"/>
        <v>0</v>
      </c>
      <c r="Q122" s="36">
        <f t="shared" si="16"/>
        <v>0</v>
      </c>
      <c r="R122" s="36">
        <f t="shared" si="16"/>
        <v>0</v>
      </c>
      <c r="S122" s="36">
        <f t="shared" si="16"/>
        <v>0</v>
      </c>
    </row>
    <row r="123" spans="1:19" ht="48" outlineLevel="1" x14ac:dyDescent="0.2">
      <c r="A123" s="384" t="s">
        <v>2252</v>
      </c>
      <c r="B123" s="384">
        <v>3.23</v>
      </c>
      <c r="C123" s="384" t="str">
        <f t="shared" si="14"/>
        <v>TERRAÇO 02</v>
      </c>
      <c r="D123" s="37" t="str">
        <f t="shared" si="13"/>
        <v>E3</v>
      </c>
      <c r="E123" s="38" t="s">
        <v>5776</v>
      </c>
      <c r="F123" s="36">
        <f t="shared" si="11"/>
        <v>3.23</v>
      </c>
      <c r="G123" s="36"/>
      <c r="H123" s="36">
        <f t="shared" si="12"/>
        <v>3.23</v>
      </c>
      <c r="I123" s="36">
        <f t="shared" si="16"/>
        <v>0</v>
      </c>
      <c r="J123" s="36">
        <f t="shared" si="16"/>
        <v>0</v>
      </c>
      <c r="K123" s="36">
        <f t="shared" si="16"/>
        <v>0</v>
      </c>
      <c r="L123" s="36">
        <f t="shared" si="16"/>
        <v>0</v>
      </c>
      <c r="M123" s="36">
        <f t="shared" si="16"/>
        <v>0</v>
      </c>
      <c r="N123" s="36">
        <f t="shared" si="16"/>
        <v>0</v>
      </c>
      <c r="O123" s="36">
        <f t="shared" si="16"/>
        <v>0</v>
      </c>
      <c r="P123" s="36">
        <f t="shared" si="16"/>
        <v>0</v>
      </c>
      <c r="Q123" s="36">
        <f t="shared" si="16"/>
        <v>0</v>
      </c>
      <c r="R123" s="36">
        <f t="shared" si="16"/>
        <v>0</v>
      </c>
      <c r="S123" s="36">
        <f t="shared" si="16"/>
        <v>0</v>
      </c>
    </row>
    <row r="124" spans="1:19" ht="36" outlineLevel="1" x14ac:dyDescent="0.2">
      <c r="A124" s="384" t="s">
        <v>1823</v>
      </c>
      <c r="B124" s="384">
        <v>10.88</v>
      </c>
      <c r="C124" s="384" t="str">
        <f t="shared" si="14"/>
        <v>TERRAÇO 02</v>
      </c>
      <c r="D124" s="37" t="str">
        <f t="shared" si="13"/>
        <v>M44A</v>
      </c>
      <c r="E124" s="38" t="s">
        <v>5776</v>
      </c>
      <c r="F124" s="36">
        <f t="shared" si="11"/>
        <v>10.88</v>
      </c>
      <c r="G124" s="36"/>
      <c r="H124" s="36">
        <f t="shared" si="12"/>
        <v>0</v>
      </c>
      <c r="I124" s="36">
        <f t="shared" si="16"/>
        <v>0</v>
      </c>
      <c r="J124" s="36">
        <f t="shared" si="16"/>
        <v>10.88</v>
      </c>
      <c r="K124" s="36">
        <f t="shared" si="16"/>
        <v>0</v>
      </c>
      <c r="L124" s="36">
        <f t="shared" si="16"/>
        <v>0</v>
      </c>
      <c r="M124" s="36">
        <f t="shared" si="16"/>
        <v>0</v>
      </c>
      <c r="N124" s="36">
        <f t="shared" si="16"/>
        <v>0</v>
      </c>
      <c r="O124" s="36">
        <f t="shared" si="16"/>
        <v>0</v>
      </c>
      <c r="P124" s="36">
        <f t="shared" si="16"/>
        <v>0</v>
      </c>
      <c r="Q124" s="36">
        <f t="shared" si="16"/>
        <v>0</v>
      </c>
      <c r="R124" s="36">
        <f t="shared" si="16"/>
        <v>0</v>
      </c>
      <c r="S124" s="36">
        <f t="shared" si="16"/>
        <v>0</v>
      </c>
    </row>
    <row r="125" spans="1:19" ht="24" outlineLevel="1" x14ac:dyDescent="0.2">
      <c r="A125" s="384" t="s">
        <v>1865</v>
      </c>
      <c r="B125" s="384">
        <v>23.07</v>
      </c>
      <c r="C125" s="384" t="str">
        <f t="shared" si="14"/>
        <v>TERRAÇO 03</v>
      </c>
      <c r="D125" s="37" t="str">
        <f t="shared" si="13"/>
        <v>E3</v>
      </c>
      <c r="E125" s="38" t="s">
        <v>5776</v>
      </c>
      <c r="F125" s="36">
        <f t="shared" si="11"/>
        <v>23.07</v>
      </c>
      <c r="G125" s="36"/>
      <c r="H125" s="36">
        <f t="shared" si="12"/>
        <v>23.07</v>
      </c>
      <c r="I125" s="36">
        <f t="shared" si="16"/>
        <v>0</v>
      </c>
      <c r="J125" s="36">
        <f t="shared" si="16"/>
        <v>0</v>
      </c>
      <c r="K125" s="36">
        <f t="shared" si="16"/>
        <v>0</v>
      </c>
      <c r="L125" s="36">
        <f t="shared" si="16"/>
        <v>0</v>
      </c>
      <c r="M125" s="36">
        <f t="shared" si="16"/>
        <v>0</v>
      </c>
      <c r="N125" s="36">
        <f t="shared" si="16"/>
        <v>0</v>
      </c>
      <c r="O125" s="36">
        <f t="shared" si="16"/>
        <v>0</v>
      </c>
      <c r="P125" s="36">
        <f t="shared" si="16"/>
        <v>0</v>
      </c>
      <c r="Q125" s="36">
        <f t="shared" si="16"/>
        <v>0</v>
      </c>
      <c r="R125" s="36">
        <f t="shared" si="16"/>
        <v>0</v>
      </c>
      <c r="S125" s="36">
        <f t="shared" si="16"/>
        <v>0</v>
      </c>
    </row>
    <row r="126" spans="1:19" ht="36" outlineLevel="1" x14ac:dyDescent="0.2">
      <c r="A126" s="384" t="s">
        <v>1825</v>
      </c>
      <c r="B126" s="384">
        <v>10.35</v>
      </c>
      <c r="C126" s="384" t="str">
        <f t="shared" si="14"/>
        <v>TERRAÇO 03</v>
      </c>
      <c r="D126" s="37" t="str">
        <f t="shared" si="13"/>
        <v>M44A</v>
      </c>
      <c r="E126" s="38" t="s">
        <v>5776</v>
      </c>
      <c r="F126" s="36">
        <f t="shared" si="11"/>
        <v>10.35</v>
      </c>
      <c r="G126" s="36"/>
      <c r="H126" s="36">
        <f t="shared" si="12"/>
        <v>0</v>
      </c>
      <c r="I126" s="36">
        <f t="shared" si="16"/>
        <v>0</v>
      </c>
      <c r="J126" s="36">
        <f t="shared" si="16"/>
        <v>10.35</v>
      </c>
      <c r="K126" s="36">
        <f t="shared" si="16"/>
        <v>0</v>
      </c>
      <c r="L126" s="36">
        <f t="shared" si="16"/>
        <v>0</v>
      </c>
      <c r="M126" s="36">
        <f t="shared" si="16"/>
        <v>0</v>
      </c>
      <c r="N126" s="36">
        <f t="shared" si="16"/>
        <v>0</v>
      </c>
      <c r="O126" s="36">
        <f t="shared" si="16"/>
        <v>0</v>
      </c>
      <c r="P126" s="36">
        <f t="shared" si="16"/>
        <v>0</v>
      </c>
      <c r="Q126" s="36">
        <f t="shared" si="16"/>
        <v>0</v>
      </c>
      <c r="R126" s="36">
        <f t="shared" si="16"/>
        <v>0</v>
      </c>
      <c r="S126" s="36">
        <f t="shared" si="16"/>
        <v>0</v>
      </c>
    </row>
    <row r="127" spans="1:19" ht="24" outlineLevel="1" x14ac:dyDescent="0.2">
      <c r="A127" s="384" t="s">
        <v>1867</v>
      </c>
      <c r="B127" s="384">
        <v>39.96</v>
      </c>
      <c r="C127" s="384" t="str">
        <f t="shared" si="14"/>
        <v>TERRAÇO 04</v>
      </c>
      <c r="D127" s="37" t="str">
        <f t="shared" si="13"/>
        <v>E3</v>
      </c>
      <c r="E127" s="38" t="s">
        <v>5776</v>
      </c>
      <c r="F127" s="36">
        <f t="shared" si="11"/>
        <v>39.96</v>
      </c>
      <c r="G127" s="36"/>
      <c r="H127" s="36">
        <f t="shared" si="12"/>
        <v>39.96</v>
      </c>
      <c r="I127" s="36">
        <f t="shared" ref="I127:S141" si="17">SUMIF($D127,I$10,$B127)</f>
        <v>0</v>
      </c>
      <c r="J127" s="36">
        <f t="shared" si="17"/>
        <v>0</v>
      </c>
      <c r="K127" s="36">
        <f t="shared" si="17"/>
        <v>0</v>
      </c>
      <c r="L127" s="36">
        <f t="shared" si="17"/>
        <v>0</v>
      </c>
      <c r="M127" s="36">
        <f t="shared" si="17"/>
        <v>0</v>
      </c>
      <c r="N127" s="36">
        <f t="shared" si="17"/>
        <v>0</v>
      </c>
      <c r="O127" s="36">
        <f t="shared" si="17"/>
        <v>0</v>
      </c>
      <c r="P127" s="36">
        <f t="shared" si="17"/>
        <v>0</v>
      </c>
      <c r="Q127" s="36">
        <f t="shared" si="17"/>
        <v>0</v>
      </c>
      <c r="R127" s="36">
        <f t="shared" si="17"/>
        <v>0</v>
      </c>
      <c r="S127" s="36">
        <f t="shared" si="17"/>
        <v>0</v>
      </c>
    </row>
    <row r="128" spans="1:19" ht="36" outlineLevel="1" x14ac:dyDescent="0.2">
      <c r="A128" s="384" t="s">
        <v>1827</v>
      </c>
      <c r="B128" s="384">
        <v>1.82</v>
      </c>
      <c r="C128" s="384" t="str">
        <f t="shared" si="14"/>
        <v>TERRAÇO 04</v>
      </c>
      <c r="D128" s="37" t="str">
        <f t="shared" si="13"/>
        <v>M44A</v>
      </c>
      <c r="E128" s="38" t="s">
        <v>5776</v>
      </c>
      <c r="F128" s="36">
        <f t="shared" si="11"/>
        <v>1.82</v>
      </c>
      <c r="G128" s="36"/>
      <c r="H128" s="36">
        <f t="shared" si="12"/>
        <v>0</v>
      </c>
      <c r="I128" s="36">
        <f t="shared" si="17"/>
        <v>0</v>
      </c>
      <c r="J128" s="36">
        <f t="shared" si="17"/>
        <v>1.82</v>
      </c>
      <c r="K128" s="36">
        <f t="shared" si="17"/>
        <v>0</v>
      </c>
      <c r="L128" s="36">
        <f t="shared" si="17"/>
        <v>0</v>
      </c>
      <c r="M128" s="36">
        <f t="shared" si="17"/>
        <v>0</v>
      </c>
      <c r="N128" s="36">
        <f t="shared" si="17"/>
        <v>0</v>
      </c>
      <c r="O128" s="36">
        <f t="shared" si="17"/>
        <v>0</v>
      </c>
      <c r="P128" s="36">
        <f t="shared" si="17"/>
        <v>0</v>
      </c>
      <c r="Q128" s="36">
        <f t="shared" si="17"/>
        <v>0</v>
      </c>
      <c r="R128" s="36">
        <f t="shared" si="17"/>
        <v>0</v>
      </c>
      <c r="S128" s="36">
        <f t="shared" si="17"/>
        <v>0</v>
      </c>
    </row>
    <row r="129" spans="1:19" ht="24" outlineLevel="1" x14ac:dyDescent="0.2">
      <c r="A129" s="384" t="s">
        <v>2289</v>
      </c>
      <c r="B129" s="384">
        <v>4.4400000000000004</v>
      </c>
      <c r="C129" s="384" t="str">
        <f t="shared" si="14"/>
        <v>SPA</v>
      </c>
      <c r="D129" s="37" t="str">
        <f t="shared" si="13"/>
        <v>E3</v>
      </c>
      <c r="E129" s="38" t="s">
        <v>5778</v>
      </c>
      <c r="F129" s="36">
        <f t="shared" si="11"/>
        <v>4.4400000000000004</v>
      </c>
      <c r="G129" s="36"/>
      <c r="H129" s="36">
        <f t="shared" si="12"/>
        <v>4.4400000000000004</v>
      </c>
      <c r="I129" s="36">
        <f t="shared" si="17"/>
        <v>0</v>
      </c>
      <c r="J129" s="36">
        <f t="shared" si="17"/>
        <v>0</v>
      </c>
      <c r="K129" s="36">
        <f t="shared" si="17"/>
        <v>0</v>
      </c>
      <c r="L129" s="36">
        <f t="shared" si="17"/>
        <v>0</v>
      </c>
      <c r="M129" s="36">
        <f t="shared" si="17"/>
        <v>0</v>
      </c>
      <c r="N129" s="36">
        <f t="shared" si="17"/>
        <v>0</v>
      </c>
      <c r="O129" s="36">
        <f t="shared" si="17"/>
        <v>0</v>
      </c>
      <c r="P129" s="36">
        <f t="shared" si="17"/>
        <v>0</v>
      </c>
      <c r="Q129" s="36">
        <f t="shared" si="17"/>
        <v>0</v>
      </c>
      <c r="R129" s="36">
        <f t="shared" si="17"/>
        <v>0</v>
      </c>
      <c r="S129" s="36">
        <f t="shared" si="17"/>
        <v>0</v>
      </c>
    </row>
    <row r="130" spans="1:19" ht="24" outlineLevel="1" x14ac:dyDescent="0.2">
      <c r="A130" s="384" t="s">
        <v>1869</v>
      </c>
      <c r="B130" s="384">
        <v>9.56</v>
      </c>
      <c r="C130" s="384" t="str">
        <f t="shared" si="14"/>
        <v>TERRAÇO 05</v>
      </c>
      <c r="D130" s="37" t="str">
        <f t="shared" si="13"/>
        <v>E3</v>
      </c>
      <c r="E130" s="38" t="s">
        <v>5776</v>
      </c>
      <c r="F130" s="36">
        <f t="shared" si="11"/>
        <v>9.56</v>
      </c>
      <c r="G130" s="36"/>
      <c r="H130" s="36">
        <f t="shared" si="12"/>
        <v>9.56</v>
      </c>
      <c r="I130" s="36">
        <f t="shared" si="17"/>
        <v>0</v>
      </c>
      <c r="J130" s="36">
        <f t="shared" si="17"/>
        <v>0</v>
      </c>
      <c r="K130" s="36">
        <f t="shared" si="17"/>
        <v>0</v>
      </c>
      <c r="L130" s="36">
        <f t="shared" si="17"/>
        <v>0</v>
      </c>
      <c r="M130" s="36">
        <f t="shared" si="17"/>
        <v>0</v>
      </c>
      <c r="N130" s="36">
        <f t="shared" si="17"/>
        <v>0</v>
      </c>
      <c r="O130" s="36">
        <f t="shared" si="17"/>
        <v>0</v>
      </c>
      <c r="P130" s="36">
        <f t="shared" si="17"/>
        <v>0</v>
      </c>
      <c r="Q130" s="36">
        <f t="shared" si="17"/>
        <v>0</v>
      </c>
      <c r="R130" s="36">
        <f t="shared" si="17"/>
        <v>0</v>
      </c>
      <c r="S130" s="36">
        <f t="shared" si="17"/>
        <v>0</v>
      </c>
    </row>
    <row r="131" spans="1:19" ht="36" outlineLevel="1" x14ac:dyDescent="0.2">
      <c r="A131" s="384" t="s">
        <v>1965</v>
      </c>
      <c r="B131" s="384">
        <v>8.23</v>
      </c>
      <c r="C131" s="384" t="str">
        <f t="shared" si="14"/>
        <v>TERRAÇO 05</v>
      </c>
      <c r="D131" s="37" t="str">
        <f t="shared" si="13"/>
        <v>M44A</v>
      </c>
      <c r="E131" s="38" t="s">
        <v>5776</v>
      </c>
      <c r="F131" s="36">
        <f t="shared" si="11"/>
        <v>8.23</v>
      </c>
      <c r="G131" s="36"/>
      <c r="H131" s="36">
        <f t="shared" si="12"/>
        <v>0</v>
      </c>
      <c r="I131" s="36">
        <f t="shared" si="17"/>
        <v>0</v>
      </c>
      <c r="J131" s="36">
        <f t="shared" si="17"/>
        <v>8.23</v>
      </c>
      <c r="K131" s="36">
        <f t="shared" si="17"/>
        <v>0</v>
      </c>
      <c r="L131" s="36">
        <f t="shared" si="17"/>
        <v>0</v>
      </c>
      <c r="M131" s="36">
        <f t="shared" si="17"/>
        <v>0</v>
      </c>
      <c r="N131" s="36">
        <f t="shared" si="17"/>
        <v>0</v>
      </c>
      <c r="O131" s="36">
        <f t="shared" si="17"/>
        <v>0</v>
      </c>
      <c r="P131" s="36">
        <f t="shared" si="17"/>
        <v>0</v>
      </c>
      <c r="Q131" s="36">
        <f t="shared" si="17"/>
        <v>0</v>
      </c>
      <c r="R131" s="36">
        <f t="shared" si="17"/>
        <v>0</v>
      </c>
      <c r="S131" s="36">
        <f t="shared" si="17"/>
        <v>0</v>
      </c>
    </row>
    <row r="132" spans="1:19" ht="24" outlineLevel="1" x14ac:dyDescent="0.2">
      <c r="A132" s="384" t="s">
        <v>1871</v>
      </c>
      <c r="B132" s="384">
        <v>2.82</v>
      </c>
      <c r="C132" s="384" t="str">
        <f t="shared" si="14"/>
        <v>TERRAÇO 06</v>
      </c>
      <c r="D132" s="37" t="str">
        <f t="shared" si="13"/>
        <v>E3</v>
      </c>
      <c r="E132" s="38" t="s">
        <v>5776</v>
      </c>
      <c r="F132" s="36">
        <f t="shared" si="11"/>
        <v>2.82</v>
      </c>
      <c r="G132" s="36"/>
      <c r="H132" s="36">
        <f t="shared" si="12"/>
        <v>2.82</v>
      </c>
      <c r="I132" s="36">
        <f t="shared" si="17"/>
        <v>0</v>
      </c>
      <c r="J132" s="36">
        <f t="shared" si="17"/>
        <v>0</v>
      </c>
      <c r="K132" s="36">
        <f t="shared" si="17"/>
        <v>0</v>
      </c>
      <c r="L132" s="36">
        <f t="shared" si="17"/>
        <v>0</v>
      </c>
      <c r="M132" s="36">
        <f t="shared" si="17"/>
        <v>0</v>
      </c>
      <c r="N132" s="36">
        <f t="shared" si="17"/>
        <v>0</v>
      </c>
      <c r="O132" s="36">
        <f t="shared" si="17"/>
        <v>0</v>
      </c>
      <c r="P132" s="36">
        <f t="shared" si="17"/>
        <v>0</v>
      </c>
      <c r="Q132" s="36">
        <f t="shared" si="17"/>
        <v>0</v>
      </c>
      <c r="R132" s="36">
        <f t="shared" si="17"/>
        <v>0</v>
      </c>
      <c r="S132" s="36">
        <f t="shared" si="17"/>
        <v>0</v>
      </c>
    </row>
    <row r="133" spans="1:19" ht="36" outlineLevel="1" x14ac:dyDescent="0.2">
      <c r="A133" s="384" t="s">
        <v>1911</v>
      </c>
      <c r="B133" s="384">
        <v>26.2</v>
      </c>
      <c r="C133" s="384" t="str">
        <f t="shared" si="14"/>
        <v>TERRAÇO 06</v>
      </c>
      <c r="D133" s="37" t="str">
        <f t="shared" si="13"/>
        <v>M44A</v>
      </c>
      <c r="E133" s="38" t="s">
        <v>5776</v>
      </c>
      <c r="F133" s="36">
        <f t="shared" si="11"/>
        <v>26.2</v>
      </c>
      <c r="G133" s="36"/>
      <c r="H133" s="36">
        <f t="shared" si="12"/>
        <v>0</v>
      </c>
      <c r="I133" s="36">
        <f t="shared" si="17"/>
        <v>0</v>
      </c>
      <c r="J133" s="36">
        <f t="shared" si="17"/>
        <v>26.2</v>
      </c>
      <c r="K133" s="36">
        <f t="shared" si="17"/>
        <v>0</v>
      </c>
      <c r="L133" s="36">
        <f t="shared" si="17"/>
        <v>0</v>
      </c>
      <c r="M133" s="36">
        <f t="shared" si="17"/>
        <v>0</v>
      </c>
      <c r="N133" s="36">
        <f t="shared" si="17"/>
        <v>0</v>
      </c>
      <c r="O133" s="36">
        <f t="shared" si="17"/>
        <v>0</v>
      </c>
      <c r="P133" s="36">
        <f t="shared" si="17"/>
        <v>0</v>
      </c>
      <c r="Q133" s="36">
        <f t="shared" si="17"/>
        <v>0</v>
      </c>
      <c r="R133" s="36">
        <f t="shared" si="17"/>
        <v>0</v>
      </c>
      <c r="S133" s="36">
        <f t="shared" si="17"/>
        <v>0</v>
      </c>
    </row>
    <row r="134" spans="1:19" ht="36" outlineLevel="1" x14ac:dyDescent="0.2">
      <c r="A134" s="384" t="s">
        <v>1874</v>
      </c>
      <c r="B134" s="384">
        <v>5.12</v>
      </c>
      <c r="C134" s="384" t="str">
        <f t="shared" si="14"/>
        <v>TERRAÇO 08</v>
      </c>
      <c r="D134" s="37" t="str">
        <f t="shared" si="13"/>
        <v>M44A</v>
      </c>
      <c r="E134" s="38" t="s">
        <v>5776</v>
      </c>
      <c r="F134" s="36">
        <f t="shared" si="11"/>
        <v>5.12</v>
      </c>
      <c r="G134" s="36"/>
      <c r="H134" s="36">
        <f t="shared" si="12"/>
        <v>0</v>
      </c>
      <c r="I134" s="36">
        <f t="shared" si="17"/>
        <v>0</v>
      </c>
      <c r="J134" s="36">
        <f t="shared" si="17"/>
        <v>5.12</v>
      </c>
      <c r="K134" s="36">
        <f t="shared" si="17"/>
        <v>0</v>
      </c>
      <c r="L134" s="36">
        <f t="shared" si="17"/>
        <v>0</v>
      </c>
      <c r="M134" s="36">
        <f t="shared" si="17"/>
        <v>0</v>
      </c>
      <c r="N134" s="36">
        <f t="shared" si="17"/>
        <v>0</v>
      </c>
      <c r="O134" s="36">
        <f t="shared" si="17"/>
        <v>0</v>
      </c>
      <c r="P134" s="36">
        <f t="shared" si="17"/>
        <v>0</v>
      </c>
      <c r="Q134" s="36">
        <f t="shared" si="17"/>
        <v>0</v>
      </c>
      <c r="R134" s="36">
        <f t="shared" si="17"/>
        <v>0</v>
      </c>
      <c r="S134" s="36">
        <f t="shared" si="17"/>
        <v>0</v>
      </c>
    </row>
    <row r="135" spans="1:19" ht="36" outlineLevel="1" x14ac:dyDescent="0.2">
      <c r="A135" s="384" t="s">
        <v>1876</v>
      </c>
      <c r="B135" s="384">
        <v>3.25</v>
      </c>
      <c r="C135" s="384" t="str">
        <f t="shared" si="14"/>
        <v>TERRAÇO 09</v>
      </c>
      <c r="D135" s="37" t="str">
        <f t="shared" si="13"/>
        <v>M44A</v>
      </c>
      <c r="E135" s="38" t="s">
        <v>5776</v>
      </c>
      <c r="F135" s="36">
        <f t="shared" si="11"/>
        <v>3.25</v>
      </c>
      <c r="G135" s="36"/>
      <c r="H135" s="36">
        <f t="shared" si="12"/>
        <v>0</v>
      </c>
      <c r="I135" s="36">
        <f t="shared" si="17"/>
        <v>0</v>
      </c>
      <c r="J135" s="36">
        <f t="shared" si="17"/>
        <v>3.25</v>
      </c>
      <c r="K135" s="36">
        <f t="shared" si="17"/>
        <v>0</v>
      </c>
      <c r="L135" s="36">
        <f t="shared" si="17"/>
        <v>0</v>
      </c>
      <c r="M135" s="36">
        <f t="shared" si="17"/>
        <v>0</v>
      </c>
      <c r="N135" s="36">
        <f t="shared" si="17"/>
        <v>0</v>
      </c>
      <c r="O135" s="36">
        <f t="shared" si="17"/>
        <v>0</v>
      </c>
      <c r="P135" s="36">
        <f t="shared" si="17"/>
        <v>0</v>
      </c>
      <c r="Q135" s="36">
        <f t="shared" si="17"/>
        <v>0</v>
      </c>
      <c r="R135" s="36">
        <f t="shared" si="17"/>
        <v>0</v>
      </c>
      <c r="S135" s="36">
        <f t="shared" si="17"/>
        <v>0</v>
      </c>
    </row>
    <row r="136" spans="1:19" ht="36" outlineLevel="1" x14ac:dyDescent="0.2">
      <c r="A136" s="384" t="s">
        <v>2194</v>
      </c>
      <c r="B136" s="384">
        <v>27.94</v>
      </c>
      <c r="C136" s="384" t="str">
        <f t="shared" si="14"/>
        <v>TERRAÇO DESCOBERTO</v>
      </c>
      <c r="D136" s="37" t="str">
        <f t="shared" si="13"/>
        <v>M44A</v>
      </c>
      <c r="E136" s="38" t="s">
        <v>5776</v>
      </c>
      <c r="F136" s="36">
        <f t="shared" si="11"/>
        <v>27.94</v>
      </c>
      <c r="G136" s="36"/>
      <c r="H136" s="36">
        <f t="shared" si="12"/>
        <v>0</v>
      </c>
      <c r="I136" s="36">
        <f t="shared" si="17"/>
        <v>0</v>
      </c>
      <c r="J136" s="36">
        <f t="shared" si="17"/>
        <v>27.94</v>
      </c>
      <c r="K136" s="36">
        <f t="shared" si="17"/>
        <v>0</v>
      </c>
      <c r="L136" s="36">
        <f t="shared" si="17"/>
        <v>0</v>
      </c>
      <c r="M136" s="36">
        <f t="shared" si="17"/>
        <v>0</v>
      </c>
      <c r="N136" s="36">
        <f t="shared" si="17"/>
        <v>0</v>
      </c>
      <c r="O136" s="36">
        <f t="shared" si="17"/>
        <v>0</v>
      </c>
      <c r="P136" s="36">
        <f t="shared" si="17"/>
        <v>0</v>
      </c>
      <c r="Q136" s="36">
        <f t="shared" si="17"/>
        <v>0</v>
      </c>
      <c r="R136" s="36">
        <f t="shared" si="17"/>
        <v>0</v>
      </c>
      <c r="S136" s="36">
        <f t="shared" si="17"/>
        <v>0</v>
      </c>
    </row>
    <row r="137" spans="1:19" ht="24" outlineLevel="1" x14ac:dyDescent="0.2">
      <c r="A137" s="384" t="s">
        <v>1766</v>
      </c>
      <c r="B137" s="384">
        <v>2.83</v>
      </c>
      <c r="C137" s="384" t="str">
        <f t="shared" si="14"/>
        <v>TERRAÇO (TÉRREO)</v>
      </c>
      <c r="D137" s="37" t="str">
        <f t="shared" si="13"/>
        <v>C3</v>
      </c>
      <c r="E137" s="38" t="s">
        <v>5776</v>
      </c>
      <c r="F137" s="36">
        <f t="shared" si="11"/>
        <v>2.83</v>
      </c>
      <c r="G137" s="36"/>
      <c r="H137" s="36">
        <f t="shared" si="12"/>
        <v>0</v>
      </c>
      <c r="I137" s="36">
        <f t="shared" si="17"/>
        <v>0</v>
      </c>
      <c r="J137" s="36">
        <f t="shared" si="17"/>
        <v>0</v>
      </c>
      <c r="K137" s="36">
        <f t="shared" si="17"/>
        <v>2.83</v>
      </c>
      <c r="L137" s="36">
        <f t="shared" si="17"/>
        <v>0</v>
      </c>
      <c r="M137" s="36">
        <f t="shared" si="17"/>
        <v>0</v>
      </c>
      <c r="N137" s="36">
        <f t="shared" si="17"/>
        <v>0</v>
      </c>
      <c r="O137" s="36">
        <f t="shared" si="17"/>
        <v>0</v>
      </c>
      <c r="P137" s="36">
        <f t="shared" si="17"/>
        <v>0</v>
      </c>
      <c r="Q137" s="36">
        <f t="shared" si="17"/>
        <v>0</v>
      </c>
      <c r="R137" s="36">
        <f t="shared" si="17"/>
        <v>0</v>
      </c>
      <c r="S137" s="36">
        <f t="shared" si="17"/>
        <v>0</v>
      </c>
    </row>
    <row r="138" spans="1:19" ht="24" outlineLevel="1" x14ac:dyDescent="0.2">
      <c r="A138" s="384" t="s">
        <v>1751</v>
      </c>
      <c r="B138" s="384">
        <v>4.1399999999999997</v>
      </c>
      <c r="C138" s="384" t="str">
        <f t="shared" si="14"/>
        <v>VEST. FUNC.</v>
      </c>
      <c r="D138" s="37" t="str">
        <f t="shared" si="13"/>
        <v>C3</v>
      </c>
      <c r="E138" s="38" t="s">
        <v>5778</v>
      </c>
      <c r="F138" s="36">
        <f t="shared" si="11"/>
        <v>4.1399999999999997</v>
      </c>
      <c r="G138" s="36"/>
      <c r="H138" s="36">
        <f t="shared" si="12"/>
        <v>0</v>
      </c>
      <c r="I138" s="36">
        <f t="shared" si="17"/>
        <v>0</v>
      </c>
      <c r="J138" s="36">
        <f t="shared" si="17"/>
        <v>0</v>
      </c>
      <c r="K138" s="36">
        <f t="shared" si="17"/>
        <v>4.1399999999999997</v>
      </c>
      <c r="L138" s="36">
        <f t="shared" si="17"/>
        <v>0</v>
      </c>
      <c r="M138" s="36">
        <f t="shared" si="17"/>
        <v>0</v>
      </c>
      <c r="N138" s="36">
        <f t="shared" si="17"/>
        <v>0</v>
      </c>
      <c r="O138" s="36">
        <f t="shared" si="17"/>
        <v>0</v>
      </c>
      <c r="P138" s="36">
        <f t="shared" si="17"/>
        <v>0</v>
      </c>
      <c r="Q138" s="36">
        <f t="shared" si="17"/>
        <v>0</v>
      </c>
      <c r="R138" s="36">
        <f t="shared" si="17"/>
        <v>0</v>
      </c>
      <c r="S138" s="36">
        <f t="shared" si="17"/>
        <v>0</v>
      </c>
    </row>
    <row r="139" spans="1:19" ht="24" outlineLevel="1" x14ac:dyDescent="0.2">
      <c r="A139" s="384" t="s">
        <v>1762</v>
      </c>
      <c r="B139" s="384">
        <v>209.84</v>
      </c>
      <c r="C139" s="384" t="str">
        <f t="shared" si="14"/>
        <v>VIGA BALDRAME</v>
      </c>
      <c r="D139" s="37" t="str">
        <f t="shared" si="13"/>
        <v>C4</v>
      </c>
      <c r="E139" s="38" t="s">
        <v>2364</v>
      </c>
      <c r="F139" s="36">
        <f t="shared" si="11"/>
        <v>209.84</v>
      </c>
      <c r="G139" s="36"/>
      <c r="H139" s="36">
        <f t="shared" si="12"/>
        <v>0</v>
      </c>
      <c r="I139" s="36">
        <f t="shared" si="17"/>
        <v>0</v>
      </c>
      <c r="J139" s="36">
        <f t="shared" si="17"/>
        <v>0</v>
      </c>
      <c r="K139" s="36">
        <f t="shared" si="17"/>
        <v>0</v>
      </c>
      <c r="L139" s="36">
        <f t="shared" si="17"/>
        <v>0</v>
      </c>
      <c r="M139" s="36">
        <f t="shared" si="17"/>
        <v>209.84</v>
      </c>
      <c r="N139" s="36">
        <f t="shared" si="17"/>
        <v>0</v>
      </c>
      <c r="O139" s="36">
        <f t="shared" si="17"/>
        <v>0</v>
      </c>
      <c r="P139" s="36">
        <f t="shared" si="17"/>
        <v>0</v>
      </c>
      <c r="Q139" s="36">
        <f t="shared" si="17"/>
        <v>0</v>
      </c>
      <c r="R139" s="36">
        <f t="shared" si="17"/>
        <v>0</v>
      </c>
      <c r="S139" s="36">
        <f t="shared" si="17"/>
        <v>0</v>
      </c>
    </row>
    <row r="140" spans="1:19" ht="24" outlineLevel="1" x14ac:dyDescent="0.2">
      <c r="A140" s="384" t="s">
        <v>1752</v>
      </c>
      <c r="B140" s="384">
        <v>19.899999999999999</v>
      </c>
      <c r="C140" s="384" t="str">
        <f t="shared" si="14"/>
        <v>VÃO DO RESERVATÓRIO</v>
      </c>
      <c r="D140" s="37" t="str">
        <f t="shared" si="13"/>
        <v>C3</v>
      </c>
      <c r="E140" s="38" t="s">
        <v>5779</v>
      </c>
      <c r="F140" s="36">
        <f t="shared" si="11"/>
        <v>19.899999999999999</v>
      </c>
      <c r="G140" s="36"/>
      <c r="H140" s="36">
        <f t="shared" si="12"/>
        <v>0</v>
      </c>
      <c r="I140" s="36">
        <f t="shared" si="17"/>
        <v>0</v>
      </c>
      <c r="J140" s="36">
        <f t="shared" si="17"/>
        <v>0</v>
      </c>
      <c r="K140" s="36">
        <f t="shared" si="17"/>
        <v>19.899999999999999</v>
      </c>
      <c r="L140" s="36">
        <f t="shared" si="17"/>
        <v>0</v>
      </c>
      <c r="M140" s="36">
        <f t="shared" si="17"/>
        <v>0</v>
      </c>
      <c r="N140" s="36">
        <f t="shared" si="17"/>
        <v>0</v>
      </c>
      <c r="O140" s="36">
        <f t="shared" si="17"/>
        <v>0</v>
      </c>
      <c r="P140" s="36">
        <f t="shared" si="17"/>
        <v>0</v>
      </c>
      <c r="Q140" s="36">
        <f t="shared" si="17"/>
        <v>0</v>
      </c>
      <c r="R140" s="36">
        <f t="shared" si="17"/>
        <v>0</v>
      </c>
      <c r="S140" s="36">
        <f t="shared" si="17"/>
        <v>0</v>
      </c>
    </row>
    <row r="141" spans="1:19" ht="24" outlineLevel="1" x14ac:dyDescent="0.2">
      <c r="A141" s="384" t="s">
        <v>1818</v>
      </c>
      <c r="B141" s="384">
        <v>1.84</v>
      </c>
      <c r="C141" s="384" t="str">
        <f t="shared" si="14"/>
        <v>WC PNE</v>
      </c>
      <c r="D141" s="37" t="str">
        <f t="shared" si="13"/>
        <v>E3</v>
      </c>
      <c r="E141" s="38" t="s">
        <v>5778</v>
      </c>
      <c r="F141" s="36">
        <f t="shared" si="11"/>
        <v>1.84</v>
      </c>
      <c r="G141" s="36"/>
      <c r="H141" s="36">
        <f t="shared" si="12"/>
        <v>1.84</v>
      </c>
      <c r="I141" s="36">
        <f t="shared" si="17"/>
        <v>0</v>
      </c>
      <c r="J141" s="36">
        <f t="shared" si="17"/>
        <v>0</v>
      </c>
      <c r="K141" s="36">
        <f t="shared" si="17"/>
        <v>0</v>
      </c>
      <c r="L141" s="36">
        <f t="shared" si="17"/>
        <v>0</v>
      </c>
      <c r="M141" s="36">
        <f t="shared" si="17"/>
        <v>0</v>
      </c>
      <c r="N141" s="36">
        <f t="shared" si="17"/>
        <v>0</v>
      </c>
      <c r="O141" s="36">
        <f t="shared" si="17"/>
        <v>0</v>
      </c>
      <c r="P141" s="36">
        <f t="shared" si="17"/>
        <v>0</v>
      </c>
      <c r="Q141" s="36">
        <f t="shared" si="17"/>
        <v>0</v>
      </c>
      <c r="R141" s="36">
        <f t="shared" si="17"/>
        <v>0</v>
      </c>
      <c r="S141" s="36">
        <f t="shared" si="17"/>
        <v>0</v>
      </c>
    </row>
    <row r="142" spans="1:19" ht="24" outlineLevel="1" x14ac:dyDescent="0.2">
      <c r="A142" s="384" t="s">
        <v>1780</v>
      </c>
      <c r="B142" s="384">
        <v>3.8</v>
      </c>
      <c r="C142" s="384" t="str">
        <f t="shared" si="14"/>
        <v>WC PNE 01</v>
      </c>
      <c r="D142" s="37" t="str">
        <f t="shared" si="13"/>
        <v>E3</v>
      </c>
      <c r="E142" s="38" t="s">
        <v>5778</v>
      </c>
      <c r="F142" s="36">
        <f t="shared" ref="F142:F145" si="18">B142</f>
        <v>3.8</v>
      </c>
      <c r="G142" s="36"/>
      <c r="H142" s="36">
        <f t="shared" ref="H142:S145" si="19">SUMIF($D142,H$10,$B142)</f>
        <v>3.8</v>
      </c>
      <c r="I142" s="36">
        <f t="shared" si="19"/>
        <v>0</v>
      </c>
      <c r="J142" s="36">
        <f t="shared" si="19"/>
        <v>0</v>
      </c>
      <c r="K142" s="36">
        <f t="shared" si="19"/>
        <v>0</v>
      </c>
      <c r="L142" s="36">
        <f t="shared" si="19"/>
        <v>0</v>
      </c>
      <c r="M142" s="36">
        <f t="shared" si="19"/>
        <v>0</v>
      </c>
      <c r="N142" s="36">
        <f t="shared" si="19"/>
        <v>0</v>
      </c>
      <c r="O142" s="36">
        <f t="shared" si="19"/>
        <v>0</v>
      </c>
      <c r="P142" s="36">
        <f t="shared" si="19"/>
        <v>0</v>
      </c>
      <c r="Q142" s="36">
        <f t="shared" si="19"/>
        <v>0</v>
      </c>
      <c r="R142" s="36">
        <f t="shared" si="19"/>
        <v>0</v>
      </c>
      <c r="S142" s="36">
        <f t="shared" si="19"/>
        <v>0</v>
      </c>
    </row>
    <row r="143" spans="1:19" ht="24" outlineLevel="1" x14ac:dyDescent="0.2">
      <c r="A143" s="384" t="s">
        <v>1782</v>
      </c>
      <c r="B143" s="384">
        <v>3.73</v>
      </c>
      <c r="C143" s="384" t="str">
        <f t="shared" si="14"/>
        <v>WC PNE 02</v>
      </c>
      <c r="D143" s="37" t="str">
        <f t="shared" ref="D143:D145" si="20">TRIM(LEFT(A143,FIND("-",A143)-1))</f>
        <v>E3</v>
      </c>
      <c r="E143" s="38" t="s">
        <v>5778</v>
      </c>
      <c r="F143" s="36">
        <f t="shared" si="18"/>
        <v>3.73</v>
      </c>
      <c r="G143" s="36"/>
      <c r="H143" s="36">
        <f t="shared" si="19"/>
        <v>3.73</v>
      </c>
      <c r="I143" s="36">
        <f t="shared" si="19"/>
        <v>0</v>
      </c>
      <c r="J143" s="36">
        <f t="shared" si="19"/>
        <v>0</v>
      </c>
      <c r="K143" s="36">
        <f t="shared" si="19"/>
        <v>0</v>
      </c>
      <c r="L143" s="36">
        <f t="shared" si="19"/>
        <v>0</v>
      </c>
      <c r="M143" s="36">
        <f t="shared" si="19"/>
        <v>0</v>
      </c>
      <c r="N143" s="36">
        <f t="shared" si="19"/>
        <v>0</v>
      </c>
      <c r="O143" s="36">
        <f t="shared" si="19"/>
        <v>0</v>
      </c>
      <c r="P143" s="36">
        <f t="shared" si="19"/>
        <v>0</v>
      </c>
      <c r="Q143" s="36">
        <f t="shared" si="19"/>
        <v>0</v>
      </c>
      <c r="R143" s="36">
        <f t="shared" si="19"/>
        <v>0</v>
      </c>
      <c r="S143" s="36">
        <f t="shared" si="19"/>
        <v>0</v>
      </c>
    </row>
    <row r="144" spans="1:19" ht="24" outlineLevel="1" x14ac:dyDescent="0.2">
      <c r="A144" s="384" t="s">
        <v>1784</v>
      </c>
      <c r="B144" s="384">
        <v>1.84</v>
      </c>
      <c r="C144" s="384" t="str">
        <f t="shared" si="14"/>
        <v>WC PNE 03</v>
      </c>
      <c r="D144" s="37" t="str">
        <f t="shared" si="20"/>
        <v>E3</v>
      </c>
      <c r="E144" s="38" t="s">
        <v>5778</v>
      </c>
      <c r="F144" s="36">
        <f t="shared" si="18"/>
        <v>1.84</v>
      </c>
      <c r="G144" s="36"/>
      <c r="H144" s="36">
        <f t="shared" si="19"/>
        <v>1.84</v>
      </c>
      <c r="I144" s="36">
        <f t="shared" si="19"/>
        <v>0</v>
      </c>
      <c r="J144" s="36">
        <f t="shared" si="19"/>
        <v>0</v>
      </c>
      <c r="K144" s="36">
        <f t="shared" si="19"/>
        <v>0</v>
      </c>
      <c r="L144" s="36">
        <f t="shared" si="19"/>
        <v>0</v>
      </c>
      <c r="M144" s="36">
        <f t="shared" si="19"/>
        <v>0</v>
      </c>
      <c r="N144" s="36">
        <f t="shared" si="19"/>
        <v>0</v>
      </c>
      <c r="O144" s="36">
        <f t="shared" si="19"/>
        <v>0</v>
      </c>
      <c r="P144" s="36">
        <f t="shared" si="19"/>
        <v>0</v>
      </c>
      <c r="Q144" s="36">
        <f t="shared" si="19"/>
        <v>0</v>
      </c>
      <c r="R144" s="36">
        <f t="shared" si="19"/>
        <v>0</v>
      </c>
      <c r="S144" s="36">
        <f t="shared" si="19"/>
        <v>0</v>
      </c>
    </row>
    <row r="145" spans="1:19" ht="24.75" outlineLevel="1" thickBot="1" x14ac:dyDescent="0.25">
      <c r="A145" s="384" t="s">
        <v>1786</v>
      </c>
      <c r="B145" s="384">
        <v>1.37</v>
      </c>
      <c r="C145" s="384" t="str">
        <f t="shared" si="14"/>
        <v>WC PNE 04</v>
      </c>
      <c r="D145" s="37" t="str">
        <f t="shared" si="20"/>
        <v>E3</v>
      </c>
      <c r="E145" s="38" t="s">
        <v>5778</v>
      </c>
      <c r="F145" s="36">
        <f t="shared" si="18"/>
        <v>1.37</v>
      </c>
      <c r="G145" s="36"/>
      <c r="H145" s="36">
        <f t="shared" si="19"/>
        <v>1.37</v>
      </c>
      <c r="I145" s="36">
        <f t="shared" si="19"/>
        <v>0</v>
      </c>
      <c r="J145" s="36">
        <f t="shared" si="19"/>
        <v>0</v>
      </c>
      <c r="K145" s="36">
        <f t="shared" si="19"/>
        <v>0</v>
      </c>
      <c r="L145" s="36">
        <f t="shared" si="19"/>
        <v>0</v>
      </c>
      <c r="M145" s="36">
        <f t="shared" si="19"/>
        <v>0</v>
      </c>
      <c r="N145" s="36">
        <f t="shared" si="19"/>
        <v>0</v>
      </c>
      <c r="O145" s="36">
        <f t="shared" si="19"/>
        <v>0</v>
      </c>
      <c r="P145" s="36">
        <f t="shared" si="19"/>
        <v>0</v>
      </c>
      <c r="Q145" s="36">
        <f t="shared" si="19"/>
        <v>0</v>
      </c>
      <c r="R145" s="36">
        <f t="shared" si="19"/>
        <v>0</v>
      </c>
      <c r="S145" s="36">
        <f t="shared" si="19"/>
        <v>0</v>
      </c>
    </row>
    <row r="146" spans="1:19" ht="13.5" thickTop="1" thickBot="1" x14ac:dyDescent="0.25">
      <c r="A146" s="448" t="str">
        <f>"TOTAL GERAL - "&amp;A9</f>
        <v>TOTAL GERAL - IMPERMEABILIZAÇÃO</v>
      </c>
      <c r="B146" s="39">
        <f>SUM(B13:B145)</f>
        <v>4984.6900000000014</v>
      </c>
      <c r="C146" s="29"/>
      <c r="D146" s="29"/>
      <c r="E146" s="29"/>
      <c r="F146" s="30">
        <f>SUM(F13:F145)</f>
        <v>4984.6900000000014</v>
      </c>
      <c r="G146" s="30">
        <f t="shared" ref="G146:S146" si="21">SUM(G13:G145)</f>
        <v>14.120000000000001</v>
      </c>
      <c r="H146" s="30">
        <f t="shared" si="21"/>
        <v>2876.1000000000008</v>
      </c>
      <c r="I146" s="30">
        <f t="shared" si="21"/>
        <v>130.83000000000001</v>
      </c>
      <c r="J146" s="30">
        <f t="shared" si="21"/>
        <v>780.24000000000012</v>
      </c>
      <c r="K146" s="30">
        <f t="shared" si="21"/>
        <v>445.17999999999989</v>
      </c>
      <c r="L146" s="30">
        <f t="shared" si="21"/>
        <v>163.53</v>
      </c>
      <c r="M146" s="30">
        <f t="shared" si="21"/>
        <v>309.19</v>
      </c>
      <c r="N146" s="30">
        <f t="shared" si="21"/>
        <v>47.53</v>
      </c>
      <c r="O146" s="30">
        <f t="shared" si="21"/>
        <v>1.92</v>
      </c>
      <c r="P146" s="30">
        <f t="shared" si="21"/>
        <v>59.81</v>
      </c>
      <c r="Q146" s="30">
        <f t="shared" si="21"/>
        <v>27.76</v>
      </c>
      <c r="R146" s="30">
        <f t="shared" si="21"/>
        <v>14.120000000000001</v>
      </c>
      <c r="S146" s="30">
        <f t="shared" si="21"/>
        <v>128.47999999999999</v>
      </c>
    </row>
    <row r="147" spans="1:19" ht="12" thickTop="1" x14ac:dyDescent="0.2">
      <c r="H147" s="439" t="str">
        <f>IF(H146=D7,"okay","rever")</f>
        <v>okay</v>
      </c>
      <c r="I147" s="439" t="str">
        <f t="shared" ref="I147:S147" si="22">IF(I146=E7,"okay","rever")</f>
        <v>okay</v>
      </c>
      <c r="J147" s="439" t="str">
        <f t="shared" si="22"/>
        <v>okay</v>
      </c>
      <c r="K147" s="439" t="str">
        <f t="shared" si="22"/>
        <v>okay</v>
      </c>
      <c r="L147" s="439" t="str">
        <f t="shared" si="22"/>
        <v>okay</v>
      </c>
      <c r="M147" s="439" t="str">
        <f t="shared" si="22"/>
        <v>okay</v>
      </c>
      <c r="N147" s="439" t="str">
        <f t="shared" si="22"/>
        <v>okay</v>
      </c>
      <c r="O147" s="439" t="str">
        <f t="shared" si="22"/>
        <v>okay</v>
      </c>
      <c r="P147" s="439" t="str">
        <f t="shared" si="22"/>
        <v>okay</v>
      </c>
      <c r="Q147" s="439" t="str">
        <f t="shared" si="22"/>
        <v>okay</v>
      </c>
      <c r="R147" s="439" t="str">
        <f t="shared" si="22"/>
        <v>okay</v>
      </c>
      <c r="S147" s="439" t="str">
        <f t="shared" si="22"/>
        <v>okay</v>
      </c>
    </row>
  </sheetData>
  <autoFilter ref="A10:Z147" xr:uid="{010C8942-5994-4FE9-8C7F-E01452DA428D}"/>
  <mergeCells count="19">
    <mergeCell ref="A10:A12"/>
    <mergeCell ref="B10:B11"/>
    <mergeCell ref="C10:C12"/>
    <mergeCell ref="D10:D12"/>
    <mergeCell ref="E10:E12"/>
    <mergeCell ref="S10:S12"/>
    <mergeCell ref="P10:P12"/>
    <mergeCell ref="O10:O12"/>
    <mergeCell ref="N10:N12"/>
    <mergeCell ref="M10:M12"/>
    <mergeCell ref="K10:K12"/>
    <mergeCell ref="J10:J12"/>
    <mergeCell ref="R10:R12"/>
    <mergeCell ref="Q10:Q12"/>
    <mergeCell ref="F10:F12"/>
    <mergeCell ref="G10:G12"/>
    <mergeCell ref="H10:H12"/>
    <mergeCell ref="I10:I12"/>
    <mergeCell ref="L10:L12"/>
  </mergeCells>
  <phoneticPr fontId="147" type="noConversion"/>
  <conditionalFormatting sqref="F1:S4 F13:S1048576">
    <cfRule type="cellIs" dxfId="2889" priority="7" operator="greaterThan">
      <formula>0</formula>
    </cfRule>
  </conditionalFormatting>
  <conditionalFormatting sqref="E1:E1048576">
    <cfRule type="cellIs" dxfId="2888" priority="1" operator="equal">
      <formula>$T$9</formula>
    </cfRule>
    <cfRule type="cellIs" dxfId="2887" priority="2" operator="equal">
      <formula>$T$8</formula>
    </cfRule>
    <cfRule type="cellIs" dxfId="2886" priority="3" operator="equal">
      <formula>$T$7</formula>
    </cfRule>
    <cfRule type="cellIs" dxfId="2885" priority="4" operator="equal">
      <formula>$T$6</formula>
    </cfRule>
    <cfRule type="cellIs" dxfId="2884" priority="5" operator="equal">
      <formula>$T$5</formula>
    </cfRule>
    <cfRule type="cellIs" dxfId="2883" priority="6" operator="equal">
      <formula>$T$4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E0F8-84BB-4883-A28B-CF89BB468EA0}">
  <sheetPr>
    <tabColor rgb="FF1851D6"/>
    <pageSetUpPr fitToPage="1"/>
  </sheetPr>
  <dimension ref="A1:AG1002"/>
  <sheetViews>
    <sheetView showGridLines="0" zoomScale="70" zoomScaleNormal="70" workbookViewId="0">
      <pane xSplit="6" ySplit="8" topLeftCell="G13" activePane="bottomRight" state="frozen"/>
      <selection pane="topRight" activeCell="G1" sqref="G1"/>
      <selection pane="bottomLeft" activeCell="A9" sqref="A9"/>
      <selection pane="bottomRight" activeCell="D15" sqref="D15"/>
    </sheetView>
  </sheetViews>
  <sheetFormatPr defaultColWidth="14.42578125" defaultRowHeight="15" customHeight="1" x14ac:dyDescent="0.25"/>
  <cols>
    <col min="1" max="1" width="2.28515625" style="132" customWidth="1"/>
    <col min="2" max="2" width="1.42578125" style="132" customWidth="1"/>
    <col min="3" max="3" width="35.42578125" style="132" customWidth="1"/>
    <col min="4" max="4" width="53.140625" style="132" customWidth="1"/>
    <col min="5" max="5" width="14.28515625" style="132" customWidth="1"/>
    <col min="6" max="6" width="16.5703125" style="132" customWidth="1"/>
    <col min="7" max="7" width="1.7109375" style="132" customWidth="1"/>
    <col min="8" max="8" width="17" style="132" bestFit="1" customWidth="1"/>
    <col min="9" max="11" width="15.7109375" style="132" bestFit="1" customWidth="1"/>
    <col min="12" max="12" width="22.7109375" style="132" bestFit="1" customWidth="1"/>
    <col min="13" max="13" width="28.5703125" style="132" bestFit="1" customWidth="1"/>
    <col min="14" max="14" width="33.140625" style="132" bestFit="1" customWidth="1"/>
    <col min="15" max="15" width="16.5703125" style="132" bestFit="1" customWidth="1"/>
    <col min="16" max="16" width="23.7109375" style="132" bestFit="1" customWidth="1"/>
    <col min="17" max="17" width="17.5703125" style="132" bestFit="1" customWidth="1"/>
    <col min="18" max="18" width="21.5703125" style="132" bestFit="1" customWidth="1"/>
    <col min="19" max="19" width="16.5703125" style="132" bestFit="1" customWidth="1"/>
    <col min="20" max="20" width="19.42578125" style="132" bestFit="1" customWidth="1"/>
    <col min="21" max="21" width="18.85546875" style="132" bestFit="1" customWidth="1"/>
    <col min="22" max="22" width="18.85546875" style="132" customWidth="1"/>
    <col min="23" max="23" width="20.28515625" style="132" bestFit="1" customWidth="1"/>
    <col min="24" max="32" width="8.85546875" style="132" customWidth="1"/>
    <col min="33" max="16384" width="14.42578125" style="132"/>
  </cols>
  <sheetData>
    <row r="1" spans="1:33" ht="21" x14ac:dyDescent="0.25">
      <c r="A1" s="256"/>
      <c r="B1" s="256"/>
      <c r="C1" s="257"/>
      <c r="D1" s="258" t="s">
        <v>28</v>
      </c>
      <c r="E1" s="259" t="str">
        <f>'Obra '!D1</f>
        <v>Caio Prado</v>
      </c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1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</row>
    <row r="2" spans="1:33" ht="21" x14ac:dyDescent="0.25">
      <c r="A2" s="262"/>
      <c r="B2" s="262"/>
      <c r="C2" s="263"/>
      <c r="D2" s="258" t="s">
        <v>22</v>
      </c>
      <c r="E2" s="259" t="str">
        <f>'Obra '!D2</f>
        <v>Indepy</v>
      </c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64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</row>
    <row r="3" spans="1:33" ht="21" customHeight="1" x14ac:dyDescent="0.25">
      <c r="A3" s="262"/>
      <c r="B3" s="262"/>
      <c r="C3" s="263"/>
      <c r="D3" s="258" t="s">
        <v>674</v>
      </c>
      <c r="E3" s="259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6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</row>
    <row r="4" spans="1:33" ht="21.75" thickBot="1" x14ac:dyDescent="0.3">
      <c r="A4" s="262"/>
      <c r="B4" s="262"/>
      <c r="C4" s="267"/>
      <c r="D4" s="268" t="s">
        <v>23</v>
      </c>
      <c r="E4" s="259" t="str">
        <f>'Obra '!D3</f>
        <v>R00 - Larissa</v>
      </c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70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</row>
    <row r="5" spans="1:33" ht="35.25" thickBot="1" x14ac:dyDescent="0.3">
      <c r="A5" s="271"/>
      <c r="B5" s="271"/>
      <c r="C5" s="539" t="s">
        <v>693</v>
      </c>
      <c r="D5" s="540"/>
      <c r="E5" s="540"/>
      <c r="F5" s="540"/>
      <c r="G5" s="540"/>
      <c r="H5" s="540"/>
      <c r="I5" s="540"/>
      <c r="J5" s="540"/>
      <c r="K5" s="540"/>
      <c r="L5" s="540"/>
      <c r="M5" s="540"/>
      <c r="N5" s="540"/>
      <c r="O5" s="540"/>
      <c r="P5" s="540"/>
      <c r="Q5" s="540"/>
      <c r="R5" s="540"/>
      <c r="S5" s="540"/>
      <c r="T5" s="540"/>
      <c r="U5" s="540"/>
      <c r="V5" s="541"/>
      <c r="W5" s="271"/>
      <c r="X5" s="271"/>
      <c r="Y5" s="271"/>
      <c r="Z5" s="271"/>
      <c r="AA5" s="271"/>
      <c r="AB5" s="272"/>
      <c r="AC5" s="272"/>
      <c r="AD5" s="273"/>
      <c r="AE5" s="272"/>
      <c r="AF5" s="272"/>
      <c r="AG5" s="271"/>
    </row>
    <row r="6" spans="1:33" ht="18.75" thickBot="1" x14ac:dyDescent="0.3">
      <c r="A6" s="271"/>
      <c r="B6" s="271"/>
      <c r="C6" s="274" t="s">
        <v>694</v>
      </c>
      <c r="D6" s="275" t="s">
        <v>695</v>
      </c>
      <c r="E6" s="275" t="s">
        <v>696</v>
      </c>
      <c r="F6" s="276" t="s">
        <v>697</v>
      </c>
      <c r="G6" s="277"/>
      <c r="H6" s="542" t="s">
        <v>698</v>
      </c>
      <c r="I6" s="543"/>
      <c r="J6" s="543"/>
      <c r="K6" s="543"/>
      <c r="L6" s="543"/>
      <c r="M6" s="543"/>
      <c r="N6" s="543"/>
      <c r="O6" s="543"/>
      <c r="P6" s="543"/>
      <c r="Q6" s="543"/>
      <c r="R6" s="543"/>
      <c r="S6" s="543"/>
      <c r="T6" s="543"/>
      <c r="U6" s="544"/>
      <c r="V6" s="278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</row>
    <row r="7" spans="1:33" ht="18" x14ac:dyDescent="0.25">
      <c r="A7" s="271"/>
      <c r="B7" s="271"/>
      <c r="C7" s="274"/>
      <c r="D7" s="275"/>
      <c r="E7" s="275"/>
      <c r="F7" s="276"/>
      <c r="G7" s="280"/>
      <c r="H7" s="363" t="str">
        <f>'Obra '!$B$17</f>
        <v>Subsolo</v>
      </c>
      <c r="I7" s="364" t="str">
        <f>'Obra '!$B$18</f>
        <v>Térreo</v>
      </c>
      <c r="J7" s="364" t="str">
        <f>'Obra '!$B$19</f>
        <v>1º Pavimento - HMP</v>
      </c>
      <c r="K7" s="364" t="str">
        <f>'Obra '!$B$20</f>
        <v>2º Pavimento - HMP</v>
      </c>
      <c r="L7" s="364" t="str">
        <f>'Obra '!$B$21</f>
        <v>3º Pavimento - R2V / HMP</v>
      </c>
      <c r="M7" s="364" t="str">
        <f>'Obra '!$B$22</f>
        <v>5º/ 7º/ 9º E 11º Pavimento - R2V</v>
      </c>
      <c r="N7" s="364" t="str">
        <f>'Obra '!$B$23</f>
        <v>4º/ 6º/  8º/ 10º E 12º Pavimento - R2V</v>
      </c>
      <c r="O7" s="364" t="str">
        <f>'Obra '!$B$24</f>
        <v>13º Pavimento - LAZER</v>
      </c>
      <c r="P7" s="364" t="str">
        <f>'Obra '!$B$25</f>
        <v>14º E 16º Pavimento - R2V</v>
      </c>
      <c r="Q7" s="364" t="str">
        <f>'Obra '!$B$26</f>
        <v>15º E 17º Pavimento - R2V</v>
      </c>
      <c r="R7" s="364" t="str">
        <f>'Obra '!$B$27</f>
        <v>18º Pavimento - LAZER</v>
      </c>
      <c r="S7" s="456" t="str">
        <f>'Obra '!$B$28</f>
        <v>BARRILETE</v>
      </c>
      <c r="T7" s="545" t="s">
        <v>699</v>
      </c>
      <c r="U7" s="547" t="s">
        <v>675</v>
      </c>
      <c r="V7" s="279"/>
      <c r="W7" s="279"/>
      <c r="X7" s="279"/>
      <c r="Y7" s="271"/>
      <c r="Z7" s="271"/>
      <c r="AA7" s="271"/>
      <c r="AB7" s="272"/>
      <c r="AC7" s="272"/>
      <c r="AD7" s="273"/>
      <c r="AE7" s="272"/>
      <c r="AF7" s="272"/>
    </row>
    <row r="8" spans="1:33" ht="18.75" x14ac:dyDescent="0.25">
      <c r="A8" s="271"/>
      <c r="B8" s="271"/>
      <c r="C8" s="281"/>
      <c r="D8" s="282"/>
      <c r="E8" s="282"/>
      <c r="F8" s="283"/>
      <c r="G8" s="280"/>
      <c r="H8" s="357">
        <v>1</v>
      </c>
      <c r="I8" s="355">
        <v>1</v>
      </c>
      <c r="J8" s="355">
        <v>1</v>
      </c>
      <c r="K8" s="355">
        <v>1</v>
      </c>
      <c r="L8" s="355">
        <v>1</v>
      </c>
      <c r="M8" s="356">
        <v>4</v>
      </c>
      <c r="N8" s="356">
        <v>5</v>
      </c>
      <c r="O8" s="356">
        <v>1</v>
      </c>
      <c r="P8" s="356">
        <v>2</v>
      </c>
      <c r="Q8" s="356">
        <v>2</v>
      </c>
      <c r="R8" s="356">
        <v>1</v>
      </c>
      <c r="S8" s="356">
        <v>1</v>
      </c>
      <c r="T8" s="546"/>
      <c r="U8" s="548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</row>
    <row r="9" spans="1:33" ht="18.75" x14ac:dyDescent="0.3">
      <c r="A9" s="271"/>
      <c r="B9" s="271"/>
      <c r="C9" s="284" t="s">
        <v>700</v>
      </c>
      <c r="D9" s="285" t="s">
        <v>191</v>
      </c>
      <c r="E9" s="286" t="s">
        <v>2</v>
      </c>
      <c r="F9" s="287">
        <f t="shared" ref="F9:F52" si="0">SUMPRODUCT($H$8:$Q$8,$H9:$Q9)</f>
        <v>151</v>
      </c>
      <c r="G9" s="280"/>
      <c r="H9" s="358"/>
      <c r="I9" s="288">
        <v>1</v>
      </c>
      <c r="J9" s="288">
        <v>6</v>
      </c>
      <c r="K9" s="288">
        <v>13</v>
      </c>
      <c r="L9" s="289">
        <v>11</v>
      </c>
      <c r="M9" s="289">
        <v>11</v>
      </c>
      <c r="N9" s="289">
        <v>11</v>
      </c>
      <c r="O9" s="289">
        <v>1</v>
      </c>
      <c r="P9" s="289">
        <v>5</v>
      </c>
      <c r="Q9" s="289">
        <v>5</v>
      </c>
      <c r="R9" s="289"/>
      <c r="S9" s="289"/>
      <c r="T9" s="459">
        <v>952.59879999999998</v>
      </c>
      <c r="U9" s="460">
        <f>SUMPRODUCT(H9:S9,$H$8:$S$8)*T9</f>
        <v>143842.41879999998</v>
      </c>
      <c r="V9" s="279"/>
      <c r="W9" s="279"/>
      <c r="X9" s="279"/>
      <c r="Y9" s="279"/>
      <c r="Z9" s="279"/>
      <c r="AA9" s="279"/>
      <c r="AB9" s="279"/>
      <c r="AC9" s="279"/>
      <c r="AD9" s="279"/>
      <c r="AE9" s="279"/>
      <c r="AF9" s="279"/>
    </row>
    <row r="10" spans="1:33" ht="18.75" x14ac:dyDescent="0.3">
      <c r="A10" s="271"/>
      <c r="B10" s="271"/>
      <c r="C10" s="290" t="s">
        <v>700</v>
      </c>
      <c r="D10" s="291" t="s">
        <v>192</v>
      </c>
      <c r="E10" s="292" t="s">
        <v>2</v>
      </c>
      <c r="F10" s="293">
        <f t="shared" si="0"/>
        <v>8</v>
      </c>
      <c r="G10" s="280"/>
      <c r="H10" s="358">
        <v>2</v>
      </c>
      <c r="I10" s="288">
        <v>3</v>
      </c>
      <c r="J10" s="288">
        <v>1</v>
      </c>
      <c r="K10" s="288"/>
      <c r="L10" s="289"/>
      <c r="M10" s="289"/>
      <c r="N10" s="289"/>
      <c r="O10" s="289">
        <v>2</v>
      </c>
      <c r="P10" s="289"/>
      <c r="Q10" s="289"/>
      <c r="R10" s="289">
        <v>2</v>
      </c>
      <c r="S10" s="289"/>
      <c r="T10" s="349">
        <v>1166.57</v>
      </c>
      <c r="U10" s="460">
        <f t="shared" ref="U10:U29" si="1">SUMPRODUCT(H10:S10,$H$8:$S$8)*T10</f>
        <v>11665.699999999999</v>
      </c>
      <c r="V10" s="279"/>
      <c r="W10" s="279"/>
      <c r="X10" s="279"/>
      <c r="Y10" s="279"/>
      <c r="Z10" s="279"/>
      <c r="AA10" s="279"/>
      <c r="AB10" s="279"/>
      <c r="AC10" s="279"/>
      <c r="AD10" s="279"/>
      <c r="AE10" s="279"/>
      <c r="AF10" s="279"/>
    </row>
    <row r="11" spans="1:33" ht="18.75" x14ac:dyDescent="0.3">
      <c r="A11" s="271"/>
      <c r="B11" s="271"/>
      <c r="C11" s="290" t="s">
        <v>700</v>
      </c>
      <c r="D11" s="291" t="s">
        <v>194</v>
      </c>
      <c r="E11" s="292" t="s">
        <v>2</v>
      </c>
      <c r="F11" s="293">
        <f t="shared" si="0"/>
        <v>0</v>
      </c>
      <c r="G11" s="280"/>
      <c r="H11" s="358"/>
      <c r="I11" s="288"/>
      <c r="J11" s="288"/>
      <c r="K11" s="288"/>
      <c r="L11" s="289"/>
      <c r="M11" s="289"/>
      <c r="N11" s="289"/>
      <c r="O11" s="289"/>
      <c r="P11" s="289"/>
      <c r="Q11" s="289"/>
      <c r="R11" s="289"/>
      <c r="S11" s="289"/>
      <c r="T11" s="349">
        <v>492.88999999999993</v>
      </c>
      <c r="U11" s="460">
        <f t="shared" si="1"/>
        <v>0</v>
      </c>
      <c r="V11" s="279"/>
      <c r="W11" s="279"/>
      <c r="X11" s="279"/>
      <c r="Y11" s="279"/>
      <c r="Z11" s="279"/>
      <c r="AA11" s="279"/>
      <c r="AB11" s="279"/>
      <c r="AC11" s="279"/>
      <c r="AD11" s="279"/>
      <c r="AE11" s="279"/>
      <c r="AF11" s="279"/>
    </row>
    <row r="12" spans="1:33" ht="18.75" x14ac:dyDescent="0.3">
      <c r="A12" s="271"/>
      <c r="B12" s="271"/>
      <c r="C12" s="294" t="s">
        <v>700</v>
      </c>
      <c r="D12" s="295" t="s">
        <v>193</v>
      </c>
      <c r="E12" s="296" t="s">
        <v>2</v>
      </c>
      <c r="F12" s="293">
        <f t="shared" si="0"/>
        <v>3</v>
      </c>
      <c r="G12" s="280"/>
      <c r="H12" s="359">
        <v>2</v>
      </c>
      <c r="I12" s="297"/>
      <c r="J12" s="297"/>
      <c r="K12" s="297"/>
      <c r="L12" s="298"/>
      <c r="M12" s="298"/>
      <c r="N12" s="298"/>
      <c r="O12" s="298">
        <v>1</v>
      </c>
      <c r="P12" s="298"/>
      <c r="Q12" s="298"/>
      <c r="R12" s="298">
        <v>1</v>
      </c>
      <c r="S12" s="298"/>
      <c r="T12" s="461">
        <v>492.88999999999993</v>
      </c>
      <c r="U12" s="460">
        <f t="shared" si="1"/>
        <v>1971.5599999999997</v>
      </c>
      <c r="V12" s="279"/>
      <c r="W12" s="279"/>
      <c r="X12" s="279"/>
      <c r="Y12" s="279"/>
      <c r="Z12" s="279"/>
      <c r="AA12" s="279"/>
      <c r="AB12" s="279"/>
      <c r="AC12" s="279"/>
      <c r="AD12" s="279"/>
      <c r="AE12" s="279"/>
      <c r="AF12" s="279"/>
    </row>
    <row r="13" spans="1:33" ht="18.75" x14ac:dyDescent="0.3">
      <c r="A13" s="271"/>
      <c r="B13" s="271"/>
      <c r="C13" s="294" t="s">
        <v>700</v>
      </c>
      <c r="D13" s="295" t="s">
        <v>701</v>
      </c>
      <c r="E13" s="296" t="s">
        <v>2</v>
      </c>
      <c r="F13" s="293">
        <f t="shared" si="0"/>
        <v>1</v>
      </c>
      <c r="G13" s="280"/>
      <c r="H13" s="359"/>
      <c r="I13" s="297">
        <v>1</v>
      </c>
      <c r="J13" s="297"/>
      <c r="K13" s="297"/>
      <c r="L13" s="298"/>
      <c r="M13" s="298"/>
      <c r="N13" s="298"/>
      <c r="O13" s="298"/>
      <c r="P13" s="298"/>
      <c r="Q13" s="298"/>
      <c r="R13" s="298"/>
      <c r="S13" s="298"/>
      <c r="T13" s="461">
        <v>683.16199999999992</v>
      </c>
      <c r="U13" s="460">
        <f t="shared" si="1"/>
        <v>683.16199999999992</v>
      </c>
      <c r="V13" s="279"/>
      <c r="W13" s="279"/>
      <c r="X13" s="279"/>
      <c r="Y13" s="279"/>
      <c r="Z13" s="279"/>
      <c r="AA13" s="279"/>
      <c r="AB13" s="279"/>
      <c r="AC13" s="279"/>
      <c r="AD13" s="279"/>
      <c r="AE13" s="279"/>
      <c r="AF13" s="279"/>
    </row>
    <row r="14" spans="1:33" ht="18.75" x14ac:dyDescent="0.3">
      <c r="A14" s="271"/>
      <c r="B14" s="271"/>
      <c r="C14" s="294" t="s">
        <v>700</v>
      </c>
      <c r="D14" s="295" t="s">
        <v>702</v>
      </c>
      <c r="E14" s="296" t="s">
        <v>2</v>
      </c>
      <c r="F14" s="293">
        <f t="shared" si="0"/>
        <v>8</v>
      </c>
      <c r="G14" s="280"/>
      <c r="H14" s="359">
        <v>2</v>
      </c>
      <c r="I14" s="297">
        <v>3</v>
      </c>
      <c r="J14" s="297">
        <v>1</v>
      </c>
      <c r="K14" s="297"/>
      <c r="L14" s="298"/>
      <c r="M14" s="298"/>
      <c r="N14" s="298"/>
      <c r="O14" s="298">
        <v>2</v>
      </c>
      <c r="P14" s="298"/>
      <c r="Q14" s="298"/>
      <c r="R14" s="298">
        <v>2</v>
      </c>
      <c r="S14" s="298"/>
      <c r="T14" s="461">
        <v>694.26200000000006</v>
      </c>
      <c r="U14" s="460">
        <f t="shared" si="1"/>
        <v>6942.6200000000008</v>
      </c>
      <c r="V14" s="279"/>
      <c r="W14" s="279"/>
      <c r="X14" s="279"/>
      <c r="Y14" s="279"/>
      <c r="Z14" s="279"/>
      <c r="AA14" s="279"/>
      <c r="AB14" s="279"/>
      <c r="AC14" s="279"/>
      <c r="AD14" s="279"/>
      <c r="AE14" s="279"/>
      <c r="AF14" s="279"/>
    </row>
    <row r="15" spans="1:33" ht="18.75" x14ac:dyDescent="0.3">
      <c r="A15" s="271"/>
      <c r="B15" s="271"/>
      <c r="C15" s="294" t="s">
        <v>700</v>
      </c>
      <c r="D15" s="295" t="s">
        <v>195</v>
      </c>
      <c r="E15" s="296" t="s">
        <v>2</v>
      </c>
      <c r="F15" s="293">
        <f t="shared" si="0"/>
        <v>0</v>
      </c>
      <c r="G15" s="280"/>
      <c r="H15" s="359"/>
      <c r="I15" s="297"/>
      <c r="J15" s="297"/>
      <c r="K15" s="297"/>
      <c r="L15" s="298"/>
      <c r="M15" s="298"/>
      <c r="N15" s="298"/>
      <c r="O15" s="298"/>
      <c r="P15" s="298"/>
      <c r="Q15" s="298"/>
      <c r="R15" s="298"/>
      <c r="S15" s="298"/>
      <c r="T15" s="461">
        <v>1981.2619999999999</v>
      </c>
      <c r="U15" s="460">
        <f t="shared" si="1"/>
        <v>0</v>
      </c>
      <c r="V15" s="279"/>
      <c r="W15" s="279"/>
      <c r="X15" s="279"/>
      <c r="Y15" s="279"/>
      <c r="Z15" s="279"/>
      <c r="AA15" s="279"/>
      <c r="AB15" s="279"/>
      <c r="AC15" s="279"/>
      <c r="AD15" s="279"/>
      <c r="AE15" s="279"/>
      <c r="AF15" s="279"/>
    </row>
    <row r="16" spans="1:33" ht="18.75" x14ac:dyDescent="0.3">
      <c r="A16" s="271"/>
      <c r="B16" s="271"/>
      <c r="C16" s="294" t="s">
        <v>700</v>
      </c>
      <c r="D16" s="295" t="s">
        <v>196</v>
      </c>
      <c r="E16" s="296" t="s">
        <v>2</v>
      </c>
      <c r="F16" s="293">
        <f t="shared" si="0"/>
        <v>6</v>
      </c>
      <c r="G16" s="280"/>
      <c r="H16" s="359">
        <v>1</v>
      </c>
      <c r="I16" s="297">
        <v>2</v>
      </c>
      <c r="J16" s="297"/>
      <c r="K16" s="297"/>
      <c r="L16" s="298"/>
      <c r="M16" s="298"/>
      <c r="N16" s="298"/>
      <c r="O16" s="298">
        <v>3</v>
      </c>
      <c r="P16" s="298"/>
      <c r="Q16" s="298"/>
      <c r="R16" s="298"/>
      <c r="S16" s="298"/>
      <c r="T16" s="461">
        <v>809.26200000000006</v>
      </c>
      <c r="U16" s="460">
        <f t="shared" si="1"/>
        <v>4855.5720000000001</v>
      </c>
      <c r="V16" s="279"/>
      <c r="W16" s="279"/>
      <c r="X16" s="279"/>
      <c r="Y16" s="279"/>
      <c r="Z16" s="279"/>
      <c r="AA16" s="279"/>
      <c r="AB16" s="279"/>
      <c r="AC16" s="279"/>
      <c r="AD16" s="279"/>
      <c r="AE16" s="279"/>
      <c r="AF16" s="279"/>
    </row>
    <row r="17" spans="1:32" ht="18.75" x14ac:dyDescent="0.3">
      <c r="A17" s="271"/>
      <c r="B17" s="271"/>
      <c r="C17" s="294" t="s">
        <v>700</v>
      </c>
      <c r="D17" s="295" t="s">
        <v>703</v>
      </c>
      <c r="E17" s="296" t="s">
        <v>2</v>
      </c>
      <c r="F17" s="293">
        <f t="shared" si="0"/>
        <v>0</v>
      </c>
      <c r="G17" s="280"/>
      <c r="H17" s="359"/>
      <c r="I17" s="297"/>
      <c r="J17" s="297"/>
      <c r="K17" s="297"/>
      <c r="L17" s="298"/>
      <c r="M17" s="298"/>
      <c r="N17" s="298"/>
      <c r="O17" s="298"/>
      <c r="P17" s="298"/>
      <c r="Q17" s="298"/>
      <c r="R17" s="298"/>
      <c r="S17" s="298"/>
      <c r="T17" s="461"/>
      <c r="U17" s="460">
        <f t="shared" si="1"/>
        <v>0</v>
      </c>
      <c r="V17" s="279"/>
      <c r="W17" s="279"/>
      <c r="X17" s="279"/>
      <c r="Y17" s="279"/>
      <c r="Z17" s="279"/>
      <c r="AA17" s="279"/>
      <c r="AB17" s="279"/>
      <c r="AC17" s="279"/>
      <c r="AD17" s="279"/>
      <c r="AE17" s="279"/>
      <c r="AF17" s="279"/>
    </row>
    <row r="18" spans="1:32" ht="18.75" x14ac:dyDescent="0.3">
      <c r="A18" s="271"/>
      <c r="B18" s="271"/>
      <c r="C18" s="294" t="s">
        <v>700</v>
      </c>
      <c r="D18" s="295" t="s">
        <v>704</v>
      </c>
      <c r="E18" s="296" t="s">
        <v>2</v>
      </c>
      <c r="F18" s="293">
        <f t="shared" si="0"/>
        <v>0</v>
      </c>
      <c r="G18" s="280"/>
      <c r="H18" s="359"/>
      <c r="I18" s="297"/>
      <c r="J18" s="297"/>
      <c r="K18" s="297"/>
      <c r="L18" s="298"/>
      <c r="M18" s="298"/>
      <c r="N18" s="298"/>
      <c r="O18" s="298"/>
      <c r="P18" s="298"/>
      <c r="Q18" s="298"/>
      <c r="R18" s="298"/>
      <c r="S18" s="298"/>
      <c r="T18" s="461"/>
      <c r="U18" s="460">
        <f t="shared" si="1"/>
        <v>0</v>
      </c>
      <c r="V18" s="279"/>
      <c r="W18" s="279"/>
      <c r="X18" s="279"/>
      <c r="Y18" s="279"/>
      <c r="Z18" s="279"/>
      <c r="AA18" s="279"/>
      <c r="AB18" s="279"/>
      <c r="AC18" s="279"/>
      <c r="AD18" s="279"/>
      <c r="AE18" s="279"/>
      <c r="AF18" s="279"/>
    </row>
    <row r="19" spans="1:32" ht="18.75" x14ac:dyDescent="0.3">
      <c r="A19" s="271"/>
      <c r="B19" s="271"/>
      <c r="C19" s="294" t="s">
        <v>700</v>
      </c>
      <c r="D19" s="295" t="s">
        <v>198</v>
      </c>
      <c r="E19" s="296" t="s">
        <v>2</v>
      </c>
      <c r="F19" s="293">
        <f t="shared" si="0"/>
        <v>0</v>
      </c>
      <c r="G19" s="280"/>
      <c r="H19" s="359"/>
      <c r="I19" s="297"/>
      <c r="J19" s="297"/>
      <c r="K19" s="297"/>
      <c r="L19" s="298"/>
      <c r="M19" s="298"/>
      <c r="N19" s="298"/>
      <c r="O19" s="298"/>
      <c r="P19" s="298"/>
      <c r="Q19" s="298"/>
      <c r="R19" s="298"/>
      <c r="S19" s="298"/>
      <c r="T19" s="461">
        <v>558.36199999999997</v>
      </c>
      <c r="U19" s="460">
        <f t="shared" si="1"/>
        <v>0</v>
      </c>
      <c r="V19" s="279"/>
      <c r="W19" s="279"/>
      <c r="X19" s="279"/>
      <c r="Y19" s="279"/>
      <c r="Z19" s="279"/>
      <c r="AA19" s="279"/>
      <c r="AB19" s="279"/>
      <c r="AC19" s="279"/>
      <c r="AD19" s="279"/>
      <c r="AE19" s="279"/>
      <c r="AF19" s="279"/>
    </row>
    <row r="20" spans="1:32" ht="18.75" x14ac:dyDescent="0.3">
      <c r="A20" s="271"/>
      <c r="B20" s="271"/>
      <c r="C20" s="294" t="s">
        <v>700</v>
      </c>
      <c r="D20" s="295" t="s">
        <v>705</v>
      </c>
      <c r="E20" s="296" t="s">
        <v>2</v>
      </c>
      <c r="F20" s="293">
        <f t="shared" si="0"/>
        <v>0</v>
      </c>
      <c r="G20" s="280"/>
      <c r="H20" s="359"/>
      <c r="I20" s="297"/>
      <c r="J20" s="297"/>
      <c r="K20" s="297"/>
      <c r="L20" s="298"/>
      <c r="M20" s="298"/>
      <c r="N20" s="298"/>
      <c r="O20" s="298"/>
      <c r="P20" s="298"/>
      <c r="Q20" s="298"/>
      <c r="R20" s="298"/>
      <c r="S20" s="298"/>
      <c r="T20" s="461"/>
      <c r="U20" s="460">
        <f t="shared" si="1"/>
        <v>0</v>
      </c>
      <c r="V20" s="279"/>
      <c r="W20" s="279"/>
      <c r="X20" s="279"/>
      <c r="Y20" s="279"/>
      <c r="Z20" s="279"/>
      <c r="AA20" s="279"/>
      <c r="AB20" s="279"/>
      <c r="AC20" s="279"/>
      <c r="AD20" s="279"/>
      <c r="AE20" s="279"/>
      <c r="AF20" s="279"/>
    </row>
    <row r="21" spans="1:32" ht="15.75" customHeight="1" x14ac:dyDescent="0.3">
      <c r="A21" s="271"/>
      <c r="B21" s="271"/>
      <c r="C21" s="294" t="s">
        <v>700</v>
      </c>
      <c r="D21" s="295" t="s">
        <v>706</v>
      </c>
      <c r="E21" s="296" t="s">
        <v>2</v>
      </c>
      <c r="F21" s="293">
        <f t="shared" si="0"/>
        <v>0</v>
      </c>
      <c r="G21" s="280"/>
      <c r="H21" s="359"/>
      <c r="I21" s="297"/>
      <c r="J21" s="297"/>
      <c r="K21" s="297"/>
      <c r="L21" s="298"/>
      <c r="M21" s="298"/>
      <c r="N21" s="298"/>
      <c r="O21" s="298"/>
      <c r="P21" s="298"/>
      <c r="Q21" s="298"/>
      <c r="R21" s="298"/>
      <c r="S21" s="298"/>
      <c r="T21" s="461"/>
      <c r="U21" s="460">
        <f t="shared" si="1"/>
        <v>0</v>
      </c>
      <c r="V21" s="279"/>
      <c r="W21" s="279"/>
      <c r="X21" s="279"/>
      <c r="Y21" s="279"/>
      <c r="Z21" s="279"/>
      <c r="AA21" s="279"/>
      <c r="AB21" s="279"/>
      <c r="AC21" s="279"/>
      <c r="AD21" s="279"/>
      <c r="AE21" s="279"/>
      <c r="AF21" s="279"/>
    </row>
    <row r="22" spans="1:32" ht="15.75" customHeight="1" x14ac:dyDescent="0.3">
      <c r="A22" s="271"/>
      <c r="B22" s="271"/>
      <c r="C22" s="294" t="s">
        <v>700</v>
      </c>
      <c r="D22" s="295" t="s">
        <v>197</v>
      </c>
      <c r="E22" s="296" t="s">
        <v>2</v>
      </c>
      <c r="F22" s="293">
        <f t="shared" si="0"/>
        <v>1</v>
      </c>
      <c r="G22" s="280"/>
      <c r="H22" s="359">
        <v>1</v>
      </c>
      <c r="I22" s="297"/>
      <c r="J22" s="297"/>
      <c r="K22" s="297"/>
      <c r="L22" s="298"/>
      <c r="M22" s="298"/>
      <c r="N22" s="298"/>
      <c r="O22" s="298"/>
      <c r="P22" s="298"/>
      <c r="Q22" s="298"/>
      <c r="R22" s="298"/>
      <c r="S22" s="298"/>
      <c r="T22" s="461">
        <v>834.26200000000006</v>
      </c>
      <c r="U22" s="460">
        <f t="shared" si="1"/>
        <v>834.26200000000006</v>
      </c>
      <c r="V22" s="279"/>
      <c r="W22" s="279"/>
      <c r="X22" s="279"/>
      <c r="Y22" s="279"/>
      <c r="Z22" s="279"/>
      <c r="AA22" s="279"/>
      <c r="AB22" s="279"/>
      <c r="AC22" s="279"/>
      <c r="AD22" s="279"/>
      <c r="AE22" s="279"/>
      <c r="AF22" s="279"/>
    </row>
    <row r="23" spans="1:32" ht="15.75" customHeight="1" x14ac:dyDescent="0.3">
      <c r="A23" s="271"/>
      <c r="B23" s="271"/>
      <c r="C23" s="294" t="s">
        <v>700</v>
      </c>
      <c r="D23" s="295" t="s">
        <v>707</v>
      </c>
      <c r="E23" s="296" t="s">
        <v>2</v>
      </c>
      <c r="F23" s="293">
        <f t="shared" si="0"/>
        <v>0</v>
      </c>
      <c r="G23" s="280"/>
      <c r="H23" s="359"/>
      <c r="I23" s="297"/>
      <c r="J23" s="297"/>
      <c r="K23" s="297"/>
      <c r="L23" s="298"/>
      <c r="M23" s="298"/>
      <c r="N23" s="298"/>
      <c r="O23" s="298"/>
      <c r="P23" s="298"/>
      <c r="Q23" s="298"/>
      <c r="R23" s="298"/>
      <c r="S23" s="298"/>
      <c r="T23" s="461">
        <v>1063</v>
      </c>
      <c r="U23" s="460">
        <f t="shared" si="1"/>
        <v>0</v>
      </c>
      <c r="V23" s="279"/>
      <c r="W23" s="279"/>
      <c r="X23" s="279"/>
      <c r="Y23" s="279"/>
      <c r="Z23" s="279"/>
      <c r="AA23" s="279"/>
      <c r="AB23" s="279"/>
      <c r="AC23" s="279"/>
      <c r="AD23" s="279"/>
      <c r="AE23" s="279"/>
      <c r="AF23" s="279"/>
    </row>
    <row r="24" spans="1:32" ht="15.75" customHeight="1" x14ac:dyDescent="0.3">
      <c r="A24" s="271"/>
      <c r="B24" s="271"/>
      <c r="C24" s="294" t="s">
        <v>700</v>
      </c>
      <c r="D24" s="295" t="s">
        <v>708</v>
      </c>
      <c r="E24" s="296" t="s">
        <v>2</v>
      </c>
      <c r="F24" s="293">
        <f t="shared" si="0"/>
        <v>0</v>
      </c>
      <c r="G24" s="280"/>
      <c r="H24" s="359"/>
      <c r="I24" s="297"/>
      <c r="J24" s="297"/>
      <c r="K24" s="297"/>
      <c r="L24" s="298"/>
      <c r="M24" s="298"/>
      <c r="N24" s="298"/>
      <c r="O24" s="298"/>
      <c r="P24" s="298"/>
      <c r="Q24" s="298"/>
      <c r="R24" s="298"/>
      <c r="S24" s="298"/>
      <c r="T24" s="461"/>
      <c r="U24" s="460">
        <f t="shared" ref="U24" si="2">SUMPRODUCT(H24:S24,$H$8:$S$8)*T24</f>
        <v>0</v>
      </c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</row>
    <row r="25" spans="1:32" ht="15.75" customHeight="1" x14ac:dyDescent="0.3">
      <c r="A25" s="271"/>
      <c r="B25" s="271"/>
      <c r="C25" s="294" t="s">
        <v>700</v>
      </c>
      <c r="D25" s="295" t="s">
        <v>5094</v>
      </c>
      <c r="E25" s="296" t="s">
        <v>2</v>
      </c>
      <c r="F25" s="293">
        <f t="shared" si="0"/>
        <v>2</v>
      </c>
      <c r="G25" s="280"/>
      <c r="H25" s="359">
        <v>2</v>
      </c>
      <c r="I25" s="297"/>
      <c r="J25" s="297"/>
      <c r="K25" s="297"/>
      <c r="L25" s="298"/>
      <c r="M25" s="298"/>
      <c r="N25" s="298"/>
      <c r="O25" s="298"/>
      <c r="P25" s="298"/>
      <c r="Q25" s="298"/>
      <c r="R25" s="298"/>
      <c r="S25" s="298"/>
      <c r="T25" s="461">
        <v>454</v>
      </c>
      <c r="U25" s="460">
        <f t="shared" si="1"/>
        <v>908</v>
      </c>
      <c r="V25" s="279"/>
      <c r="W25" s="279"/>
      <c r="X25" s="279"/>
      <c r="Y25" s="279"/>
      <c r="Z25" s="279"/>
      <c r="AA25" s="279"/>
      <c r="AB25" s="279"/>
      <c r="AC25" s="279"/>
      <c r="AD25" s="279"/>
      <c r="AE25" s="279"/>
      <c r="AF25" s="279"/>
    </row>
    <row r="26" spans="1:32" ht="15.75" customHeight="1" x14ac:dyDescent="0.3">
      <c r="A26" s="271"/>
      <c r="B26" s="271"/>
      <c r="C26" s="294" t="s">
        <v>700</v>
      </c>
      <c r="D26" s="295" t="s">
        <v>169</v>
      </c>
      <c r="E26" s="296" t="s">
        <v>2</v>
      </c>
      <c r="F26" s="293">
        <f t="shared" si="0"/>
        <v>1</v>
      </c>
      <c r="G26" s="280"/>
      <c r="H26" s="359"/>
      <c r="I26" s="297"/>
      <c r="J26" s="297"/>
      <c r="K26" s="297"/>
      <c r="L26" s="298"/>
      <c r="M26" s="298"/>
      <c r="N26" s="298"/>
      <c r="O26" s="298">
        <v>1</v>
      </c>
      <c r="P26" s="298"/>
      <c r="Q26" s="298"/>
      <c r="R26" s="298"/>
      <c r="S26" s="298"/>
      <c r="T26" s="461">
        <v>3889</v>
      </c>
      <c r="U26" s="460">
        <f t="shared" ref="U26" si="3">SUMPRODUCT(H26:S26,$H$8:$S$8)*T26</f>
        <v>3889</v>
      </c>
      <c r="V26" s="279"/>
      <c r="W26" s="279"/>
      <c r="X26" s="279"/>
      <c r="Y26" s="279"/>
      <c r="Z26" s="279"/>
      <c r="AA26" s="279"/>
      <c r="AB26" s="279"/>
      <c r="AC26" s="279"/>
      <c r="AD26" s="279"/>
      <c r="AE26" s="279"/>
      <c r="AF26" s="279"/>
    </row>
    <row r="27" spans="1:32" ht="15.75" customHeight="1" x14ac:dyDescent="0.3">
      <c r="A27" s="271"/>
      <c r="B27" s="271"/>
      <c r="C27" s="294" t="s">
        <v>700</v>
      </c>
      <c r="D27" s="295" t="s">
        <v>709</v>
      </c>
      <c r="E27" s="296" t="s">
        <v>2</v>
      </c>
      <c r="F27" s="293">
        <f t="shared" si="0"/>
        <v>0</v>
      </c>
      <c r="G27" s="280"/>
      <c r="H27" s="359"/>
      <c r="I27" s="297"/>
      <c r="J27" s="297"/>
      <c r="K27" s="297"/>
      <c r="L27" s="298"/>
      <c r="M27" s="298"/>
      <c r="N27" s="298"/>
      <c r="O27" s="298"/>
      <c r="P27" s="298"/>
      <c r="Q27" s="298"/>
      <c r="R27" s="298"/>
      <c r="S27" s="298"/>
      <c r="T27" s="461">
        <v>1577</v>
      </c>
      <c r="U27" s="460">
        <f t="shared" si="1"/>
        <v>0</v>
      </c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</row>
    <row r="28" spans="1:32" ht="15.75" customHeight="1" x14ac:dyDescent="0.3">
      <c r="A28" s="271"/>
      <c r="B28" s="271"/>
      <c r="C28" s="294" t="s">
        <v>700</v>
      </c>
      <c r="D28" s="295" t="s">
        <v>710</v>
      </c>
      <c r="E28" s="296" t="s">
        <v>2</v>
      </c>
      <c r="F28" s="293">
        <f t="shared" si="0"/>
        <v>0</v>
      </c>
      <c r="G28" s="280"/>
      <c r="H28" s="359"/>
      <c r="I28" s="297"/>
      <c r="J28" s="297"/>
      <c r="K28" s="297"/>
      <c r="L28" s="298"/>
      <c r="M28" s="298"/>
      <c r="N28" s="298"/>
      <c r="O28" s="298"/>
      <c r="P28" s="298"/>
      <c r="Q28" s="298"/>
      <c r="R28" s="298"/>
      <c r="S28" s="298"/>
      <c r="T28" s="461"/>
      <c r="U28" s="460">
        <f t="shared" si="1"/>
        <v>0</v>
      </c>
      <c r="V28" s="279"/>
      <c r="W28" s="279"/>
      <c r="X28" s="279"/>
      <c r="Y28" s="279"/>
      <c r="Z28" s="279"/>
      <c r="AA28" s="279"/>
      <c r="AB28" s="279"/>
      <c r="AC28" s="279"/>
      <c r="AD28" s="279"/>
      <c r="AE28" s="279"/>
      <c r="AF28" s="279"/>
    </row>
    <row r="29" spans="1:32" ht="15.75" customHeight="1" thickBot="1" x14ac:dyDescent="0.35">
      <c r="A29" s="271"/>
      <c r="B29" s="271"/>
      <c r="C29" s="299" t="s">
        <v>711</v>
      </c>
      <c r="D29" s="300" t="s">
        <v>840</v>
      </c>
      <c r="E29" s="301" t="s">
        <v>2</v>
      </c>
      <c r="F29" s="302">
        <f t="shared" si="0"/>
        <v>294</v>
      </c>
      <c r="G29" s="280"/>
      <c r="H29" s="360"/>
      <c r="I29" s="303"/>
      <c r="J29" s="303">
        <v>12</v>
      </c>
      <c r="K29" s="303">
        <v>26</v>
      </c>
      <c r="L29" s="303">
        <v>22</v>
      </c>
      <c r="M29" s="303">
        <v>22</v>
      </c>
      <c r="N29" s="303">
        <v>22</v>
      </c>
      <c r="O29" s="304"/>
      <c r="P29" s="304">
        <v>10</v>
      </c>
      <c r="Q29" s="304">
        <v>8</v>
      </c>
      <c r="R29" s="304"/>
      <c r="S29" s="304"/>
      <c r="T29" s="462"/>
      <c r="U29" s="463">
        <f t="shared" si="1"/>
        <v>0</v>
      </c>
      <c r="V29" s="373" t="s">
        <v>1112</v>
      </c>
      <c r="W29" s="279"/>
      <c r="X29" s="279"/>
      <c r="Y29" s="279"/>
      <c r="Z29" s="279"/>
      <c r="AA29" s="279"/>
      <c r="AB29" s="279"/>
      <c r="AC29" s="279"/>
      <c r="AD29" s="279"/>
      <c r="AE29" s="279"/>
      <c r="AF29" s="279"/>
    </row>
    <row r="30" spans="1:32" ht="15.75" customHeight="1" thickTop="1" x14ac:dyDescent="0.3">
      <c r="A30" s="271"/>
      <c r="B30" s="271"/>
      <c r="C30" s="294" t="s">
        <v>711</v>
      </c>
      <c r="D30" s="295" t="s">
        <v>712</v>
      </c>
      <c r="E30" s="292" t="s">
        <v>2</v>
      </c>
      <c r="F30" s="305">
        <f t="shared" si="0"/>
        <v>0</v>
      </c>
      <c r="G30" s="280"/>
      <c r="H30" s="359"/>
      <c r="I30" s="297"/>
      <c r="J30" s="297"/>
      <c r="K30" s="297"/>
      <c r="L30" s="297"/>
      <c r="M30" s="297"/>
      <c r="N30" s="297"/>
      <c r="O30" s="298"/>
      <c r="P30" s="298"/>
      <c r="Q30" s="298"/>
      <c r="R30" s="298"/>
      <c r="S30" s="298"/>
      <c r="T30" s="461">
        <v>836</v>
      </c>
      <c r="U30" s="460">
        <f>SUMPRODUCT(H30:S30,$H$8:$S$8)*T30</f>
        <v>0</v>
      </c>
      <c r="V30" s="373" t="s">
        <v>1111</v>
      </c>
      <c r="W30" s="279"/>
      <c r="X30" s="279"/>
      <c r="Y30" s="279"/>
      <c r="Z30" s="279"/>
      <c r="AA30" s="279"/>
      <c r="AB30" s="279"/>
      <c r="AC30" s="279"/>
      <c r="AD30" s="279"/>
      <c r="AE30" s="279"/>
      <c r="AF30" s="279"/>
    </row>
    <row r="31" spans="1:32" ht="15.75" customHeight="1" x14ac:dyDescent="0.3">
      <c r="A31" s="271"/>
      <c r="B31" s="271"/>
      <c r="C31" s="290" t="s">
        <v>711</v>
      </c>
      <c r="D31" s="291" t="s">
        <v>208</v>
      </c>
      <c r="E31" s="292" t="s">
        <v>2</v>
      </c>
      <c r="F31" s="293">
        <f t="shared" si="0"/>
        <v>9</v>
      </c>
      <c r="G31" s="280"/>
      <c r="H31" s="358">
        <v>2</v>
      </c>
      <c r="I31" s="288">
        <v>4</v>
      </c>
      <c r="J31" s="288"/>
      <c r="K31" s="288"/>
      <c r="L31" s="289"/>
      <c r="M31" s="289"/>
      <c r="N31" s="289"/>
      <c r="O31" s="289">
        <v>3</v>
      </c>
      <c r="P31" s="289"/>
      <c r="Q31" s="289"/>
      <c r="R31" s="289">
        <v>3</v>
      </c>
      <c r="S31" s="289"/>
      <c r="T31" s="349">
        <v>1183.51</v>
      </c>
      <c r="U31" s="460">
        <f>SUMPRODUCT(H31:S31,$H$8:$S$8)*T31</f>
        <v>14202.119999999999</v>
      </c>
      <c r="V31" s="279"/>
      <c r="W31" s="279"/>
      <c r="X31" s="279"/>
      <c r="Y31" s="279"/>
      <c r="Z31" s="279"/>
      <c r="AA31" s="279"/>
      <c r="AB31" s="279"/>
      <c r="AC31" s="279"/>
      <c r="AD31" s="279"/>
      <c r="AE31" s="279"/>
      <c r="AF31" s="279"/>
    </row>
    <row r="32" spans="1:32" ht="15.75" customHeight="1" x14ac:dyDescent="0.3">
      <c r="A32" s="271"/>
      <c r="B32" s="271"/>
      <c r="C32" s="290" t="s">
        <v>711</v>
      </c>
      <c r="D32" s="291" t="s">
        <v>206</v>
      </c>
      <c r="E32" s="292" t="s">
        <v>2</v>
      </c>
      <c r="F32" s="293">
        <f t="shared" si="0"/>
        <v>2</v>
      </c>
      <c r="G32" s="280"/>
      <c r="H32" s="358">
        <v>2</v>
      </c>
      <c r="I32" s="288"/>
      <c r="J32" s="288"/>
      <c r="K32" s="288"/>
      <c r="L32" s="289"/>
      <c r="M32" s="289"/>
      <c r="N32" s="289"/>
      <c r="O32" s="289"/>
      <c r="P32" s="289"/>
      <c r="Q32" s="289"/>
      <c r="R32" s="289"/>
      <c r="S32" s="289"/>
      <c r="T32" s="349">
        <v>400</v>
      </c>
      <c r="U32" s="460">
        <f t="shared" ref="U32:U40" si="4">SUMPRODUCT(H32:S32,$H$8:$S$8)*T32</f>
        <v>800</v>
      </c>
      <c r="V32" s="279"/>
      <c r="W32" s="279"/>
      <c r="X32" s="279"/>
      <c r="Y32" s="279"/>
      <c r="Z32" s="279"/>
      <c r="AA32" s="279"/>
      <c r="AB32" s="279"/>
      <c r="AC32" s="279"/>
      <c r="AD32" s="279"/>
      <c r="AE32" s="279"/>
      <c r="AF32" s="279"/>
    </row>
    <row r="33" spans="1:32" ht="15.75" customHeight="1" x14ac:dyDescent="0.3">
      <c r="A33" s="271"/>
      <c r="B33" s="271"/>
      <c r="C33" s="290" t="s">
        <v>711</v>
      </c>
      <c r="D33" s="291" t="s">
        <v>207</v>
      </c>
      <c r="E33" s="292" t="s">
        <v>2</v>
      </c>
      <c r="F33" s="293">
        <f t="shared" si="0"/>
        <v>0</v>
      </c>
      <c r="G33" s="280"/>
      <c r="H33" s="358"/>
      <c r="I33" s="288"/>
      <c r="J33" s="288"/>
      <c r="K33" s="288"/>
      <c r="L33" s="289"/>
      <c r="M33" s="289"/>
      <c r="N33" s="289"/>
      <c r="O33" s="289"/>
      <c r="P33" s="289"/>
      <c r="Q33" s="289"/>
      <c r="R33" s="289">
        <v>1</v>
      </c>
      <c r="S33" s="289"/>
      <c r="T33" s="349">
        <v>1196.32</v>
      </c>
      <c r="U33" s="460">
        <f t="shared" si="4"/>
        <v>1196.32</v>
      </c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</row>
    <row r="34" spans="1:32" ht="15.75" customHeight="1" x14ac:dyDescent="0.3">
      <c r="A34" s="271"/>
      <c r="B34" s="271"/>
      <c r="C34" s="290" t="s">
        <v>711</v>
      </c>
      <c r="D34" s="291" t="s">
        <v>201</v>
      </c>
      <c r="E34" s="292" t="s">
        <v>2</v>
      </c>
      <c r="F34" s="293">
        <f t="shared" si="0"/>
        <v>12</v>
      </c>
      <c r="G34" s="280"/>
      <c r="H34" s="358"/>
      <c r="I34" s="288">
        <v>5</v>
      </c>
      <c r="J34" s="288"/>
      <c r="K34" s="288"/>
      <c r="L34" s="289">
        <v>1</v>
      </c>
      <c r="M34" s="289"/>
      <c r="N34" s="289"/>
      <c r="O34" s="289">
        <v>2</v>
      </c>
      <c r="P34" s="289">
        <v>2</v>
      </c>
      <c r="Q34" s="289"/>
      <c r="R34" s="289">
        <v>3</v>
      </c>
      <c r="S34" s="289"/>
      <c r="T34" s="349">
        <v>72</v>
      </c>
      <c r="U34" s="460">
        <f t="shared" si="4"/>
        <v>1080</v>
      </c>
      <c r="V34" s="279"/>
      <c r="W34" s="279"/>
      <c r="X34" s="279"/>
      <c r="Y34" s="279"/>
      <c r="Z34" s="279"/>
      <c r="AA34" s="279"/>
      <c r="AB34" s="279"/>
      <c r="AC34" s="279"/>
      <c r="AD34" s="279"/>
      <c r="AE34" s="279"/>
      <c r="AF34" s="279"/>
    </row>
    <row r="35" spans="1:32" ht="15.75" customHeight="1" x14ac:dyDescent="0.3">
      <c r="A35" s="271"/>
      <c r="B35" s="271"/>
      <c r="C35" s="290" t="s">
        <v>711</v>
      </c>
      <c r="D35" s="291" t="s">
        <v>202</v>
      </c>
      <c r="E35" s="292" t="s">
        <v>2</v>
      </c>
      <c r="F35" s="293">
        <f t="shared" si="0"/>
        <v>6</v>
      </c>
      <c r="G35" s="280"/>
      <c r="H35" s="375">
        <f>SUM(H$15:H$18)</f>
        <v>1</v>
      </c>
      <c r="I35" s="376">
        <f t="shared" ref="I35:S35" si="5">SUM(I$15:I$18)</f>
        <v>2</v>
      </c>
      <c r="J35" s="376">
        <f t="shared" si="5"/>
        <v>0</v>
      </c>
      <c r="K35" s="376">
        <f t="shared" si="5"/>
        <v>0</v>
      </c>
      <c r="L35" s="376">
        <f t="shared" si="5"/>
        <v>0</v>
      </c>
      <c r="M35" s="376">
        <f t="shared" si="5"/>
        <v>0</v>
      </c>
      <c r="N35" s="376">
        <f t="shared" si="5"/>
        <v>0</v>
      </c>
      <c r="O35" s="376">
        <f t="shared" si="5"/>
        <v>3</v>
      </c>
      <c r="P35" s="376">
        <f t="shared" si="5"/>
        <v>0</v>
      </c>
      <c r="Q35" s="376">
        <f t="shared" si="5"/>
        <v>0</v>
      </c>
      <c r="R35" s="376">
        <f t="shared" si="5"/>
        <v>0</v>
      </c>
      <c r="S35" s="457">
        <f t="shared" si="5"/>
        <v>0</v>
      </c>
      <c r="T35" s="349">
        <v>1054.93</v>
      </c>
      <c r="U35" s="460">
        <f t="shared" si="4"/>
        <v>6329.58</v>
      </c>
      <c r="V35" s="279"/>
      <c r="W35" s="279"/>
      <c r="X35" s="279"/>
      <c r="Y35" s="279"/>
      <c r="Z35" s="279"/>
      <c r="AA35" s="279"/>
      <c r="AB35" s="279"/>
      <c r="AC35" s="279"/>
      <c r="AD35" s="279"/>
      <c r="AE35" s="279"/>
      <c r="AF35" s="279"/>
    </row>
    <row r="36" spans="1:32" ht="15.75" customHeight="1" x14ac:dyDescent="0.3">
      <c r="A36" s="271"/>
      <c r="B36" s="271"/>
      <c r="C36" s="290" t="s">
        <v>711</v>
      </c>
      <c r="D36" s="291" t="s">
        <v>200</v>
      </c>
      <c r="E36" s="292" t="s">
        <v>2</v>
      </c>
      <c r="F36" s="293">
        <f t="shared" si="0"/>
        <v>1</v>
      </c>
      <c r="G36" s="280"/>
      <c r="H36" s="375">
        <f>SUM(H$19:H$22)</f>
        <v>1</v>
      </c>
      <c r="I36" s="376">
        <f t="shared" ref="I36:S36" si="6">SUM(I$19:I$22)</f>
        <v>0</v>
      </c>
      <c r="J36" s="376">
        <f t="shared" si="6"/>
        <v>0</v>
      </c>
      <c r="K36" s="376">
        <f t="shared" si="6"/>
        <v>0</v>
      </c>
      <c r="L36" s="376">
        <f t="shared" si="6"/>
        <v>0</v>
      </c>
      <c r="M36" s="376">
        <f t="shared" si="6"/>
        <v>0</v>
      </c>
      <c r="N36" s="376">
        <f t="shared" si="6"/>
        <v>0</v>
      </c>
      <c r="O36" s="376">
        <f t="shared" si="6"/>
        <v>0</v>
      </c>
      <c r="P36" s="376">
        <f t="shared" si="6"/>
        <v>0</v>
      </c>
      <c r="Q36" s="376">
        <f t="shared" si="6"/>
        <v>0</v>
      </c>
      <c r="R36" s="376">
        <f t="shared" si="6"/>
        <v>0</v>
      </c>
      <c r="S36" s="457">
        <f t="shared" si="6"/>
        <v>0</v>
      </c>
      <c r="T36" s="349">
        <v>150</v>
      </c>
      <c r="U36" s="460">
        <f t="shared" si="4"/>
        <v>150</v>
      </c>
      <c r="V36" s="279"/>
      <c r="W36" s="279"/>
      <c r="X36" s="279"/>
      <c r="Y36" s="279"/>
      <c r="Z36" s="279"/>
      <c r="AA36" s="279"/>
      <c r="AB36" s="279"/>
      <c r="AC36" s="279"/>
      <c r="AD36" s="279"/>
      <c r="AE36" s="279"/>
      <c r="AF36" s="279"/>
    </row>
    <row r="37" spans="1:32" ht="15.75" customHeight="1" x14ac:dyDescent="0.3">
      <c r="A37" s="271"/>
      <c r="B37" s="271"/>
      <c r="C37" s="290" t="s">
        <v>711</v>
      </c>
      <c r="D37" s="291" t="s">
        <v>199</v>
      </c>
      <c r="E37" s="292" t="s">
        <v>2</v>
      </c>
      <c r="F37" s="293">
        <f t="shared" si="0"/>
        <v>12</v>
      </c>
      <c r="G37" s="280"/>
      <c r="H37" s="375">
        <f>SUM(H$11:H$14)</f>
        <v>4</v>
      </c>
      <c r="I37" s="376">
        <f t="shared" ref="I37:S37" si="7">SUM(I$11:I$14)</f>
        <v>4</v>
      </c>
      <c r="J37" s="376">
        <f t="shared" si="7"/>
        <v>1</v>
      </c>
      <c r="K37" s="376">
        <f t="shared" si="7"/>
        <v>0</v>
      </c>
      <c r="L37" s="376">
        <f t="shared" si="7"/>
        <v>0</v>
      </c>
      <c r="M37" s="376">
        <f t="shared" si="7"/>
        <v>0</v>
      </c>
      <c r="N37" s="376">
        <f t="shared" si="7"/>
        <v>0</v>
      </c>
      <c r="O37" s="376">
        <f t="shared" si="7"/>
        <v>3</v>
      </c>
      <c r="P37" s="376">
        <f t="shared" si="7"/>
        <v>0</v>
      </c>
      <c r="Q37" s="376">
        <f t="shared" si="7"/>
        <v>0</v>
      </c>
      <c r="R37" s="376">
        <f t="shared" si="7"/>
        <v>3</v>
      </c>
      <c r="S37" s="457">
        <f t="shared" si="7"/>
        <v>0</v>
      </c>
      <c r="T37" s="349">
        <v>350</v>
      </c>
      <c r="U37" s="460">
        <f t="shared" si="4"/>
        <v>5250</v>
      </c>
      <c r="V37" s="279"/>
      <c r="W37" s="279"/>
      <c r="X37" s="279"/>
      <c r="Y37" s="279"/>
      <c r="Z37" s="279"/>
      <c r="AA37" s="279"/>
      <c r="AB37" s="279"/>
      <c r="AC37" s="279"/>
      <c r="AD37" s="279"/>
      <c r="AE37" s="279"/>
      <c r="AF37" s="279"/>
    </row>
    <row r="38" spans="1:32" ht="15.75" customHeight="1" x14ac:dyDescent="0.3">
      <c r="A38" s="271"/>
      <c r="B38" s="271"/>
      <c r="C38" s="290" t="s">
        <v>711</v>
      </c>
      <c r="D38" s="291" t="s">
        <v>48</v>
      </c>
      <c r="E38" s="292" t="s">
        <v>2</v>
      </c>
      <c r="F38" s="293">
        <f t="shared" si="0"/>
        <v>20</v>
      </c>
      <c r="G38" s="280"/>
      <c r="H38" s="375">
        <f>H$10*2+H$25*2</f>
        <v>8</v>
      </c>
      <c r="I38" s="376">
        <f t="shared" ref="I38:S38" si="8">I$10*2+I$25*2</f>
        <v>6</v>
      </c>
      <c r="J38" s="376">
        <f t="shared" si="8"/>
        <v>2</v>
      </c>
      <c r="K38" s="376">
        <f t="shared" si="8"/>
        <v>0</v>
      </c>
      <c r="L38" s="376">
        <f t="shared" si="8"/>
        <v>0</v>
      </c>
      <c r="M38" s="376">
        <f t="shared" si="8"/>
        <v>0</v>
      </c>
      <c r="N38" s="376">
        <f t="shared" si="8"/>
        <v>0</v>
      </c>
      <c r="O38" s="376">
        <f t="shared" si="8"/>
        <v>4</v>
      </c>
      <c r="P38" s="376">
        <f t="shared" si="8"/>
        <v>0</v>
      </c>
      <c r="Q38" s="376">
        <f t="shared" si="8"/>
        <v>0</v>
      </c>
      <c r="R38" s="376">
        <f t="shared" si="8"/>
        <v>4</v>
      </c>
      <c r="S38" s="457">
        <f t="shared" si="8"/>
        <v>0</v>
      </c>
      <c r="T38" s="349">
        <v>44</v>
      </c>
      <c r="U38" s="460">
        <f t="shared" si="4"/>
        <v>1056</v>
      </c>
      <c r="V38" s="279"/>
      <c r="W38" s="279"/>
      <c r="X38" s="279"/>
      <c r="Y38" s="279"/>
      <c r="Z38" s="279"/>
      <c r="AA38" s="279"/>
      <c r="AB38" s="279"/>
      <c r="AC38" s="279"/>
      <c r="AD38" s="279"/>
      <c r="AE38" s="279"/>
      <c r="AF38" s="279"/>
    </row>
    <row r="39" spans="1:32" ht="15.75" customHeight="1" x14ac:dyDescent="0.3">
      <c r="A39" s="271"/>
      <c r="B39" s="271"/>
      <c r="C39" s="290" t="s">
        <v>711</v>
      </c>
      <c r="D39" s="291" t="s">
        <v>204</v>
      </c>
      <c r="E39" s="292" t="s">
        <v>2</v>
      </c>
      <c r="F39" s="293">
        <f t="shared" si="0"/>
        <v>460</v>
      </c>
      <c r="G39" s="280"/>
      <c r="H39" s="375">
        <f>SUM(H$16:H$22,H$9:H$10,H29)</f>
        <v>4</v>
      </c>
      <c r="I39" s="376">
        <f t="shared" ref="I39:Q39" si="9">SUM(I$16:I$22,I$9:I$10,I29)</f>
        <v>6</v>
      </c>
      <c r="J39" s="376">
        <f>SUM(J$16:J$22,J$9:J$10,J29)</f>
        <v>19</v>
      </c>
      <c r="K39" s="376">
        <f t="shared" si="9"/>
        <v>39</v>
      </c>
      <c r="L39" s="376">
        <f t="shared" si="9"/>
        <v>33</v>
      </c>
      <c r="M39" s="376">
        <f>SUM(M$16:M$22,M$9:M$10,M29)</f>
        <v>33</v>
      </c>
      <c r="N39" s="376">
        <f t="shared" si="9"/>
        <v>33</v>
      </c>
      <c r="O39" s="376">
        <f t="shared" si="9"/>
        <v>6</v>
      </c>
      <c r="P39" s="376">
        <f t="shared" si="9"/>
        <v>15</v>
      </c>
      <c r="Q39" s="376">
        <f t="shared" si="9"/>
        <v>13</v>
      </c>
      <c r="R39" s="376">
        <f t="shared" ref="R39:S39" si="10">SUM(R$16:R$22,R$9:R$10,R29)</f>
        <v>2</v>
      </c>
      <c r="S39" s="457">
        <f t="shared" si="10"/>
        <v>0</v>
      </c>
      <c r="T39" s="349">
        <v>176</v>
      </c>
      <c r="U39" s="460">
        <f t="shared" si="4"/>
        <v>81312</v>
      </c>
      <c r="V39" s="279"/>
      <c r="W39" s="279"/>
      <c r="X39" s="279"/>
      <c r="Y39" s="279"/>
      <c r="Z39" s="279"/>
      <c r="AA39" s="279"/>
      <c r="AB39" s="279"/>
      <c r="AC39" s="279"/>
      <c r="AD39" s="279"/>
      <c r="AE39" s="279"/>
      <c r="AF39" s="279"/>
    </row>
    <row r="40" spans="1:32" ht="15.75" customHeight="1" x14ac:dyDescent="0.3">
      <c r="A40" s="271"/>
      <c r="B40" s="271"/>
      <c r="C40" s="290" t="s">
        <v>711</v>
      </c>
      <c r="D40" s="291" t="s">
        <v>205</v>
      </c>
      <c r="E40" s="292" t="s">
        <v>2</v>
      </c>
      <c r="F40" s="293">
        <f t="shared" si="0"/>
        <v>2</v>
      </c>
      <c r="G40" s="280"/>
      <c r="H40" s="375">
        <f>H32</f>
        <v>2</v>
      </c>
      <c r="I40" s="376">
        <f t="shared" ref="I40:Q40" si="11">I32</f>
        <v>0</v>
      </c>
      <c r="J40" s="376">
        <f t="shared" si="11"/>
        <v>0</v>
      </c>
      <c r="K40" s="376">
        <f t="shared" si="11"/>
        <v>0</v>
      </c>
      <c r="L40" s="376">
        <f t="shared" si="11"/>
        <v>0</v>
      </c>
      <c r="M40" s="376">
        <f t="shared" si="11"/>
        <v>0</v>
      </c>
      <c r="N40" s="376">
        <f t="shared" si="11"/>
        <v>0</v>
      </c>
      <c r="O40" s="376">
        <f t="shared" si="11"/>
        <v>0</v>
      </c>
      <c r="P40" s="376">
        <f t="shared" si="11"/>
        <v>0</v>
      </c>
      <c r="Q40" s="376">
        <f t="shared" si="11"/>
        <v>0</v>
      </c>
      <c r="R40" s="376">
        <f t="shared" ref="R40:S40" si="12">R32</f>
        <v>0</v>
      </c>
      <c r="S40" s="457">
        <f t="shared" si="12"/>
        <v>0</v>
      </c>
      <c r="T40" s="349">
        <v>240</v>
      </c>
      <c r="U40" s="460">
        <f t="shared" si="4"/>
        <v>480</v>
      </c>
      <c r="V40" s="279"/>
      <c r="W40" s="279"/>
      <c r="X40" s="279"/>
      <c r="Y40" s="279"/>
      <c r="Z40" s="279"/>
      <c r="AA40" s="279"/>
      <c r="AB40" s="279"/>
      <c r="AC40" s="279"/>
      <c r="AD40" s="279"/>
      <c r="AE40" s="279"/>
      <c r="AF40" s="279"/>
    </row>
    <row r="41" spans="1:32" ht="15.75" customHeight="1" x14ac:dyDescent="0.3">
      <c r="A41" s="271"/>
      <c r="B41" s="271"/>
      <c r="C41" s="306" t="s">
        <v>711</v>
      </c>
      <c r="D41" s="307" t="s">
        <v>713</v>
      </c>
      <c r="E41" s="308" t="s">
        <v>2</v>
      </c>
      <c r="F41" s="309">
        <f t="shared" si="0"/>
        <v>21</v>
      </c>
      <c r="G41" s="310"/>
      <c r="H41" s="361">
        <f t="shared" ref="H41:S41" si="13">SUM(H$11:H$25)</f>
        <v>8</v>
      </c>
      <c r="I41" s="311">
        <f t="shared" si="13"/>
        <v>6</v>
      </c>
      <c r="J41" s="311">
        <f t="shared" si="13"/>
        <v>1</v>
      </c>
      <c r="K41" s="311">
        <f t="shared" si="13"/>
        <v>0</v>
      </c>
      <c r="L41" s="311">
        <f t="shared" si="13"/>
        <v>0</v>
      </c>
      <c r="M41" s="311">
        <f t="shared" si="13"/>
        <v>0</v>
      </c>
      <c r="N41" s="311">
        <f t="shared" si="13"/>
        <v>0</v>
      </c>
      <c r="O41" s="311">
        <f t="shared" si="13"/>
        <v>6</v>
      </c>
      <c r="P41" s="311">
        <f t="shared" si="13"/>
        <v>0</v>
      </c>
      <c r="Q41" s="311">
        <f t="shared" si="13"/>
        <v>0</v>
      </c>
      <c r="R41" s="311">
        <f t="shared" si="13"/>
        <v>3</v>
      </c>
      <c r="S41" s="458">
        <f t="shared" si="13"/>
        <v>0</v>
      </c>
      <c r="T41" s="464"/>
      <c r="U41" s="465">
        <f t="shared" ref="U41:U47" si="14">SUMPRODUCT(H41:J41,$H$8:$J$8)*T41</f>
        <v>0</v>
      </c>
      <c r="V41" s="279"/>
      <c r="W41" s="279" t="s">
        <v>714</v>
      </c>
      <c r="X41" s="279"/>
      <c r="Y41" s="279"/>
      <c r="Z41" s="279"/>
      <c r="AA41" s="279"/>
      <c r="AB41" s="279"/>
      <c r="AC41" s="279"/>
      <c r="AD41" s="279"/>
      <c r="AE41" s="279"/>
      <c r="AF41" s="279"/>
    </row>
    <row r="42" spans="1:32" ht="15.75" customHeight="1" x14ac:dyDescent="0.3">
      <c r="A42" s="271"/>
      <c r="B42" s="271"/>
      <c r="C42" s="306" t="s">
        <v>711</v>
      </c>
      <c r="D42" s="307" t="s">
        <v>715</v>
      </c>
      <c r="E42" s="308" t="s">
        <v>2</v>
      </c>
      <c r="F42" s="309">
        <f t="shared" si="0"/>
        <v>161</v>
      </c>
      <c r="G42" s="310"/>
      <c r="H42" s="361">
        <f t="shared" ref="H42:S43" si="15">SUM(H$9:H$10,H$23:H$25)</f>
        <v>4</v>
      </c>
      <c r="I42" s="311">
        <f t="shared" si="15"/>
        <v>4</v>
      </c>
      <c r="J42" s="311">
        <f t="shared" si="15"/>
        <v>7</v>
      </c>
      <c r="K42" s="311">
        <f t="shared" si="15"/>
        <v>13</v>
      </c>
      <c r="L42" s="311">
        <f t="shared" si="15"/>
        <v>11</v>
      </c>
      <c r="M42" s="311">
        <f t="shared" si="15"/>
        <v>11</v>
      </c>
      <c r="N42" s="311">
        <f t="shared" si="15"/>
        <v>11</v>
      </c>
      <c r="O42" s="311">
        <f t="shared" si="15"/>
        <v>3</v>
      </c>
      <c r="P42" s="311">
        <f t="shared" si="15"/>
        <v>5</v>
      </c>
      <c r="Q42" s="311">
        <f t="shared" si="15"/>
        <v>5</v>
      </c>
      <c r="R42" s="311">
        <f t="shared" si="15"/>
        <v>2</v>
      </c>
      <c r="S42" s="458">
        <f t="shared" si="15"/>
        <v>0</v>
      </c>
      <c r="T42" s="464"/>
      <c r="U42" s="465">
        <f t="shared" si="14"/>
        <v>0</v>
      </c>
      <c r="V42" s="279"/>
      <c r="W42" s="279" t="s">
        <v>714</v>
      </c>
      <c r="X42" s="279"/>
      <c r="Y42" s="279"/>
      <c r="Z42" s="279"/>
      <c r="AA42" s="279"/>
      <c r="AB42" s="279"/>
      <c r="AC42" s="279"/>
      <c r="AD42" s="279"/>
      <c r="AE42" s="279"/>
      <c r="AF42" s="279"/>
    </row>
    <row r="43" spans="1:32" ht="15.75" customHeight="1" x14ac:dyDescent="0.3">
      <c r="A43" s="271"/>
      <c r="B43" s="271"/>
      <c r="C43" s="306" t="s">
        <v>711</v>
      </c>
      <c r="D43" s="307" t="s">
        <v>716</v>
      </c>
      <c r="E43" s="308" t="s">
        <v>2</v>
      </c>
      <c r="F43" s="309">
        <f t="shared" si="0"/>
        <v>161</v>
      </c>
      <c r="G43" s="310"/>
      <c r="H43" s="361">
        <f t="shared" si="15"/>
        <v>4</v>
      </c>
      <c r="I43" s="311">
        <f t="shared" si="15"/>
        <v>4</v>
      </c>
      <c r="J43" s="311">
        <f t="shared" si="15"/>
        <v>7</v>
      </c>
      <c r="K43" s="311">
        <f t="shared" si="15"/>
        <v>13</v>
      </c>
      <c r="L43" s="311">
        <f t="shared" si="15"/>
        <v>11</v>
      </c>
      <c r="M43" s="311">
        <f t="shared" si="15"/>
        <v>11</v>
      </c>
      <c r="N43" s="311">
        <f t="shared" si="15"/>
        <v>11</v>
      </c>
      <c r="O43" s="311">
        <f t="shared" si="15"/>
        <v>3</v>
      </c>
      <c r="P43" s="311">
        <f t="shared" si="15"/>
        <v>5</v>
      </c>
      <c r="Q43" s="311">
        <f t="shared" si="15"/>
        <v>5</v>
      </c>
      <c r="R43" s="311">
        <f t="shared" si="15"/>
        <v>2</v>
      </c>
      <c r="S43" s="458">
        <f t="shared" si="15"/>
        <v>0</v>
      </c>
      <c r="T43" s="464"/>
      <c r="U43" s="465">
        <f t="shared" si="14"/>
        <v>0</v>
      </c>
      <c r="V43" s="279"/>
      <c r="W43" s="279" t="s">
        <v>714</v>
      </c>
      <c r="X43" s="279"/>
      <c r="Y43" s="279"/>
      <c r="Z43" s="279"/>
      <c r="AA43" s="279"/>
      <c r="AB43" s="279"/>
      <c r="AC43" s="279"/>
      <c r="AD43" s="279"/>
      <c r="AE43" s="279"/>
      <c r="AF43" s="279"/>
    </row>
    <row r="44" spans="1:32" ht="15.75" customHeight="1" x14ac:dyDescent="0.3">
      <c r="A44" s="271"/>
      <c r="B44" s="271"/>
      <c r="C44" s="306" t="s">
        <v>711</v>
      </c>
      <c r="D44" s="307" t="s">
        <v>717</v>
      </c>
      <c r="E44" s="308" t="s">
        <v>2</v>
      </c>
      <c r="F44" s="309">
        <f t="shared" si="0"/>
        <v>636</v>
      </c>
      <c r="G44" s="310"/>
      <c r="H44" s="361">
        <f>SUM(H$9:H$10)*4</f>
        <v>8</v>
      </c>
      <c r="I44" s="311">
        <f t="shared" ref="I44:S44" si="16">SUM(I$9:I$10)*4</f>
        <v>16</v>
      </c>
      <c r="J44" s="311">
        <f t="shared" si="16"/>
        <v>28</v>
      </c>
      <c r="K44" s="311">
        <f t="shared" si="16"/>
        <v>52</v>
      </c>
      <c r="L44" s="311">
        <f t="shared" si="16"/>
        <v>44</v>
      </c>
      <c r="M44" s="311">
        <f t="shared" si="16"/>
        <v>44</v>
      </c>
      <c r="N44" s="311">
        <f t="shared" si="16"/>
        <v>44</v>
      </c>
      <c r="O44" s="311">
        <f t="shared" si="16"/>
        <v>12</v>
      </c>
      <c r="P44" s="311">
        <f t="shared" si="16"/>
        <v>20</v>
      </c>
      <c r="Q44" s="311">
        <f t="shared" si="16"/>
        <v>20</v>
      </c>
      <c r="R44" s="311">
        <f t="shared" si="16"/>
        <v>8</v>
      </c>
      <c r="S44" s="458">
        <f t="shared" si="16"/>
        <v>0</v>
      </c>
      <c r="T44" s="464"/>
      <c r="U44" s="465">
        <f t="shared" si="14"/>
        <v>0</v>
      </c>
      <c r="V44" s="279"/>
      <c r="W44" s="279" t="s">
        <v>714</v>
      </c>
      <c r="X44" s="279"/>
      <c r="Y44" s="279"/>
      <c r="Z44" s="279"/>
      <c r="AA44" s="279"/>
      <c r="AB44" s="279"/>
      <c r="AC44" s="279"/>
      <c r="AD44" s="279"/>
      <c r="AE44" s="279"/>
      <c r="AF44" s="279"/>
    </row>
    <row r="45" spans="1:32" ht="15.75" customHeight="1" x14ac:dyDescent="0.3">
      <c r="A45" s="271"/>
      <c r="B45" s="271"/>
      <c r="C45" s="306" t="s">
        <v>711</v>
      </c>
      <c r="D45" s="307" t="s">
        <v>718</v>
      </c>
      <c r="E45" s="308" t="s">
        <v>2</v>
      </c>
      <c r="F45" s="309">
        <f t="shared" si="0"/>
        <v>12</v>
      </c>
      <c r="G45" s="310"/>
      <c r="H45" s="361">
        <f>SUM(H$11:H$14)</f>
        <v>4</v>
      </c>
      <c r="I45" s="311">
        <f t="shared" ref="I45:S45" si="17">SUM(I$11:I$14)</f>
        <v>4</v>
      </c>
      <c r="J45" s="311">
        <f t="shared" si="17"/>
        <v>1</v>
      </c>
      <c r="K45" s="311">
        <f t="shared" si="17"/>
        <v>0</v>
      </c>
      <c r="L45" s="311">
        <f t="shared" si="17"/>
        <v>0</v>
      </c>
      <c r="M45" s="311">
        <f t="shared" si="17"/>
        <v>0</v>
      </c>
      <c r="N45" s="311">
        <f t="shared" si="17"/>
        <v>0</v>
      </c>
      <c r="O45" s="311">
        <f t="shared" si="17"/>
        <v>3</v>
      </c>
      <c r="P45" s="311">
        <f t="shared" si="17"/>
        <v>0</v>
      </c>
      <c r="Q45" s="311">
        <f t="shared" si="17"/>
        <v>0</v>
      </c>
      <c r="R45" s="311">
        <f t="shared" si="17"/>
        <v>3</v>
      </c>
      <c r="S45" s="458">
        <f t="shared" si="17"/>
        <v>0</v>
      </c>
      <c r="T45" s="464"/>
      <c r="U45" s="465">
        <f t="shared" si="14"/>
        <v>0</v>
      </c>
      <c r="V45" s="279"/>
      <c r="W45" s="279" t="s">
        <v>714</v>
      </c>
      <c r="X45" s="279"/>
      <c r="Y45" s="279"/>
      <c r="Z45" s="279"/>
      <c r="AA45" s="279"/>
      <c r="AB45" s="279"/>
      <c r="AC45" s="279"/>
      <c r="AD45" s="279"/>
      <c r="AE45" s="279"/>
      <c r="AF45" s="279"/>
    </row>
    <row r="46" spans="1:32" ht="15.75" customHeight="1" x14ac:dyDescent="0.3">
      <c r="A46" s="271"/>
      <c r="B46" s="271"/>
      <c r="C46" s="306" t="s">
        <v>711</v>
      </c>
      <c r="D46" s="307" t="s">
        <v>719</v>
      </c>
      <c r="E46" s="308" t="s">
        <v>2</v>
      </c>
      <c r="F46" s="309">
        <f t="shared" si="0"/>
        <v>6</v>
      </c>
      <c r="G46" s="310"/>
      <c r="H46" s="361">
        <f>SUM(H$16:H$18)</f>
        <v>1</v>
      </c>
      <c r="I46" s="311">
        <f t="shared" ref="I46:S46" si="18">SUM(I$16:I$18)</f>
        <v>2</v>
      </c>
      <c r="J46" s="311">
        <f t="shared" si="18"/>
        <v>0</v>
      </c>
      <c r="K46" s="311">
        <f t="shared" si="18"/>
        <v>0</v>
      </c>
      <c r="L46" s="311">
        <f t="shared" si="18"/>
        <v>0</v>
      </c>
      <c r="M46" s="311">
        <f t="shared" si="18"/>
        <v>0</v>
      </c>
      <c r="N46" s="311">
        <f t="shared" si="18"/>
        <v>0</v>
      </c>
      <c r="O46" s="311">
        <f t="shared" si="18"/>
        <v>3</v>
      </c>
      <c r="P46" s="311">
        <f t="shared" si="18"/>
        <v>0</v>
      </c>
      <c r="Q46" s="311">
        <f t="shared" si="18"/>
        <v>0</v>
      </c>
      <c r="R46" s="311">
        <f t="shared" si="18"/>
        <v>0</v>
      </c>
      <c r="S46" s="458">
        <f t="shared" si="18"/>
        <v>0</v>
      </c>
      <c r="T46" s="464"/>
      <c r="U46" s="465">
        <f t="shared" si="14"/>
        <v>0</v>
      </c>
      <c r="V46" s="279"/>
      <c r="W46" s="279" t="s">
        <v>714</v>
      </c>
      <c r="X46" s="279"/>
      <c r="Y46" s="279"/>
      <c r="Z46" s="279"/>
      <c r="AA46" s="279"/>
      <c r="AB46" s="279"/>
      <c r="AC46" s="279"/>
      <c r="AD46" s="279"/>
      <c r="AE46" s="279"/>
      <c r="AF46" s="279"/>
    </row>
    <row r="47" spans="1:32" ht="15.75" customHeight="1" x14ac:dyDescent="0.3">
      <c r="A47" s="271"/>
      <c r="B47" s="271"/>
      <c r="C47" s="306" t="s">
        <v>711</v>
      </c>
      <c r="D47" s="307" t="s">
        <v>720</v>
      </c>
      <c r="E47" s="308" t="s">
        <v>2</v>
      </c>
      <c r="F47" s="309">
        <f t="shared" si="0"/>
        <v>1</v>
      </c>
      <c r="G47" s="310"/>
      <c r="H47" s="361">
        <f>SUM(H$19:H$22)</f>
        <v>1</v>
      </c>
      <c r="I47" s="311">
        <f t="shared" ref="I47:S47" si="19">SUM(I$19:I$22)</f>
        <v>0</v>
      </c>
      <c r="J47" s="311">
        <f t="shared" si="19"/>
        <v>0</v>
      </c>
      <c r="K47" s="311">
        <f t="shared" si="19"/>
        <v>0</v>
      </c>
      <c r="L47" s="311">
        <f t="shared" si="19"/>
        <v>0</v>
      </c>
      <c r="M47" s="311">
        <f t="shared" si="19"/>
        <v>0</v>
      </c>
      <c r="N47" s="311">
        <f t="shared" si="19"/>
        <v>0</v>
      </c>
      <c r="O47" s="311">
        <f t="shared" si="19"/>
        <v>0</v>
      </c>
      <c r="P47" s="311">
        <f t="shared" si="19"/>
        <v>0</v>
      </c>
      <c r="Q47" s="311">
        <f t="shared" si="19"/>
        <v>0</v>
      </c>
      <c r="R47" s="311">
        <f t="shared" si="19"/>
        <v>0</v>
      </c>
      <c r="S47" s="458">
        <f t="shared" si="19"/>
        <v>0</v>
      </c>
      <c r="T47" s="464"/>
      <c r="U47" s="465">
        <f t="shared" si="14"/>
        <v>0</v>
      </c>
      <c r="V47" s="279"/>
      <c r="W47" s="279" t="s">
        <v>714</v>
      </c>
      <c r="X47" s="279"/>
      <c r="Y47" s="279"/>
      <c r="Z47" s="279"/>
      <c r="AA47" s="279"/>
      <c r="AB47" s="279"/>
      <c r="AC47" s="279"/>
      <c r="AD47" s="279"/>
      <c r="AE47" s="279"/>
      <c r="AF47" s="279"/>
    </row>
    <row r="48" spans="1:32" ht="15.75" customHeight="1" thickBot="1" x14ac:dyDescent="0.35">
      <c r="A48" s="271"/>
      <c r="B48" s="271"/>
      <c r="C48" s="299" t="s">
        <v>711</v>
      </c>
      <c r="D48" s="300" t="s">
        <v>203</v>
      </c>
      <c r="E48" s="301"/>
      <c r="F48" s="302">
        <f t="shared" si="0"/>
        <v>0</v>
      </c>
      <c r="G48" s="280"/>
      <c r="H48" s="362"/>
      <c r="I48" s="312"/>
      <c r="J48" s="312"/>
      <c r="K48" s="312"/>
      <c r="L48" s="313"/>
      <c r="M48" s="313"/>
      <c r="N48" s="313"/>
      <c r="O48" s="313"/>
      <c r="P48" s="313"/>
      <c r="Q48" s="313"/>
      <c r="R48" s="313"/>
      <c r="S48" s="313"/>
      <c r="T48" s="462">
        <v>1196.32</v>
      </c>
      <c r="U48" s="466">
        <f>SUMPRODUCT(H48:Q48,$H$8:$Q$8)*T48</f>
        <v>0</v>
      </c>
      <c r="V48" s="279"/>
      <c r="W48" s="279"/>
      <c r="X48" s="279"/>
      <c r="Y48" s="279"/>
      <c r="Z48" s="279"/>
      <c r="AA48" s="279"/>
      <c r="AB48" s="279"/>
      <c r="AC48" s="279"/>
      <c r="AD48" s="279"/>
      <c r="AE48" s="279"/>
      <c r="AF48" s="279"/>
    </row>
    <row r="49" spans="1:33" ht="15.75" customHeight="1" thickTop="1" x14ac:dyDescent="0.3">
      <c r="A49" s="271"/>
      <c r="B49" s="271"/>
      <c r="C49" s="290" t="s">
        <v>721</v>
      </c>
      <c r="D49" s="291" t="s">
        <v>722</v>
      </c>
      <c r="E49" s="292" t="s">
        <v>1</v>
      </c>
      <c r="F49" s="293">
        <f t="shared" si="0"/>
        <v>0</v>
      </c>
      <c r="G49" s="280"/>
      <c r="H49" s="343"/>
      <c r="I49" s="314"/>
      <c r="J49" s="315"/>
      <c r="K49" s="314"/>
      <c r="L49" s="316"/>
      <c r="M49" s="316"/>
      <c r="N49" s="314"/>
      <c r="O49" s="316"/>
      <c r="P49" s="316"/>
      <c r="Q49" s="316"/>
      <c r="R49" s="316"/>
      <c r="S49" s="316"/>
      <c r="T49" s="349">
        <v>750</v>
      </c>
      <c r="U49" s="467">
        <f>SUMPRODUCT(H49:S49,$H$8:$S$8)*T49</f>
        <v>0</v>
      </c>
      <c r="V49" s="279"/>
      <c r="W49" s="279"/>
      <c r="X49" s="279"/>
      <c r="Y49" s="279"/>
      <c r="Z49" s="279"/>
      <c r="AA49" s="279"/>
      <c r="AB49" s="279"/>
      <c r="AC49" s="279"/>
      <c r="AD49" s="279"/>
      <c r="AE49" s="279"/>
      <c r="AF49" s="279"/>
    </row>
    <row r="50" spans="1:33" ht="18" customHeight="1" x14ac:dyDescent="0.3">
      <c r="A50" s="271"/>
      <c r="B50" s="271"/>
      <c r="C50" s="294" t="s">
        <v>721</v>
      </c>
      <c r="D50" s="295" t="s">
        <v>723</v>
      </c>
      <c r="E50" s="296" t="s">
        <v>1</v>
      </c>
      <c r="F50" s="293">
        <f t="shared" si="0"/>
        <v>0</v>
      </c>
      <c r="G50" s="280"/>
      <c r="H50" s="343"/>
      <c r="I50" s="317"/>
      <c r="J50" s="317"/>
      <c r="K50" s="317"/>
      <c r="L50" s="318"/>
      <c r="M50" s="318"/>
      <c r="N50" s="317"/>
      <c r="O50" s="318"/>
      <c r="P50" s="318"/>
      <c r="Q50" s="318"/>
      <c r="R50" s="318"/>
      <c r="S50" s="318"/>
      <c r="T50" s="349">
        <v>750</v>
      </c>
      <c r="U50" s="350">
        <f>SUMPRODUCT(H50:S50,$H$8:$S$8)*T50</f>
        <v>0</v>
      </c>
      <c r="V50" s="279"/>
      <c r="W50" s="279"/>
      <c r="X50" s="279"/>
      <c r="Y50" s="279"/>
      <c r="Z50" s="279"/>
      <c r="AA50" s="279"/>
      <c r="AB50" s="279"/>
      <c r="AC50" s="279"/>
      <c r="AD50" s="279"/>
      <c r="AE50" s="279"/>
      <c r="AF50" s="279"/>
    </row>
    <row r="51" spans="1:33" ht="18" customHeight="1" x14ac:dyDescent="0.3">
      <c r="A51" s="271"/>
      <c r="B51" s="271"/>
      <c r="C51" s="294" t="s">
        <v>721</v>
      </c>
      <c r="D51" s="295" t="s">
        <v>724</v>
      </c>
      <c r="E51" s="296" t="s">
        <v>1</v>
      </c>
      <c r="F51" s="293">
        <f t="shared" si="0"/>
        <v>0</v>
      </c>
      <c r="G51" s="280"/>
      <c r="H51" s="343"/>
      <c r="I51" s="317"/>
      <c r="J51" s="297"/>
      <c r="K51" s="297"/>
      <c r="L51" s="298"/>
      <c r="M51" s="298"/>
      <c r="N51" s="298"/>
      <c r="O51" s="298"/>
      <c r="P51" s="298"/>
      <c r="Q51" s="298"/>
      <c r="R51" s="298"/>
      <c r="S51" s="298"/>
      <c r="T51" s="349">
        <v>750</v>
      </c>
      <c r="U51" s="350">
        <f>SUMPRODUCT(H51:S51,$H$8:$S$8)*T51</f>
        <v>0</v>
      </c>
      <c r="V51" s="279"/>
      <c r="W51" s="279"/>
      <c r="X51" s="279"/>
      <c r="Y51" s="279"/>
      <c r="Z51" s="279"/>
      <c r="AA51" s="279"/>
      <c r="AB51" s="279"/>
      <c r="AC51" s="279"/>
      <c r="AD51" s="279"/>
      <c r="AE51" s="279"/>
      <c r="AF51" s="279"/>
    </row>
    <row r="52" spans="1:33" ht="15.75" customHeight="1" thickBot="1" x14ac:dyDescent="0.35">
      <c r="A52" s="271"/>
      <c r="B52" s="271"/>
      <c r="C52" s="319"/>
      <c r="D52" s="320"/>
      <c r="E52" s="321"/>
      <c r="F52" s="322">
        <f t="shared" si="0"/>
        <v>0</v>
      </c>
      <c r="G52" s="280"/>
      <c r="H52" s="344"/>
      <c r="I52" s="345"/>
      <c r="J52" s="345"/>
      <c r="K52" s="345"/>
      <c r="L52" s="346"/>
      <c r="M52" s="346"/>
      <c r="N52" s="346"/>
      <c r="O52" s="346"/>
      <c r="P52" s="346"/>
      <c r="Q52" s="346"/>
      <c r="R52" s="346"/>
      <c r="S52" s="346"/>
      <c r="T52" s="351"/>
      <c r="U52" s="352">
        <f>SUMPRODUCT(H52:Q52,$H$8:$Q$8)*T52</f>
        <v>0</v>
      </c>
      <c r="V52" s="279"/>
      <c r="W52" s="279"/>
      <c r="X52" s="279"/>
      <c r="Y52" s="279"/>
      <c r="Z52" s="279"/>
      <c r="AA52" s="279"/>
      <c r="AB52" s="279"/>
      <c r="AC52" s="279"/>
      <c r="AD52" s="279"/>
      <c r="AE52" s="279"/>
      <c r="AF52" s="279"/>
    </row>
    <row r="53" spans="1:33" ht="15.75" customHeight="1" x14ac:dyDescent="0.25">
      <c r="A53" s="271"/>
      <c r="B53" s="271"/>
      <c r="C53" s="279"/>
      <c r="D53" s="378"/>
      <c r="E53" s="279"/>
      <c r="F53" s="323"/>
      <c r="G53" s="324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325"/>
      <c r="U53" s="325"/>
      <c r="V53" s="279"/>
      <c r="W53" s="279"/>
      <c r="X53" s="279"/>
      <c r="Y53" s="279"/>
      <c r="Z53" s="279"/>
      <c r="AA53" s="279"/>
      <c r="AB53" s="279"/>
      <c r="AC53" s="279"/>
      <c r="AD53" s="279"/>
      <c r="AE53" s="279"/>
      <c r="AF53" s="279"/>
    </row>
    <row r="54" spans="1:33" ht="15.75" customHeight="1" x14ac:dyDescent="0.3">
      <c r="A54" s="271"/>
      <c r="B54" s="271"/>
      <c r="C54" s="279"/>
      <c r="D54" s="279"/>
      <c r="E54" s="279"/>
      <c r="F54" s="326" t="s">
        <v>700</v>
      </c>
      <c r="G54" s="324"/>
      <c r="H54" s="327" cm="1">
        <f t="array" ref="H54">SUMPRODUCT(H$9:H$52,$T$9:$T$52,--($C$9:$C$52=$F54))*H$8</f>
        <v>7258.9679999999989</v>
      </c>
      <c r="I54" s="327">
        <f t="array" ref="I54">SUMPRODUCT(I$9:I$52,$T$9:$T$52,--($C$9:$C$52=$F54))*I$8</f>
        <v>8836.7808000000005</v>
      </c>
      <c r="J54" s="327">
        <f t="array" ref="J54">SUMPRODUCT(J$9:J$52,$T$9:$T$52,--($C$9:$C$52=$F54))*J$8</f>
        <v>7576.4247999999998</v>
      </c>
      <c r="K54" s="327" cm="1">
        <f t="array" ref="K54">SUMPRODUCT(K$9:K$52,$T$9:$T$52,--($C$9:$C$52=$F54))*K$8</f>
        <v>12383.7844</v>
      </c>
      <c r="L54" s="327">
        <f t="array" ref="L54">SUMPRODUCT(L$9:L$52,$T$9:$T$52,--($C$9:$C$52=$F54))*L$8</f>
        <v>10478.586799999999</v>
      </c>
      <c r="M54" s="327" cm="1">
        <f t="array" ref="M54">SUMPRODUCT(M$9:M$52,$T$9:$T$52,--($C$9:$C$52=$F54))*M$8</f>
        <v>41914.347199999997</v>
      </c>
      <c r="N54" s="327">
        <f t="array" ref="N54">SUMPRODUCT(N$9:N$52,$T$9:$T$52,--($C$9:$C$52=$F54))*N$8</f>
        <v>52392.933999999994</v>
      </c>
      <c r="O54" s="327">
        <f t="array" ref="O54">SUMPRODUCT(O$9:O$52,$T$9:$T$52,--($C$9:$C$52=$F54))*O$8</f>
        <v>11483.9388</v>
      </c>
      <c r="P54" s="327">
        <f t="array" ref="P54">SUMPRODUCT(P$9:P$52,$T$9:$T$52,--($C$9:$C$52=$F54))*P$8</f>
        <v>9525.9879999999994</v>
      </c>
      <c r="Q54" s="327" cm="1">
        <f t="array" ref="Q54">SUMPRODUCT(Q$9:Q$52,$T$9:$T$52,--($C$9:$C$52=$F54))*Q$8</f>
        <v>9525.9879999999994</v>
      </c>
      <c r="R54" s="327" cm="1">
        <f t="array" ref="R54">SUMPRODUCT(R$9:R$52,$T$9:$T$52,--($C$9:$C$52=$F54))*R$8</f>
        <v>4214.5540000000001</v>
      </c>
      <c r="S54" s="327">
        <f t="array" ref="S54">SUMPRODUCT(S$9:S$52,$T$9:$T$52,--($C$9:$C$52=$F54))*S$8</f>
        <v>0</v>
      </c>
      <c r="T54" s="325">
        <f>SUM(H54:S54)</f>
        <v>175592.29480000003</v>
      </c>
      <c r="U54" s="325">
        <f>T54+T55+T56</f>
        <v>287448.31480000005</v>
      </c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</row>
    <row r="55" spans="1:33" ht="15.75" customHeight="1" x14ac:dyDescent="0.3">
      <c r="A55" s="279"/>
      <c r="B55" s="279"/>
      <c r="C55" s="279"/>
      <c r="D55" s="271"/>
      <c r="E55" s="279"/>
      <c r="F55" s="326" t="s">
        <v>711</v>
      </c>
      <c r="G55" s="328"/>
      <c r="H55" s="327">
        <f t="array" ref="H55">SUMPRODUCT(H$9:H$52,$T$9:$T$52,--($C$9:$C$52=$F55))*H$8</f>
        <v>7307.95</v>
      </c>
      <c r="I55" s="327">
        <f t="array" ref="I55">SUMPRODUCT(I$9:I$52,$T$9:$T$52,--($C$9:$C$52=$F55))*I$8</f>
        <v>9923.9</v>
      </c>
      <c r="J55" s="327">
        <f t="array" ref="J55">SUMPRODUCT(J$9:J$52,$T$9:$T$52,--($C$9:$C$52=$F55))*J$8</f>
        <v>3782</v>
      </c>
      <c r="K55" s="327" cm="1">
        <f t="array" ref="K55">SUMPRODUCT(K$9:K$52,$T$9:$T$52,--($C$9:$C$52=$F55))*K$8</f>
        <v>6864</v>
      </c>
      <c r="L55" s="327">
        <f t="array" ref="L55">SUMPRODUCT(L$9:L$52,$T$9:$T$52,--($C$9:$C$52=$F55))*L$8</f>
        <v>5880</v>
      </c>
      <c r="M55" s="327">
        <f t="array" ref="M55">SUMPRODUCT(M$9:M$52,$T$9:$T$52,--($C$9:$C$52=$F55))*M$8</f>
        <v>23232</v>
      </c>
      <c r="N55" s="327">
        <f t="array" ref="N55">SUMPRODUCT(N$9:N$52,$T$9:$T$52,--($C$9:$C$52=$F55))*N$8</f>
        <v>29040</v>
      </c>
      <c r="O55" s="327">
        <f t="array" ref="O55">SUMPRODUCT(O$9:O$52,$T$9:$T$52,--($C$9:$C$52=$F55))*O$8</f>
        <v>9141.32</v>
      </c>
      <c r="P55" s="327">
        <f t="array" ref="P55">SUMPRODUCT(P$9:P$52,$T$9:$T$52,--($C$9:$C$52=$F55))*P$8</f>
        <v>5568</v>
      </c>
      <c r="Q55" s="327">
        <f t="array" ref="Q55">SUMPRODUCT(Q$9:Q$52,$T$9:$T$52,--($C$9:$C$52=$F55))*Q$8</f>
        <v>4576</v>
      </c>
      <c r="R55" s="327">
        <f t="array" ref="R55">SUMPRODUCT(R$9:R$52,$T$9:$T$52,--($C$9:$C$52=$F55))*R$8</f>
        <v>6540.8499999999995</v>
      </c>
      <c r="S55" s="327">
        <f t="array" ref="S55">SUMPRODUCT(S$9:S$52,$T$9:$T$52,--($C$9:$C$52=$F55))*S$8</f>
        <v>0</v>
      </c>
      <c r="T55" s="325">
        <f t="shared" ref="T55:T56" si="20">SUM(H55:S55)</f>
        <v>111856.02000000002</v>
      </c>
      <c r="U55" s="325"/>
      <c r="V55" s="279"/>
      <c r="W55" s="279"/>
      <c r="X55" s="279"/>
      <c r="Y55" s="279"/>
      <c r="Z55" s="279"/>
      <c r="AA55" s="279"/>
      <c r="AB55" s="279"/>
      <c r="AC55" s="279"/>
      <c r="AD55" s="279"/>
      <c r="AE55" s="279"/>
      <c r="AF55" s="271"/>
    </row>
    <row r="56" spans="1:33" ht="15.75" customHeight="1" x14ac:dyDescent="0.3">
      <c r="A56" s="279"/>
      <c r="B56" s="279"/>
      <c r="C56" s="279"/>
      <c r="D56" s="271"/>
      <c r="E56" s="279"/>
      <c r="F56" s="326" t="s">
        <v>721</v>
      </c>
      <c r="G56" s="328"/>
      <c r="H56" s="327">
        <f t="array" ref="H56">SUMPRODUCT(H$9:H$52,$T$9:$T$52,--($C$9:$C$52=$F56))*H$8</f>
        <v>0</v>
      </c>
      <c r="I56" s="327">
        <f t="array" ref="I56">SUMPRODUCT(I$9:I$52,$T$9:$T$52,--($C$9:$C$52=$F56))*I$8</f>
        <v>0</v>
      </c>
      <c r="J56" s="327">
        <f t="array" ref="J56">SUMPRODUCT(J$9:J$52,$T$9:$T$52,--($C$9:$C$52=$F56))*J$8</f>
        <v>0</v>
      </c>
      <c r="K56" s="327">
        <f t="array" ref="K56">SUMPRODUCT(K$9:K$52,$T$9:$T$52,--($C$9:$C$52=$F56))*K$8</f>
        <v>0</v>
      </c>
      <c r="L56" s="327">
        <f t="array" ref="L56">SUMPRODUCT(L$9:L$52,$T$9:$T$52,--($C$9:$C$52=$F56))*L$8</f>
        <v>0</v>
      </c>
      <c r="M56" s="327">
        <f t="array" ref="M56">SUMPRODUCT(M$9:M$52,$T$9:$T$52,--($C$9:$C$52=$F56))*M$8</f>
        <v>0</v>
      </c>
      <c r="N56" s="327">
        <f t="array" ref="N56">SUMPRODUCT(N$9:N$52,$T$9:$T$52,--($C$9:$C$52=$F56))*N$8</f>
        <v>0</v>
      </c>
      <c r="O56" s="327">
        <f t="array" ref="O56">SUMPRODUCT(O$9:O$52,$T$9:$T$52,--($C$9:$C$52=$F56))*O$8</f>
        <v>0</v>
      </c>
      <c r="P56" s="327">
        <f t="array" ref="P56">SUMPRODUCT(P$9:P$52,$T$9:$T$52,--($C$9:$C$52=$F56))*P$8</f>
        <v>0</v>
      </c>
      <c r="Q56" s="327">
        <f t="array" ref="Q56">SUMPRODUCT(Q$9:Q$52,$T$9:$T$52,--($C$9:$C$52=$F56))*Q$8</f>
        <v>0</v>
      </c>
      <c r="R56" s="327">
        <f t="array" ref="R56">SUMPRODUCT(R$9:R$52,$T$9:$T$52,--($C$9:$C$52=$F56))*R$8</f>
        <v>0</v>
      </c>
      <c r="S56" s="327">
        <f t="array" ref="S56">SUMPRODUCT(S$9:S$52,$T$9:$T$52,--($C$9:$C$52=$F56))*S$8</f>
        <v>0</v>
      </c>
      <c r="T56" s="325">
        <f t="shared" si="20"/>
        <v>0</v>
      </c>
      <c r="U56" s="325"/>
      <c r="V56" s="279"/>
      <c r="W56" s="279"/>
      <c r="X56" s="279"/>
      <c r="Y56" s="279"/>
      <c r="Z56" s="279"/>
      <c r="AA56" s="279"/>
      <c r="AB56" s="279"/>
      <c r="AC56" s="279"/>
      <c r="AD56" s="279"/>
      <c r="AE56" s="279"/>
      <c r="AF56" s="271"/>
    </row>
    <row r="57" spans="1:33" ht="15.75" customHeight="1" thickBot="1" x14ac:dyDescent="0.3">
      <c r="A57" s="279"/>
      <c r="B57" s="279"/>
      <c r="C57" s="279"/>
      <c r="D57" s="279"/>
      <c r="E57" s="279"/>
      <c r="F57" s="323"/>
      <c r="G57" s="328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325"/>
      <c r="U57" s="325"/>
      <c r="V57" s="325"/>
      <c r="W57" s="279"/>
      <c r="X57" s="279"/>
      <c r="Y57" s="279"/>
      <c r="Z57" s="279"/>
      <c r="AA57" s="279"/>
      <c r="AB57" s="279"/>
      <c r="AC57" s="279"/>
      <c r="AD57" s="279"/>
      <c r="AE57" s="279"/>
      <c r="AF57" s="279"/>
      <c r="AG57" s="271"/>
    </row>
    <row r="58" spans="1:33" ht="15.75" customHeight="1" x14ac:dyDescent="0.3">
      <c r="A58" s="271"/>
      <c r="B58" s="271"/>
      <c r="C58" s="332" t="s">
        <v>734</v>
      </c>
      <c r="D58" s="333" t="s">
        <v>735</v>
      </c>
      <c r="E58" s="334" t="s">
        <v>88</v>
      </c>
      <c r="F58" s="335">
        <f>SUMPRODUCT($H$8:$Q$8,$H58:$Q58)</f>
        <v>0</v>
      </c>
      <c r="G58" s="331"/>
      <c r="H58" s="342"/>
      <c r="I58" s="353"/>
      <c r="J58" s="353"/>
      <c r="K58" s="353"/>
      <c r="L58" s="353"/>
      <c r="M58" s="353"/>
      <c r="N58" s="354"/>
      <c r="O58" s="354"/>
      <c r="P58" s="354"/>
      <c r="Q58" s="354"/>
      <c r="R58" s="354"/>
      <c r="S58" s="354"/>
      <c r="T58" s="347"/>
      <c r="U58" s="348">
        <f>SUMPRODUCT(H58:Q58,$H$8:$Q$8)*T58</f>
        <v>0</v>
      </c>
      <c r="V58" s="279"/>
      <c r="W58" s="279"/>
      <c r="X58" s="279"/>
      <c r="Y58" s="279"/>
      <c r="Z58" s="279"/>
      <c r="AA58" s="279"/>
      <c r="AB58" s="279"/>
      <c r="AC58" s="279"/>
      <c r="AD58" s="279"/>
      <c r="AE58" s="279"/>
      <c r="AF58" s="279"/>
    </row>
    <row r="59" spans="1:33" ht="18" customHeight="1" x14ac:dyDescent="0.3">
      <c r="A59" s="271"/>
      <c r="B59" s="271"/>
      <c r="C59" s="336" t="s">
        <v>734</v>
      </c>
      <c r="D59" s="295" t="s">
        <v>736</v>
      </c>
      <c r="E59" s="296" t="s">
        <v>88</v>
      </c>
      <c r="F59" s="337">
        <f>SUMPRODUCT($H$8:$Q$8,$H59:$Q59)</f>
        <v>0</v>
      </c>
      <c r="G59" s="331"/>
      <c r="H59" s="343"/>
      <c r="I59" s="317"/>
      <c r="J59" s="297"/>
      <c r="K59" s="297"/>
      <c r="L59" s="297"/>
      <c r="M59" s="298"/>
      <c r="N59" s="298"/>
      <c r="O59" s="298"/>
      <c r="P59" s="298"/>
      <c r="Q59" s="298"/>
      <c r="R59" s="298"/>
      <c r="S59" s="298"/>
      <c r="T59" s="349"/>
      <c r="U59" s="350">
        <f>SUMPRODUCT(H59:Q59,$H$8:$Q$8)*T59</f>
        <v>0</v>
      </c>
      <c r="V59" s="279"/>
      <c r="W59" s="279"/>
      <c r="X59" s="279"/>
      <c r="Y59" s="279"/>
      <c r="Z59" s="279"/>
      <c r="AA59" s="279"/>
      <c r="AB59" s="279"/>
      <c r="AC59" s="279"/>
      <c r="AD59" s="279"/>
      <c r="AE59" s="279"/>
      <c r="AF59" s="279"/>
    </row>
    <row r="60" spans="1:33" ht="18" customHeight="1" x14ac:dyDescent="0.3">
      <c r="A60" s="271"/>
      <c r="B60" s="271"/>
      <c r="C60" s="336" t="s">
        <v>734</v>
      </c>
      <c r="D60" s="295"/>
      <c r="E60" s="296"/>
      <c r="F60" s="337">
        <f>SUMPRODUCT($H$8:$Q$8,$H60:$Q60)</f>
        <v>0</v>
      </c>
      <c r="G60" s="331"/>
      <c r="H60" s="343"/>
      <c r="I60" s="317"/>
      <c r="J60" s="297"/>
      <c r="K60" s="297"/>
      <c r="L60" s="298"/>
      <c r="M60" s="298"/>
      <c r="N60" s="298"/>
      <c r="O60" s="298"/>
      <c r="P60" s="298"/>
      <c r="Q60" s="298"/>
      <c r="R60" s="298"/>
      <c r="S60" s="298"/>
      <c r="T60" s="349"/>
      <c r="U60" s="350">
        <f>SUMPRODUCT(H60:Q60,$H$8:$Q$8)*T60</f>
        <v>0</v>
      </c>
      <c r="V60" s="279"/>
      <c r="W60" s="279"/>
      <c r="X60" s="279"/>
      <c r="Y60" s="279"/>
      <c r="Z60" s="279"/>
      <c r="AA60" s="279"/>
      <c r="AB60" s="279"/>
      <c r="AC60" s="279"/>
      <c r="AD60" s="279"/>
      <c r="AE60" s="279"/>
      <c r="AF60" s="279"/>
    </row>
    <row r="61" spans="1:33" ht="15.75" customHeight="1" thickBot="1" x14ac:dyDescent="0.35">
      <c r="A61" s="271"/>
      <c r="B61" s="271"/>
      <c r="C61" s="338"/>
      <c r="D61" s="339"/>
      <c r="E61" s="340"/>
      <c r="F61" s="341">
        <f>SUMPRODUCT($H$8:$Q$8,$H61:$Q61)</f>
        <v>0</v>
      </c>
      <c r="G61" s="331"/>
      <c r="H61" s="344"/>
      <c r="I61" s="345"/>
      <c r="J61" s="345"/>
      <c r="K61" s="345"/>
      <c r="L61" s="346"/>
      <c r="M61" s="346"/>
      <c r="N61" s="346"/>
      <c r="O61" s="346"/>
      <c r="P61" s="346"/>
      <c r="Q61" s="346"/>
      <c r="R61" s="346"/>
      <c r="S61" s="346"/>
      <c r="T61" s="351"/>
      <c r="U61" s="352">
        <f>SUMPRODUCT(H61:Q61,$H$8:$Q$8)*T61</f>
        <v>0</v>
      </c>
      <c r="V61" s="279"/>
      <c r="W61" s="279"/>
      <c r="X61" s="279"/>
      <c r="Y61" s="279"/>
      <c r="Z61" s="279"/>
      <c r="AA61" s="279"/>
      <c r="AB61" s="279"/>
      <c r="AC61" s="279"/>
      <c r="AD61" s="279"/>
      <c r="AE61" s="279"/>
      <c r="AF61" s="279"/>
    </row>
    <row r="62" spans="1:33" ht="15.75" customHeight="1" x14ac:dyDescent="0.25">
      <c r="A62" s="279"/>
      <c r="B62" s="279"/>
      <c r="C62" s="374"/>
      <c r="D62" s="279"/>
      <c r="E62" s="279"/>
      <c r="F62" s="323"/>
      <c r="G62" s="328"/>
      <c r="H62" s="373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325"/>
      <c r="V62" s="325"/>
      <c r="W62" s="279"/>
      <c r="X62" s="279"/>
      <c r="Y62" s="279"/>
      <c r="Z62" s="279"/>
      <c r="AA62" s="279"/>
      <c r="AB62" s="279"/>
      <c r="AC62" s="279"/>
      <c r="AD62" s="279"/>
      <c r="AE62" s="279"/>
      <c r="AF62" s="279"/>
      <c r="AG62" s="271"/>
    </row>
    <row r="63" spans="1:33" ht="15.75" customHeight="1" x14ac:dyDescent="0.25">
      <c r="A63" s="279"/>
      <c r="B63" s="279"/>
      <c r="C63" s="373" t="s">
        <v>1410</v>
      </c>
      <c r="D63" s="279"/>
      <c r="E63" s="279"/>
      <c r="F63" s="323"/>
      <c r="G63" s="328"/>
      <c r="H63" s="279"/>
      <c r="I63" s="279"/>
      <c r="J63" s="27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325"/>
      <c r="V63" s="325"/>
      <c r="W63" s="279"/>
      <c r="X63" s="279"/>
      <c r="Y63" s="279"/>
      <c r="Z63" s="279"/>
      <c r="AA63" s="279"/>
      <c r="AB63" s="279"/>
      <c r="AC63" s="279"/>
      <c r="AD63" s="279"/>
      <c r="AE63" s="279"/>
      <c r="AF63" s="279"/>
      <c r="AG63" s="271"/>
    </row>
    <row r="64" spans="1:33" ht="15.75" customHeight="1" x14ac:dyDescent="0.25">
      <c r="A64" s="279"/>
      <c r="B64" s="279"/>
      <c r="C64" s="279"/>
      <c r="D64" s="279"/>
      <c r="E64" s="279"/>
      <c r="F64" s="323"/>
      <c r="G64" s="328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325"/>
      <c r="V64" s="325"/>
      <c r="W64" s="279"/>
      <c r="X64" s="279"/>
      <c r="Y64" s="279"/>
      <c r="Z64" s="279"/>
      <c r="AA64" s="279"/>
      <c r="AB64" s="279"/>
      <c r="AC64" s="279"/>
      <c r="AD64" s="279"/>
      <c r="AE64" s="279"/>
      <c r="AF64" s="279"/>
      <c r="AG64" s="271"/>
    </row>
    <row r="65" spans="1:33" ht="15.75" customHeight="1" x14ac:dyDescent="0.25">
      <c r="A65" s="279"/>
      <c r="B65" s="279"/>
      <c r="C65" s="279"/>
      <c r="D65" s="271"/>
      <c r="E65" s="279"/>
      <c r="F65" s="323"/>
      <c r="G65" s="328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325"/>
      <c r="V65" s="325"/>
      <c r="W65" s="279"/>
      <c r="X65" s="279"/>
      <c r="Y65" s="279"/>
      <c r="Z65" s="279"/>
      <c r="AA65" s="279"/>
      <c r="AB65" s="279"/>
      <c r="AC65" s="279"/>
      <c r="AD65" s="279"/>
      <c r="AE65" s="279"/>
      <c r="AF65" s="279"/>
      <c r="AG65" s="271"/>
    </row>
    <row r="66" spans="1:33" ht="15.75" customHeight="1" x14ac:dyDescent="0.25">
      <c r="A66" s="279"/>
      <c r="B66" s="279"/>
      <c r="C66" s="279"/>
      <c r="D66" s="271"/>
      <c r="E66" s="279"/>
      <c r="F66" s="323"/>
      <c r="G66" s="328"/>
      <c r="H66" s="279"/>
      <c r="I66" s="279"/>
      <c r="J66" s="279"/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325"/>
      <c r="V66" s="325"/>
      <c r="W66" s="279"/>
      <c r="X66" s="279"/>
      <c r="Y66" s="279"/>
      <c r="Z66" s="279"/>
      <c r="AA66" s="279"/>
      <c r="AB66" s="279"/>
      <c r="AC66" s="279"/>
      <c r="AD66" s="279"/>
      <c r="AE66" s="279"/>
      <c r="AF66" s="279"/>
      <c r="AG66" s="271"/>
    </row>
    <row r="67" spans="1:33" ht="15.75" customHeight="1" x14ac:dyDescent="0.25">
      <c r="A67" s="279"/>
      <c r="B67" s="279"/>
      <c r="C67" s="279"/>
      <c r="D67" s="271"/>
      <c r="E67" s="279"/>
      <c r="F67" s="323"/>
      <c r="G67" s="328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325"/>
      <c r="V67" s="325"/>
      <c r="W67" s="279"/>
      <c r="X67" s="279"/>
      <c r="Y67" s="279"/>
      <c r="Z67" s="279"/>
      <c r="AA67" s="279"/>
      <c r="AB67" s="279"/>
      <c r="AC67" s="279"/>
      <c r="AD67" s="279"/>
      <c r="AE67" s="279"/>
      <c r="AF67" s="279"/>
      <c r="AG67" s="271"/>
    </row>
    <row r="68" spans="1:33" ht="15.75" customHeight="1" x14ac:dyDescent="0.25">
      <c r="A68" s="279"/>
      <c r="B68" s="279"/>
      <c r="C68" s="279"/>
      <c r="D68" s="271"/>
      <c r="E68" s="279"/>
      <c r="F68" s="323"/>
      <c r="G68" s="328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325"/>
      <c r="V68" s="325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1"/>
    </row>
    <row r="69" spans="1:33" ht="15.75" customHeight="1" x14ac:dyDescent="0.25">
      <c r="A69" s="279"/>
      <c r="B69" s="279"/>
      <c r="C69" s="279"/>
      <c r="D69" s="271"/>
      <c r="E69" s="279"/>
      <c r="F69" s="323"/>
      <c r="G69" s="328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9"/>
      <c r="S69" s="279"/>
      <c r="T69" s="279"/>
      <c r="U69" s="325"/>
      <c r="V69" s="325"/>
      <c r="W69" s="279"/>
      <c r="X69" s="279"/>
      <c r="Y69" s="279"/>
      <c r="Z69" s="279"/>
      <c r="AA69" s="279"/>
      <c r="AB69" s="279"/>
      <c r="AC69" s="279"/>
      <c r="AD69" s="279"/>
      <c r="AE69" s="279"/>
      <c r="AF69" s="279"/>
      <c r="AG69" s="271"/>
    </row>
    <row r="70" spans="1:33" ht="15.75" customHeight="1" x14ac:dyDescent="0.25">
      <c r="A70" s="279"/>
      <c r="B70" s="279"/>
      <c r="C70" s="279"/>
      <c r="D70" s="271"/>
      <c r="E70" s="279"/>
      <c r="F70" s="323"/>
      <c r="G70" s="328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325"/>
      <c r="V70" s="325"/>
      <c r="W70" s="279"/>
      <c r="X70" s="279"/>
      <c r="Y70" s="279"/>
      <c r="Z70" s="279"/>
      <c r="AA70" s="279"/>
      <c r="AB70" s="279"/>
      <c r="AC70" s="279"/>
      <c r="AD70" s="279"/>
      <c r="AE70" s="279"/>
      <c r="AF70" s="279"/>
      <c r="AG70" s="271"/>
    </row>
    <row r="71" spans="1:33" ht="15.75" customHeight="1" x14ac:dyDescent="0.25">
      <c r="A71" s="279"/>
      <c r="B71" s="279"/>
      <c r="C71" s="279"/>
      <c r="D71" s="271"/>
      <c r="E71" s="279"/>
      <c r="F71" s="323"/>
      <c r="G71" s="328"/>
      <c r="H71" s="279"/>
      <c r="I71" s="279"/>
      <c r="J71" s="279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325"/>
      <c r="V71" s="325"/>
      <c r="W71" s="279"/>
      <c r="X71" s="279"/>
      <c r="Y71" s="279"/>
      <c r="Z71" s="279"/>
      <c r="AA71" s="279"/>
      <c r="AB71" s="279"/>
      <c r="AC71" s="279"/>
      <c r="AD71" s="279"/>
      <c r="AE71" s="279"/>
      <c r="AF71" s="279"/>
      <c r="AG71" s="271"/>
    </row>
    <row r="72" spans="1:33" ht="15.75" customHeight="1" x14ac:dyDescent="0.25">
      <c r="A72" s="279"/>
      <c r="B72" s="279"/>
      <c r="C72" s="279"/>
      <c r="D72" s="271"/>
      <c r="E72" s="279"/>
      <c r="F72" s="323"/>
      <c r="G72" s="328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325"/>
      <c r="V72" s="325"/>
      <c r="W72" s="279"/>
      <c r="X72" s="279"/>
      <c r="Y72" s="279"/>
      <c r="Z72" s="279"/>
      <c r="AA72" s="279"/>
      <c r="AB72" s="279"/>
      <c r="AC72" s="279"/>
      <c r="AD72" s="279"/>
      <c r="AE72" s="279"/>
      <c r="AF72" s="279"/>
      <c r="AG72" s="271"/>
    </row>
    <row r="73" spans="1:33" ht="15.75" customHeight="1" x14ac:dyDescent="0.25">
      <c r="A73" s="279"/>
      <c r="B73" s="279"/>
      <c r="C73" s="279"/>
      <c r="D73" s="271"/>
      <c r="E73" s="279"/>
      <c r="F73" s="323"/>
      <c r="G73" s="328"/>
      <c r="H73" s="279"/>
      <c r="I73" s="279"/>
      <c r="J73" s="279"/>
      <c r="K73" s="279"/>
      <c r="L73" s="279"/>
      <c r="M73" s="279"/>
      <c r="N73" s="279"/>
      <c r="O73" s="279"/>
      <c r="P73" s="279"/>
      <c r="Q73" s="279"/>
      <c r="R73" s="279"/>
      <c r="S73" s="279"/>
      <c r="T73" s="279"/>
      <c r="U73" s="325"/>
      <c r="V73" s="325"/>
      <c r="W73" s="279"/>
      <c r="X73" s="279"/>
      <c r="Y73" s="279"/>
      <c r="Z73" s="279"/>
      <c r="AA73" s="279"/>
      <c r="AB73" s="279"/>
      <c r="AC73" s="279"/>
      <c r="AD73" s="279"/>
      <c r="AE73" s="279"/>
      <c r="AF73" s="279"/>
      <c r="AG73" s="271"/>
    </row>
    <row r="74" spans="1:33" ht="15.75" customHeight="1" x14ac:dyDescent="0.25">
      <c r="A74" s="279"/>
      <c r="B74" s="279"/>
      <c r="C74" s="279"/>
      <c r="D74" s="279"/>
      <c r="E74" s="279"/>
      <c r="F74" s="323"/>
      <c r="G74" s="328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325"/>
      <c r="V74" s="325"/>
      <c r="W74" s="279"/>
      <c r="X74" s="279"/>
      <c r="Y74" s="279"/>
      <c r="Z74" s="279"/>
      <c r="AA74" s="279"/>
      <c r="AB74" s="279"/>
      <c r="AC74" s="279"/>
      <c r="AD74" s="279"/>
      <c r="AE74" s="279"/>
      <c r="AF74" s="279"/>
      <c r="AG74" s="271"/>
    </row>
    <row r="75" spans="1:33" ht="15.75" customHeight="1" x14ac:dyDescent="0.25">
      <c r="A75" s="279"/>
      <c r="B75" s="279"/>
      <c r="C75" s="279"/>
      <c r="D75" s="279"/>
      <c r="E75" s="279"/>
      <c r="F75" s="323"/>
      <c r="G75" s="328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325"/>
      <c r="V75" s="325"/>
      <c r="W75" s="279"/>
      <c r="X75" s="279"/>
      <c r="Y75" s="279"/>
      <c r="Z75" s="279"/>
      <c r="AA75" s="279"/>
      <c r="AB75" s="279"/>
      <c r="AC75" s="279"/>
      <c r="AD75" s="279"/>
      <c r="AE75" s="279"/>
      <c r="AF75" s="279"/>
      <c r="AG75" s="271"/>
    </row>
    <row r="76" spans="1:33" ht="15.75" customHeight="1" x14ac:dyDescent="0.25">
      <c r="A76" s="279"/>
      <c r="B76" s="279"/>
      <c r="C76" s="279"/>
      <c r="D76" s="279"/>
      <c r="E76" s="279"/>
      <c r="F76" s="323"/>
      <c r="G76" s="328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325"/>
      <c r="V76" s="325"/>
      <c r="W76" s="279"/>
      <c r="X76" s="279"/>
      <c r="Y76" s="279"/>
      <c r="Z76" s="279"/>
      <c r="AA76" s="279"/>
      <c r="AB76" s="279"/>
      <c r="AC76" s="279"/>
      <c r="AD76" s="279"/>
      <c r="AE76" s="279"/>
      <c r="AF76" s="279"/>
      <c r="AG76" s="271"/>
    </row>
    <row r="77" spans="1:33" ht="15.75" customHeight="1" x14ac:dyDescent="0.25">
      <c r="A77" s="279"/>
      <c r="B77" s="279"/>
      <c r="C77" s="279"/>
      <c r="D77" s="271"/>
      <c r="E77" s="279"/>
      <c r="F77" s="323"/>
      <c r="G77" s="328"/>
      <c r="H77" s="279"/>
      <c r="I77" s="279"/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325"/>
      <c r="V77" s="325"/>
      <c r="W77" s="279"/>
      <c r="X77" s="279"/>
      <c r="Y77" s="279"/>
      <c r="Z77" s="279"/>
      <c r="AA77" s="279"/>
      <c r="AB77" s="279"/>
      <c r="AC77" s="279"/>
      <c r="AD77" s="279"/>
      <c r="AE77" s="279"/>
      <c r="AF77" s="279"/>
      <c r="AG77" s="271"/>
    </row>
    <row r="78" spans="1:33" ht="15.75" customHeight="1" x14ac:dyDescent="0.25">
      <c r="A78" s="279"/>
      <c r="B78" s="279"/>
      <c r="C78" s="279"/>
      <c r="D78" s="271"/>
      <c r="E78" s="279"/>
      <c r="F78" s="323"/>
      <c r="G78" s="328"/>
      <c r="H78" s="279"/>
      <c r="I78" s="279"/>
      <c r="J78" s="279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325"/>
      <c r="V78" s="325"/>
      <c r="W78" s="279"/>
      <c r="X78" s="279"/>
      <c r="Y78" s="279"/>
      <c r="Z78" s="279"/>
      <c r="AA78" s="279"/>
      <c r="AB78" s="279"/>
      <c r="AC78" s="279"/>
      <c r="AD78" s="279"/>
      <c r="AE78" s="279"/>
      <c r="AF78" s="279"/>
      <c r="AG78" s="271"/>
    </row>
    <row r="79" spans="1:33" ht="15.75" customHeight="1" x14ac:dyDescent="0.25">
      <c r="A79" s="279"/>
      <c r="B79" s="279"/>
      <c r="C79" s="279"/>
      <c r="D79" s="279"/>
      <c r="E79" s="279"/>
      <c r="F79" s="323"/>
      <c r="G79" s="328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325"/>
      <c r="V79" s="325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1"/>
    </row>
    <row r="80" spans="1:33" ht="15.75" customHeight="1" x14ac:dyDescent="0.25">
      <c r="A80" s="279"/>
      <c r="B80" s="279"/>
      <c r="C80" s="279"/>
      <c r="D80" s="279"/>
      <c r="E80" s="279"/>
      <c r="F80" s="323"/>
      <c r="G80" s="328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325"/>
      <c r="V80" s="325"/>
      <c r="W80" s="279"/>
      <c r="X80" s="279"/>
      <c r="Y80" s="279"/>
      <c r="Z80" s="279"/>
      <c r="AA80" s="279"/>
      <c r="AB80" s="279"/>
      <c r="AC80" s="279"/>
      <c r="AD80" s="279"/>
      <c r="AE80" s="279"/>
      <c r="AF80" s="279"/>
      <c r="AG80" s="271"/>
    </row>
    <row r="81" spans="1:33" ht="15.75" customHeight="1" x14ac:dyDescent="0.25">
      <c r="A81" s="279"/>
      <c r="B81" s="279"/>
      <c r="C81" s="279"/>
      <c r="D81" s="279"/>
      <c r="E81" s="279"/>
      <c r="F81" s="323"/>
      <c r="G81" s="328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325"/>
      <c r="V81" s="325"/>
      <c r="W81" s="279"/>
      <c r="X81" s="279"/>
      <c r="Y81" s="279"/>
      <c r="Z81" s="279"/>
      <c r="AA81" s="279"/>
      <c r="AB81" s="279"/>
      <c r="AC81" s="279"/>
      <c r="AD81" s="279"/>
      <c r="AE81" s="279"/>
      <c r="AF81" s="279"/>
      <c r="AG81" s="271"/>
    </row>
    <row r="82" spans="1:33" ht="15.75" customHeight="1" x14ac:dyDescent="0.25">
      <c r="A82" s="279"/>
      <c r="B82" s="279"/>
      <c r="C82" s="279"/>
      <c r="D82" s="279"/>
      <c r="E82" s="279"/>
      <c r="F82" s="323"/>
      <c r="G82" s="328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325"/>
      <c r="V82" s="325"/>
      <c r="W82" s="279"/>
      <c r="X82" s="279"/>
      <c r="Y82" s="279"/>
      <c r="Z82" s="279"/>
      <c r="AA82" s="279"/>
      <c r="AB82" s="279"/>
      <c r="AC82" s="279"/>
      <c r="AD82" s="279"/>
      <c r="AE82" s="279"/>
      <c r="AF82" s="279"/>
      <c r="AG82" s="271"/>
    </row>
    <row r="83" spans="1:33" ht="15.75" customHeight="1" x14ac:dyDescent="0.25">
      <c r="A83" s="279"/>
      <c r="B83" s="279"/>
      <c r="C83" s="279"/>
      <c r="D83" s="279"/>
      <c r="E83" s="279"/>
      <c r="F83" s="323"/>
      <c r="G83" s="328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325"/>
      <c r="V83" s="325"/>
      <c r="W83" s="279"/>
      <c r="X83" s="279"/>
      <c r="Y83" s="279"/>
      <c r="Z83" s="279"/>
      <c r="AA83" s="279"/>
      <c r="AB83" s="279"/>
      <c r="AC83" s="279"/>
      <c r="AD83" s="279"/>
      <c r="AE83" s="279"/>
      <c r="AF83" s="279"/>
      <c r="AG83" s="271"/>
    </row>
    <row r="84" spans="1:33" ht="15.75" customHeight="1" x14ac:dyDescent="0.25">
      <c r="A84" s="279"/>
      <c r="B84" s="279"/>
      <c r="C84" s="279"/>
      <c r="D84" s="279"/>
      <c r="E84" s="279"/>
      <c r="F84" s="323"/>
      <c r="G84" s="328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325"/>
      <c r="V84" s="325"/>
      <c r="W84" s="279"/>
      <c r="X84" s="279"/>
      <c r="Y84" s="279"/>
      <c r="Z84" s="279"/>
      <c r="AA84" s="279"/>
      <c r="AB84" s="279"/>
      <c r="AC84" s="279"/>
      <c r="AD84" s="279"/>
      <c r="AE84" s="279"/>
      <c r="AF84" s="279"/>
      <c r="AG84" s="271"/>
    </row>
    <row r="85" spans="1:33" ht="15.75" customHeight="1" x14ac:dyDescent="0.25">
      <c r="A85" s="279"/>
      <c r="B85" s="279"/>
      <c r="C85" s="279"/>
      <c r="D85" s="279"/>
      <c r="E85" s="279"/>
      <c r="F85" s="323"/>
      <c r="G85" s="328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325"/>
      <c r="V85" s="325"/>
      <c r="W85" s="279"/>
      <c r="X85" s="279"/>
      <c r="Y85" s="279"/>
      <c r="Z85" s="279"/>
      <c r="AA85" s="279"/>
      <c r="AB85" s="279"/>
      <c r="AC85" s="279"/>
      <c r="AD85" s="279"/>
      <c r="AE85" s="279"/>
      <c r="AF85" s="279"/>
      <c r="AG85" s="271"/>
    </row>
    <row r="86" spans="1:33" ht="15.75" customHeight="1" x14ac:dyDescent="0.25">
      <c r="A86" s="279"/>
      <c r="B86" s="279"/>
      <c r="C86" s="279"/>
      <c r="D86" s="279"/>
      <c r="E86" s="279"/>
      <c r="F86" s="323"/>
      <c r="G86" s="328"/>
      <c r="H86" s="279"/>
      <c r="I86" s="279"/>
      <c r="J86" s="279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325"/>
      <c r="V86" s="325"/>
      <c r="W86" s="279"/>
      <c r="X86" s="279"/>
      <c r="Y86" s="279"/>
      <c r="Z86" s="279"/>
      <c r="AA86" s="279"/>
      <c r="AB86" s="279"/>
      <c r="AC86" s="279"/>
      <c r="AD86" s="279"/>
      <c r="AE86" s="279"/>
      <c r="AF86" s="279"/>
      <c r="AG86" s="271"/>
    </row>
    <row r="87" spans="1:33" ht="15.75" customHeight="1" x14ac:dyDescent="0.25">
      <c r="A87" s="279"/>
      <c r="B87" s="279"/>
      <c r="C87" s="279"/>
      <c r="D87" s="279"/>
      <c r="E87" s="279"/>
      <c r="F87" s="323"/>
      <c r="G87" s="328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325"/>
      <c r="V87" s="325"/>
      <c r="W87" s="279"/>
      <c r="X87" s="279"/>
      <c r="Y87" s="279"/>
      <c r="Z87" s="279"/>
      <c r="AA87" s="279"/>
      <c r="AB87" s="279"/>
      <c r="AC87" s="279"/>
      <c r="AD87" s="279"/>
      <c r="AE87" s="279"/>
      <c r="AF87" s="279"/>
      <c r="AG87" s="271"/>
    </row>
    <row r="88" spans="1:33" ht="15.75" customHeight="1" x14ac:dyDescent="0.25">
      <c r="A88" s="279"/>
      <c r="B88" s="279"/>
      <c r="C88" s="279"/>
      <c r="D88" s="279"/>
      <c r="E88" s="279"/>
      <c r="F88" s="323"/>
      <c r="G88" s="328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325"/>
      <c r="V88" s="325"/>
      <c r="W88" s="279"/>
      <c r="X88" s="279"/>
      <c r="Y88" s="279"/>
      <c r="Z88" s="279"/>
      <c r="AA88" s="279"/>
      <c r="AB88" s="279"/>
      <c r="AC88" s="279"/>
      <c r="AD88" s="279"/>
      <c r="AE88" s="279"/>
      <c r="AF88" s="279"/>
      <c r="AG88" s="271"/>
    </row>
    <row r="89" spans="1:33" ht="15.75" customHeight="1" x14ac:dyDescent="0.25">
      <c r="A89" s="279"/>
      <c r="B89" s="279"/>
      <c r="C89" s="279"/>
      <c r="D89" s="279"/>
      <c r="E89" s="279"/>
      <c r="F89" s="323"/>
      <c r="G89" s="328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325"/>
      <c r="V89" s="325"/>
      <c r="W89" s="279"/>
      <c r="X89" s="279"/>
      <c r="Y89" s="279"/>
      <c r="Z89" s="279"/>
      <c r="AA89" s="279"/>
      <c r="AB89" s="279"/>
      <c r="AC89" s="279"/>
      <c r="AD89" s="279"/>
      <c r="AE89" s="279"/>
      <c r="AF89" s="279"/>
      <c r="AG89" s="271"/>
    </row>
    <row r="90" spans="1:33" ht="15.75" customHeight="1" x14ac:dyDescent="0.25">
      <c r="A90" s="279"/>
      <c r="B90" s="279"/>
      <c r="C90" s="279"/>
      <c r="D90" s="279"/>
      <c r="E90" s="279"/>
      <c r="F90" s="323"/>
      <c r="G90" s="328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325"/>
      <c r="V90" s="325"/>
      <c r="W90" s="279"/>
      <c r="X90" s="279"/>
      <c r="Y90" s="279"/>
      <c r="Z90" s="279"/>
      <c r="AA90" s="279"/>
      <c r="AB90" s="279"/>
      <c r="AC90" s="279"/>
      <c r="AD90" s="279"/>
      <c r="AE90" s="279"/>
      <c r="AF90" s="279"/>
      <c r="AG90" s="271"/>
    </row>
    <row r="91" spans="1:33" ht="15.75" customHeight="1" x14ac:dyDescent="0.25">
      <c r="A91" s="279"/>
      <c r="B91" s="279"/>
      <c r="C91" s="279"/>
      <c r="D91" s="279"/>
      <c r="E91" s="279"/>
      <c r="F91" s="323"/>
      <c r="G91" s="328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325"/>
      <c r="V91" s="325"/>
      <c r="W91" s="279"/>
      <c r="X91" s="279"/>
      <c r="Y91" s="279"/>
      <c r="Z91" s="279"/>
      <c r="AA91" s="279"/>
      <c r="AB91" s="279"/>
      <c r="AC91" s="279"/>
      <c r="AD91" s="279"/>
      <c r="AE91" s="279"/>
      <c r="AF91" s="279"/>
      <c r="AG91" s="271"/>
    </row>
    <row r="92" spans="1:33" ht="15.75" customHeight="1" x14ac:dyDescent="0.25">
      <c r="A92" s="279"/>
      <c r="B92" s="279"/>
      <c r="C92" s="279"/>
      <c r="D92" s="279"/>
      <c r="E92" s="279"/>
      <c r="F92" s="323"/>
      <c r="G92" s="328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325"/>
      <c r="V92" s="325"/>
      <c r="W92" s="279"/>
      <c r="X92" s="279"/>
      <c r="Y92" s="279"/>
      <c r="Z92" s="279"/>
      <c r="AA92" s="279"/>
      <c r="AB92" s="279"/>
      <c r="AC92" s="279"/>
      <c r="AD92" s="279"/>
      <c r="AE92" s="279"/>
      <c r="AF92" s="279"/>
      <c r="AG92" s="271"/>
    </row>
    <row r="93" spans="1:33" ht="15.75" customHeight="1" x14ac:dyDescent="0.25">
      <c r="A93" s="279"/>
      <c r="B93" s="279"/>
      <c r="C93" s="279"/>
      <c r="D93" s="279"/>
      <c r="E93" s="279"/>
      <c r="F93" s="323"/>
      <c r="G93" s="328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325"/>
      <c r="V93" s="325"/>
      <c r="W93" s="279"/>
      <c r="X93" s="279"/>
      <c r="Y93" s="279"/>
      <c r="Z93" s="279"/>
      <c r="AA93" s="279"/>
      <c r="AB93" s="279"/>
      <c r="AC93" s="279"/>
      <c r="AD93" s="279"/>
      <c r="AE93" s="279"/>
      <c r="AF93" s="279"/>
      <c r="AG93" s="271"/>
    </row>
    <row r="94" spans="1:33" ht="15.75" customHeight="1" x14ac:dyDescent="0.25">
      <c r="A94" s="279"/>
      <c r="B94" s="279"/>
      <c r="C94" s="279"/>
      <c r="D94" s="279"/>
      <c r="E94" s="279"/>
      <c r="F94" s="323"/>
      <c r="G94" s="328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325"/>
      <c r="V94" s="325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1"/>
    </row>
    <row r="95" spans="1:33" ht="15.75" customHeight="1" x14ac:dyDescent="0.25">
      <c r="A95" s="279"/>
      <c r="B95" s="279"/>
      <c r="C95" s="279"/>
      <c r="D95" s="279"/>
      <c r="E95" s="279"/>
      <c r="F95" s="323"/>
      <c r="G95" s="328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325"/>
      <c r="V95" s="325"/>
      <c r="W95" s="279"/>
      <c r="X95" s="279"/>
      <c r="Y95" s="279"/>
      <c r="Z95" s="279"/>
      <c r="AA95" s="279"/>
      <c r="AB95" s="279"/>
      <c r="AC95" s="279"/>
      <c r="AD95" s="279"/>
      <c r="AE95" s="279"/>
      <c r="AF95" s="279"/>
      <c r="AG95" s="271"/>
    </row>
    <row r="96" spans="1:33" ht="15.75" customHeight="1" x14ac:dyDescent="0.25">
      <c r="A96" s="279"/>
      <c r="B96" s="279"/>
      <c r="C96" s="279"/>
      <c r="D96" s="279"/>
      <c r="E96" s="279"/>
      <c r="F96" s="323"/>
      <c r="G96" s="328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325"/>
      <c r="V96" s="325"/>
      <c r="W96" s="279"/>
      <c r="X96" s="279"/>
      <c r="Y96" s="279"/>
      <c r="Z96" s="279"/>
      <c r="AA96" s="279"/>
      <c r="AB96" s="279"/>
      <c r="AC96" s="279"/>
      <c r="AD96" s="279"/>
      <c r="AE96" s="279"/>
      <c r="AF96" s="279"/>
      <c r="AG96" s="271"/>
    </row>
    <row r="97" spans="1:33" ht="15.75" customHeight="1" x14ac:dyDescent="0.25">
      <c r="A97" s="279"/>
      <c r="B97" s="279"/>
      <c r="C97" s="279"/>
      <c r="D97" s="279"/>
      <c r="E97" s="279"/>
      <c r="F97" s="323"/>
      <c r="G97" s="328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325"/>
      <c r="V97" s="325"/>
      <c r="W97" s="279"/>
      <c r="X97" s="279"/>
      <c r="Y97" s="279"/>
      <c r="Z97" s="279"/>
      <c r="AA97" s="279"/>
      <c r="AB97" s="279"/>
      <c r="AC97" s="279"/>
      <c r="AD97" s="279"/>
      <c r="AE97" s="279"/>
      <c r="AF97" s="279"/>
      <c r="AG97" s="271"/>
    </row>
    <row r="98" spans="1:33" ht="15.75" customHeight="1" x14ac:dyDescent="0.25">
      <c r="A98" s="279"/>
      <c r="B98" s="279"/>
      <c r="C98" s="279"/>
      <c r="D98" s="279"/>
      <c r="E98" s="279"/>
      <c r="F98" s="323"/>
      <c r="G98" s="328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325"/>
      <c r="V98" s="325"/>
      <c r="W98" s="279"/>
      <c r="X98" s="279"/>
      <c r="Y98" s="279"/>
      <c r="Z98" s="279"/>
      <c r="AA98" s="279"/>
      <c r="AB98" s="279"/>
      <c r="AC98" s="279"/>
      <c r="AD98" s="279"/>
      <c r="AE98" s="279"/>
      <c r="AF98" s="279"/>
      <c r="AG98" s="271"/>
    </row>
    <row r="99" spans="1:33" ht="15.75" customHeight="1" x14ac:dyDescent="0.25">
      <c r="A99" s="279"/>
      <c r="B99" s="279"/>
      <c r="C99" s="279"/>
      <c r="D99" s="279"/>
      <c r="E99" s="279"/>
      <c r="F99" s="323"/>
      <c r="G99" s="328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325"/>
      <c r="V99" s="325"/>
      <c r="W99" s="279"/>
      <c r="X99" s="279"/>
      <c r="Y99" s="279"/>
      <c r="Z99" s="279"/>
      <c r="AA99" s="279"/>
      <c r="AB99" s="279"/>
      <c r="AC99" s="279"/>
      <c r="AD99" s="279"/>
      <c r="AE99" s="279"/>
      <c r="AF99" s="279"/>
      <c r="AG99" s="271"/>
    </row>
    <row r="100" spans="1:33" ht="15.75" customHeight="1" x14ac:dyDescent="0.25">
      <c r="A100" s="279"/>
      <c r="B100" s="279"/>
      <c r="C100" s="279"/>
      <c r="D100" s="279"/>
      <c r="E100" s="279"/>
      <c r="F100" s="323"/>
      <c r="G100" s="328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325"/>
      <c r="V100" s="325"/>
      <c r="W100" s="279"/>
      <c r="X100" s="279"/>
      <c r="Y100" s="279"/>
      <c r="Z100" s="279"/>
      <c r="AA100" s="279"/>
      <c r="AB100" s="279"/>
      <c r="AC100" s="279"/>
      <c r="AD100" s="279"/>
      <c r="AE100" s="279"/>
      <c r="AF100" s="279"/>
      <c r="AG100" s="271"/>
    </row>
    <row r="101" spans="1:33" ht="15.75" customHeight="1" x14ac:dyDescent="0.25">
      <c r="A101" s="279"/>
      <c r="B101" s="279"/>
      <c r="C101" s="279"/>
      <c r="D101" s="279"/>
      <c r="E101" s="279"/>
      <c r="F101" s="323"/>
      <c r="G101" s="328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325"/>
      <c r="V101" s="325"/>
      <c r="W101" s="279"/>
      <c r="X101" s="279"/>
      <c r="Y101" s="279"/>
      <c r="Z101" s="279"/>
      <c r="AA101" s="279"/>
      <c r="AB101" s="279"/>
      <c r="AC101" s="279"/>
      <c r="AD101" s="279"/>
      <c r="AE101" s="279"/>
      <c r="AF101" s="279"/>
      <c r="AG101" s="271"/>
    </row>
    <row r="102" spans="1:33" ht="15.75" customHeight="1" x14ac:dyDescent="0.25">
      <c r="A102" s="279"/>
      <c r="B102" s="279"/>
      <c r="C102" s="279"/>
      <c r="D102" s="279"/>
      <c r="E102" s="279"/>
      <c r="F102" s="323"/>
      <c r="G102" s="328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325"/>
      <c r="V102" s="325"/>
      <c r="W102" s="279"/>
      <c r="X102" s="279"/>
      <c r="Y102" s="279"/>
      <c r="Z102" s="279"/>
      <c r="AA102" s="279"/>
      <c r="AB102" s="279"/>
      <c r="AC102" s="279"/>
      <c r="AD102" s="279"/>
      <c r="AE102" s="279"/>
      <c r="AF102" s="279"/>
      <c r="AG102" s="271"/>
    </row>
    <row r="103" spans="1:33" ht="15.75" customHeight="1" x14ac:dyDescent="0.25">
      <c r="A103" s="279"/>
      <c r="B103" s="279"/>
      <c r="C103" s="279"/>
      <c r="D103" s="279"/>
      <c r="E103" s="279"/>
      <c r="F103" s="323"/>
      <c r="G103" s="328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325"/>
      <c r="V103" s="325"/>
      <c r="W103" s="279"/>
      <c r="X103" s="279"/>
      <c r="Y103" s="279"/>
      <c r="Z103" s="279"/>
      <c r="AA103" s="279"/>
      <c r="AB103" s="279"/>
      <c r="AC103" s="279"/>
      <c r="AD103" s="279"/>
      <c r="AE103" s="279"/>
      <c r="AF103" s="279"/>
      <c r="AG103" s="271"/>
    </row>
    <row r="104" spans="1:33" ht="15.75" customHeight="1" x14ac:dyDescent="0.25">
      <c r="A104" s="279"/>
      <c r="B104" s="279"/>
      <c r="C104" s="279"/>
      <c r="D104" s="279"/>
      <c r="E104" s="279"/>
      <c r="F104" s="323"/>
      <c r="G104" s="328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325"/>
      <c r="V104" s="325"/>
      <c r="W104" s="279"/>
      <c r="X104" s="279"/>
      <c r="Y104" s="279"/>
      <c r="Z104" s="279"/>
      <c r="AA104" s="279"/>
      <c r="AB104" s="279"/>
      <c r="AC104" s="279"/>
      <c r="AD104" s="279"/>
      <c r="AE104" s="279"/>
      <c r="AF104" s="279"/>
      <c r="AG104" s="271"/>
    </row>
    <row r="105" spans="1:33" ht="15.75" customHeight="1" x14ac:dyDescent="0.25">
      <c r="A105" s="279"/>
      <c r="B105" s="279"/>
      <c r="C105" s="279"/>
      <c r="D105" s="279"/>
      <c r="E105" s="279"/>
      <c r="F105" s="323"/>
      <c r="G105" s="328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325"/>
      <c r="V105" s="325"/>
      <c r="W105" s="279"/>
      <c r="X105" s="279"/>
      <c r="Y105" s="279"/>
      <c r="Z105" s="279"/>
      <c r="AA105" s="279"/>
      <c r="AB105" s="279"/>
      <c r="AC105" s="279"/>
      <c r="AD105" s="279"/>
      <c r="AE105" s="279"/>
      <c r="AF105" s="279"/>
      <c r="AG105" s="271"/>
    </row>
    <row r="106" spans="1:33" ht="15.75" customHeight="1" x14ac:dyDescent="0.25">
      <c r="A106" s="279"/>
      <c r="B106" s="279"/>
      <c r="C106" s="279"/>
      <c r="D106" s="279"/>
      <c r="E106" s="279"/>
      <c r="F106" s="323"/>
      <c r="G106" s="328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325"/>
      <c r="V106" s="325"/>
      <c r="W106" s="279"/>
      <c r="X106" s="279"/>
      <c r="Y106" s="279"/>
      <c r="Z106" s="279"/>
      <c r="AA106" s="279"/>
      <c r="AB106" s="279"/>
      <c r="AC106" s="279"/>
      <c r="AD106" s="279"/>
      <c r="AE106" s="279"/>
      <c r="AF106" s="279"/>
      <c r="AG106" s="271"/>
    </row>
    <row r="107" spans="1:33" ht="15.75" customHeight="1" x14ac:dyDescent="0.25">
      <c r="A107" s="279"/>
      <c r="B107" s="279"/>
      <c r="C107" s="279"/>
      <c r="D107" s="279"/>
      <c r="E107" s="279"/>
      <c r="F107" s="323"/>
      <c r="G107" s="328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325"/>
      <c r="V107" s="325"/>
      <c r="W107" s="279"/>
      <c r="X107" s="279"/>
      <c r="Y107" s="279"/>
      <c r="Z107" s="279"/>
      <c r="AA107" s="279"/>
      <c r="AB107" s="279"/>
      <c r="AC107" s="279"/>
      <c r="AD107" s="279"/>
      <c r="AE107" s="279"/>
      <c r="AF107" s="279"/>
      <c r="AG107" s="271"/>
    </row>
    <row r="108" spans="1:33" ht="15.75" customHeight="1" x14ac:dyDescent="0.25">
      <c r="A108" s="279"/>
      <c r="B108" s="279"/>
      <c r="C108" s="279"/>
      <c r="D108" s="279"/>
      <c r="E108" s="279"/>
      <c r="F108" s="323"/>
      <c r="G108" s="328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325"/>
      <c r="V108" s="325"/>
      <c r="W108" s="279"/>
      <c r="X108" s="279"/>
      <c r="Y108" s="279"/>
      <c r="Z108" s="279"/>
      <c r="AA108" s="279"/>
      <c r="AB108" s="279"/>
      <c r="AC108" s="279"/>
      <c r="AD108" s="279"/>
      <c r="AE108" s="279"/>
      <c r="AF108" s="279"/>
      <c r="AG108" s="271"/>
    </row>
    <row r="109" spans="1:33" ht="15.75" customHeight="1" x14ac:dyDescent="0.25">
      <c r="A109" s="279"/>
      <c r="B109" s="279"/>
      <c r="C109" s="279"/>
      <c r="D109" s="279"/>
      <c r="E109" s="279"/>
      <c r="F109" s="323"/>
      <c r="G109" s="328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325"/>
      <c r="V109" s="325"/>
      <c r="W109" s="279"/>
      <c r="X109" s="279"/>
      <c r="Y109" s="279"/>
      <c r="Z109" s="279"/>
      <c r="AA109" s="279"/>
      <c r="AB109" s="279"/>
      <c r="AC109" s="279"/>
      <c r="AD109" s="279"/>
      <c r="AE109" s="279"/>
      <c r="AF109" s="279"/>
      <c r="AG109" s="271"/>
    </row>
    <row r="110" spans="1:33" ht="15.75" customHeight="1" x14ac:dyDescent="0.25">
      <c r="A110" s="279"/>
      <c r="B110" s="279"/>
      <c r="C110" s="279"/>
      <c r="D110" s="279"/>
      <c r="E110" s="279"/>
      <c r="F110" s="323"/>
      <c r="G110" s="328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325"/>
      <c r="V110" s="325"/>
      <c r="W110" s="279"/>
      <c r="X110" s="279"/>
      <c r="Y110" s="279"/>
      <c r="Z110" s="279"/>
      <c r="AA110" s="279"/>
      <c r="AB110" s="279"/>
      <c r="AC110" s="279"/>
      <c r="AD110" s="279"/>
      <c r="AE110" s="279"/>
      <c r="AF110" s="279"/>
      <c r="AG110" s="271"/>
    </row>
    <row r="111" spans="1:33" ht="15.75" customHeight="1" x14ac:dyDescent="0.25">
      <c r="A111" s="279"/>
      <c r="B111" s="279"/>
      <c r="C111" s="279"/>
      <c r="D111" s="279"/>
      <c r="E111" s="279"/>
      <c r="F111" s="323"/>
      <c r="G111" s="328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325"/>
      <c r="V111" s="325"/>
      <c r="W111" s="279"/>
      <c r="X111" s="279"/>
      <c r="Y111" s="279"/>
      <c r="Z111" s="279"/>
      <c r="AA111" s="279"/>
      <c r="AB111" s="279"/>
      <c r="AC111" s="279"/>
      <c r="AD111" s="279"/>
      <c r="AE111" s="279"/>
      <c r="AF111" s="279"/>
      <c r="AG111" s="271"/>
    </row>
    <row r="112" spans="1:33" ht="15.75" customHeight="1" x14ac:dyDescent="0.25">
      <c r="A112" s="279"/>
      <c r="B112" s="279"/>
      <c r="C112" s="279"/>
      <c r="D112" s="279"/>
      <c r="E112" s="279"/>
      <c r="F112" s="323"/>
      <c r="G112" s="328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325"/>
      <c r="V112" s="325"/>
      <c r="W112" s="279"/>
      <c r="X112" s="279"/>
      <c r="Y112" s="279"/>
      <c r="Z112" s="279"/>
      <c r="AA112" s="279"/>
      <c r="AB112" s="279"/>
      <c r="AC112" s="279"/>
      <c r="AD112" s="279"/>
      <c r="AE112" s="279"/>
      <c r="AF112" s="279"/>
      <c r="AG112" s="271"/>
    </row>
    <row r="113" spans="1:33" ht="15.75" customHeight="1" x14ac:dyDescent="0.25">
      <c r="A113" s="279"/>
      <c r="B113" s="279"/>
      <c r="C113" s="279"/>
      <c r="D113" s="279"/>
      <c r="E113" s="279"/>
      <c r="F113" s="323"/>
      <c r="G113" s="328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325"/>
      <c r="V113" s="325"/>
      <c r="W113" s="279"/>
      <c r="X113" s="279"/>
      <c r="Y113" s="279"/>
      <c r="Z113" s="279"/>
      <c r="AA113" s="279"/>
      <c r="AB113" s="279"/>
      <c r="AC113" s="279"/>
      <c r="AD113" s="279"/>
      <c r="AE113" s="279"/>
      <c r="AF113" s="279"/>
      <c r="AG113" s="271"/>
    </row>
    <row r="114" spans="1:33" ht="15.75" customHeight="1" x14ac:dyDescent="0.25">
      <c r="A114" s="279"/>
      <c r="B114" s="279"/>
      <c r="C114" s="279"/>
      <c r="D114" s="279"/>
      <c r="E114" s="279"/>
      <c r="F114" s="323"/>
      <c r="G114" s="328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325"/>
      <c r="V114" s="325"/>
      <c r="W114" s="279"/>
      <c r="X114" s="279"/>
      <c r="Y114" s="279"/>
      <c r="Z114" s="279"/>
      <c r="AA114" s="279"/>
      <c r="AB114" s="279"/>
      <c r="AC114" s="279"/>
      <c r="AD114" s="279"/>
      <c r="AE114" s="279"/>
      <c r="AF114" s="279"/>
      <c r="AG114" s="271"/>
    </row>
    <row r="115" spans="1:33" ht="15.75" customHeight="1" x14ac:dyDescent="0.25">
      <c r="A115" s="279"/>
      <c r="B115" s="279"/>
      <c r="C115" s="279"/>
      <c r="D115" s="279"/>
      <c r="E115" s="279"/>
      <c r="F115" s="323"/>
      <c r="G115" s="328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325"/>
      <c r="V115" s="325"/>
      <c r="W115" s="279"/>
      <c r="X115" s="279"/>
      <c r="Y115" s="279"/>
      <c r="Z115" s="279"/>
      <c r="AA115" s="279"/>
      <c r="AB115" s="279"/>
      <c r="AC115" s="279"/>
      <c r="AD115" s="279"/>
      <c r="AE115" s="279"/>
      <c r="AF115" s="279"/>
      <c r="AG115" s="271"/>
    </row>
    <row r="116" spans="1:33" ht="15.75" customHeight="1" x14ac:dyDescent="0.25">
      <c r="A116" s="279"/>
      <c r="B116" s="279"/>
      <c r="C116" s="279"/>
      <c r="D116" s="279"/>
      <c r="E116" s="279"/>
      <c r="F116" s="323"/>
      <c r="G116" s="328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325"/>
      <c r="V116" s="325"/>
      <c r="W116" s="279"/>
      <c r="X116" s="279"/>
      <c r="Y116" s="279"/>
      <c r="Z116" s="279"/>
      <c r="AA116" s="279"/>
      <c r="AB116" s="279"/>
      <c r="AC116" s="279"/>
      <c r="AD116" s="279"/>
      <c r="AE116" s="279"/>
      <c r="AF116" s="279"/>
      <c r="AG116" s="271"/>
    </row>
    <row r="117" spans="1:33" ht="15.75" customHeight="1" x14ac:dyDescent="0.25">
      <c r="A117" s="279"/>
      <c r="B117" s="279"/>
      <c r="C117" s="279"/>
      <c r="D117" s="279"/>
      <c r="E117" s="279"/>
      <c r="F117" s="323"/>
      <c r="G117" s="328"/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325"/>
      <c r="V117" s="325"/>
      <c r="W117" s="279"/>
      <c r="X117" s="279"/>
      <c r="Y117" s="279"/>
      <c r="Z117" s="279"/>
      <c r="AA117" s="279"/>
      <c r="AB117" s="279"/>
      <c r="AC117" s="279"/>
      <c r="AD117" s="279"/>
      <c r="AE117" s="279"/>
      <c r="AF117" s="279"/>
      <c r="AG117" s="271"/>
    </row>
    <row r="118" spans="1:33" ht="15.75" customHeight="1" x14ac:dyDescent="0.25">
      <c r="A118" s="279"/>
      <c r="B118" s="279"/>
      <c r="C118" s="279"/>
      <c r="D118" s="279"/>
      <c r="E118" s="279"/>
      <c r="F118" s="323"/>
      <c r="G118" s="328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325"/>
      <c r="V118" s="325"/>
      <c r="W118" s="279"/>
      <c r="X118" s="279"/>
      <c r="Y118" s="279"/>
      <c r="Z118" s="279"/>
      <c r="AA118" s="279"/>
      <c r="AB118" s="279"/>
      <c r="AC118" s="279"/>
      <c r="AD118" s="279"/>
      <c r="AE118" s="279"/>
      <c r="AF118" s="279"/>
      <c r="AG118" s="271"/>
    </row>
    <row r="119" spans="1:33" ht="15.75" customHeight="1" x14ac:dyDescent="0.25">
      <c r="A119" s="279"/>
      <c r="B119" s="279"/>
      <c r="C119" s="279"/>
      <c r="D119" s="279"/>
      <c r="E119" s="279"/>
      <c r="F119" s="323"/>
      <c r="G119" s="328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325"/>
      <c r="V119" s="325"/>
      <c r="W119" s="279"/>
      <c r="X119" s="279"/>
      <c r="Y119" s="279"/>
      <c r="Z119" s="279"/>
      <c r="AA119" s="279"/>
      <c r="AB119" s="279"/>
      <c r="AC119" s="279"/>
      <c r="AD119" s="279"/>
      <c r="AE119" s="279"/>
      <c r="AF119" s="279"/>
      <c r="AG119" s="271"/>
    </row>
    <row r="120" spans="1:33" ht="15.75" customHeight="1" x14ac:dyDescent="0.25">
      <c r="A120" s="279"/>
      <c r="B120" s="279"/>
      <c r="C120" s="279"/>
      <c r="D120" s="279"/>
      <c r="E120" s="279"/>
      <c r="F120" s="323"/>
      <c r="G120" s="328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325"/>
      <c r="V120" s="325"/>
      <c r="W120" s="279"/>
      <c r="X120" s="279"/>
      <c r="Y120" s="279"/>
      <c r="Z120" s="279"/>
      <c r="AA120" s="279"/>
      <c r="AB120" s="279"/>
      <c r="AC120" s="279"/>
      <c r="AD120" s="279"/>
      <c r="AE120" s="279"/>
      <c r="AF120" s="279"/>
      <c r="AG120" s="271"/>
    </row>
    <row r="121" spans="1:33" ht="15.75" customHeight="1" x14ac:dyDescent="0.25">
      <c r="A121" s="279"/>
      <c r="B121" s="279"/>
      <c r="C121" s="279"/>
      <c r="D121" s="279"/>
      <c r="E121" s="279"/>
      <c r="F121" s="323"/>
      <c r="G121" s="328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325"/>
      <c r="V121" s="325"/>
      <c r="W121" s="279"/>
      <c r="X121" s="279"/>
      <c r="Y121" s="279"/>
      <c r="Z121" s="279"/>
      <c r="AA121" s="279"/>
      <c r="AB121" s="279"/>
      <c r="AC121" s="279"/>
      <c r="AD121" s="279"/>
      <c r="AE121" s="279"/>
      <c r="AF121" s="279"/>
      <c r="AG121" s="271"/>
    </row>
    <row r="122" spans="1:33" ht="15.75" customHeight="1" x14ac:dyDescent="0.25">
      <c r="A122" s="279"/>
      <c r="B122" s="279"/>
      <c r="C122" s="279"/>
      <c r="D122" s="279"/>
      <c r="E122" s="279"/>
      <c r="F122" s="323"/>
      <c r="G122" s="328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325"/>
      <c r="V122" s="325"/>
      <c r="W122" s="279"/>
      <c r="X122" s="279"/>
      <c r="Y122" s="279"/>
      <c r="Z122" s="279"/>
      <c r="AA122" s="279"/>
      <c r="AB122" s="279"/>
      <c r="AC122" s="279"/>
      <c r="AD122" s="279"/>
      <c r="AE122" s="279"/>
      <c r="AF122" s="279"/>
      <c r="AG122" s="271"/>
    </row>
    <row r="123" spans="1:33" ht="15.75" customHeight="1" x14ac:dyDescent="0.25">
      <c r="A123" s="279"/>
      <c r="B123" s="279"/>
      <c r="C123" s="279"/>
      <c r="D123" s="279"/>
      <c r="E123" s="279"/>
      <c r="F123" s="323"/>
      <c r="G123" s="328"/>
      <c r="H123" s="279"/>
      <c r="I123" s="279"/>
      <c r="J123" s="279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325"/>
      <c r="V123" s="325"/>
      <c r="W123" s="279"/>
      <c r="X123" s="279"/>
      <c r="Y123" s="279"/>
      <c r="Z123" s="279"/>
      <c r="AA123" s="279"/>
      <c r="AB123" s="279"/>
      <c r="AC123" s="279"/>
      <c r="AD123" s="279"/>
      <c r="AE123" s="279"/>
      <c r="AF123" s="279"/>
      <c r="AG123" s="271"/>
    </row>
    <row r="124" spans="1:33" ht="15.75" customHeight="1" x14ac:dyDescent="0.25">
      <c r="A124" s="279"/>
      <c r="B124" s="279"/>
      <c r="C124" s="279"/>
      <c r="D124" s="279"/>
      <c r="E124" s="279"/>
      <c r="F124" s="323"/>
      <c r="G124" s="328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325"/>
      <c r="V124" s="325"/>
      <c r="W124" s="279"/>
      <c r="X124" s="279"/>
      <c r="Y124" s="279"/>
      <c r="Z124" s="279"/>
      <c r="AA124" s="279"/>
      <c r="AB124" s="279"/>
      <c r="AC124" s="279"/>
      <c r="AD124" s="279"/>
      <c r="AE124" s="279"/>
      <c r="AF124" s="279"/>
      <c r="AG124" s="271"/>
    </row>
    <row r="125" spans="1:33" ht="15.75" customHeight="1" x14ac:dyDescent="0.25">
      <c r="A125" s="279"/>
      <c r="B125" s="279"/>
      <c r="C125" s="279"/>
      <c r="D125" s="279"/>
      <c r="E125" s="279"/>
      <c r="F125" s="323"/>
      <c r="G125" s="328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325"/>
      <c r="V125" s="325"/>
      <c r="W125" s="279"/>
      <c r="X125" s="279"/>
      <c r="Y125" s="279"/>
      <c r="Z125" s="279"/>
      <c r="AA125" s="279"/>
      <c r="AB125" s="279"/>
      <c r="AC125" s="279"/>
      <c r="AD125" s="279"/>
      <c r="AE125" s="279"/>
      <c r="AF125" s="279"/>
      <c r="AG125" s="271"/>
    </row>
    <row r="126" spans="1:33" ht="15.75" customHeight="1" x14ac:dyDescent="0.25">
      <c r="A126" s="279"/>
      <c r="B126" s="279"/>
      <c r="C126" s="279"/>
      <c r="D126" s="279"/>
      <c r="E126" s="279"/>
      <c r="F126" s="323"/>
      <c r="G126" s="328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325"/>
      <c r="V126" s="325"/>
      <c r="W126" s="279"/>
      <c r="X126" s="279"/>
      <c r="Y126" s="279"/>
      <c r="Z126" s="279"/>
      <c r="AA126" s="279"/>
      <c r="AB126" s="279"/>
      <c r="AC126" s="279"/>
      <c r="AD126" s="279"/>
      <c r="AE126" s="279"/>
      <c r="AF126" s="279"/>
      <c r="AG126" s="271"/>
    </row>
    <row r="127" spans="1:33" ht="15.75" customHeight="1" x14ac:dyDescent="0.25">
      <c r="A127" s="279"/>
      <c r="B127" s="279"/>
      <c r="C127" s="279"/>
      <c r="D127" s="279"/>
      <c r="E127" s="279"/>
      <c r="F127" s="323"/>
      <c r="G127" s="328"/>
      <c r="H127" s="279"/>
      <c r="I127" s="279"/>
      <c r="J127" s="279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325"/>
      <c r="V127" s="325"/>
      <c r="W127" s="279"/>
      <c r="X127" s="279"/>
      <c r="Y127" s="279"/>
      <c r="Z127" s="279"/>
      <c r="AA127" s="279"/>
      <c r="AB127" s="279"/>
      <c r="AC127" s="279"/>
      <c r="AD127" s="279"/>
      <c r="AE127" s="279"/>
      <c r="AF127" s="279"/>
      <c r="AG127" s="271"/>
    </row>
    <row r="128" spans="1:33" ht="15.75" customHeight="1" x14ac:dyDescent="0.25">
      <c r="A128" s="279"/>
      <c r="B128" s="279"/>
      <c r="C128" s="279"/>
      <c r="D128" s="279"/>
      <c r="E128" s="279"/>
      <c r="F128" s="323"/>
      <c r="G128" s="328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325"/>
      <c r="V128" s="325"/>
      <c r="W128" s="279"/>
      <c r="X128" s="279"/>
      <c r="Y128" s="279"/>
      <c r="Z128" s="279"/>
      <c r="AA128" s="279"/>
      <c r="AB128" s="279"/>
      <c r="AC128" s="279"/>
      <c r="AD128" s="279"/>
      <c r="AE128" s="279"/>
      <c r="AF128" s="279"/>
      <c r="AG128" s="271"/>
    </row>
    <row r="129" spans="1:33" ht="15.75" customHeight="1" x14ac:dyDescent="0.25">
      <c r="A129" s="279"/>
      <c r="B129" s="279"/>
      <c r="C129" s="279"/>
      <c r="D129" s="279"/>
      <c r="E129" s="279"/>
      <c r="F129" s="323"/>
      <c r="G129" s="328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325"/>
      <c r="V129" s="325"/>
      <c r="W129" s="279"/>
      <c r="X129" s="279"/>
      <c r="Y129" s="279"/>
      <c r="Z129" s="279"/>
      <c r="AA129" s="279"/>
      <c r="AB129" s="279"/>
      <c r="AC129" s="279"/>
      <c r="AD129" s="279"/>
      <c r="AE129" s="279"/>
      <c r="AF129" s="279"/>
      <c r="AG129" s="271"/>
    </row>
    <row r="130" spans="1:33" ht="15.75" customHeight="1" x14ac:dyDescent="0.25">
      <c r="A130" s="279"/>
      <c r="B130" s="279"/>
      <c r="C130" s="279"/>
      <c r="D130" s="279"/>
      <c r="E130" s="279"/>
      <c r="F130" s="323"/>
      <c r="G130" s="328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325"/>
      <c r="V130" s="325"/>
      <c r="W130" s="279"/>
      <c r="X130" s="279"/>
      <c r="Y130" s="279"/>
      <c r="Z130" s="279"/>
      <c r="AA130" s="279"/>
      <c r="AB130" s="279"/>
      <c r="AC130" s="279"/>
      <c r="AD130" s="279"/>
      <c r="AE130" s="279"/>
      <c r="AF130" s="279"/>
      <c r="AG130" s="271"/>
    </row>
    <row r="131" spans="1:33" ht="15.75" customHeight="1" x14ac:dyDescent="0.25">
      <c r="A131" s="279"/>
      <c r="B131" s="279"/>
      <c r="C131" s="279"/>
      <c r="D131" s="279"/>
      <c r="E131" s="279"/>
      <c r="F131" s="323"/>
      <c r="G131" s="328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325"/>
      <c r="V131" s="325"/>
      <c r="W131" s="279"/>
      <c r="X131" s="279"/>
      <c r="Y131" s="279"/>
      <c r="Z131" s="279"/>
      <c r="AA131" s="279"/>
      <c r="AB131" s="279"/>
      <c r="AC131" s="279"/>
      <c r="AD131" s="279"/>
      <c r="AE131" s="279"/>
      <c r="AF131" s="279"/>
      <c r="AG131" s="271"/>
    </row>
    <row r="132" spans="1:33" ht="15.75" customHeight="1" x14ac:dyDescent="0.25">
      <c r="A132" s="279"/>
      <c r="B132" s="279"/>
      <c r="C132" s="279"/>
      <c r="D132" s="279"/>
      <c r="E132" s="279"/>
      <c r="F132" s="323"/>
      <c r="G132" s="328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325"/>
      <c r="V132" s="325"/>
      <c r="W132" s="279"/>
      <c r="X132" s="279"/>
      <c r="Y132" s="279"/>
      <c r="Z132" s="279"/>
      <c r="AA132" s="279"/>
      <c r="AB132" s="279"/>
      <c r="AC132" s="279"/>
      <c r="AD132" s="279"/>
      <c r="AE132" s="279"/>
      <c r="AF132" s="279"/>
      <c r="AG132" s="271"/>
    </row>
    <row r="133" spans="1:33" ht="15.75" customHeight="1" x14ac:dyDescent="0.25">
      <c r="A133" s="279"/>
      <c r="B133" s="279"/>
      <c r="C133" s="279"/>
      <c r="D133" s="279"/>
      <c r="E133" s="279"/>
      <c r="F133" s="323"/>
      <c r="G133" s="328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325"/>
      <c r="V133" s="325"/>
      <c r="W133" s="279"/>
      <c r="X133" s="279"/>
      <c r="Y133" s="279"/>
      <c r="Z133" s="279"/>
      <c r="AA133" s="279"/>
      <c r="AB133" s="279"/>
      <c r="AC133" s="279"/>
      <c r="AD133" s="279"/>
      <c r="AE133" s="279"/>
      <c r="AF133" s="279"/>
      <c r="AG133" s="271"/>
    </row>
    <row r="134" spans="1:33" ht="15.75" customHeight="1" x14ac:dyDescent="0.25">
      <c r="A134" s="279"/>
      <c r="B134" s="279"/>
      <c r="C134" s="279"/>
      <c r="D134" s="279"/>
      <c r="E134" s="279"/>
      <c r="F134" s="323"/>
      <c r="G134" s="328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325"/>
      <c r="V134" s="325"/>
      <c r="W134" s="279"/>
      <c r="X134" s="279"/>
      <c r="Y134" s="279"/>
      <c r="Z134" s="279"/>
      <c r="AA134" s="279"/>
      <c r="AB134" s="279"/>
      <c r="AC134" s="279"/>
      <c r="AD134" s="279"/>
      <c r="AE134" s="279"/>
      <c r="AF134" s="279"/>
      <c r="AG134" s="271"/>
    </row>
    <row r="135" spans="1:33" ht="15.75" customHeight="1" x14ac:dyDescent="0.25">
      <c r="A135" s="279"/>
      <c r="B135" s="279"/>
      <c r="C135" s="279"/>
      <c r="D135" s="279"/>
      <c r="E135" s="279"/>
      <c r="F135" s="323"/>
      <c r="G135" s="328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325"/>
      <c r="V135" s="325"/>
      <c r="W135" s="279"/>
      <c r="X135" s="279"/>
      <c r="Y135" s="279"/>
      <c r="Z135" s="279"/>
      <c r="AA135" s="279"/>
      <c r="AB135" s="279"/>
      <c r="AC135" s="279"/>
      <c r="AD135" s="279"/>
      <c r="AE135" s="279"/>
      <c r="AF135" s="279"/>
      <c r="AG135" s="271"/>
    </row>
    <row r="136" spans="1:33" ht="15.75" customHeight="1" x14ac:dyDescent="0.25">
      <c r="A136" s="279"/>
      <c r="B136" s="279"/>
      <c r="C136" s="279"/>
      <c r="D136" s="279"/>
      <c r="E136" s="279"/>
      <c r="F136" s="323"/>
      <c r="G136" s="328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325"/>
      <c r="V136" s="325"/>
      <c r="W136" s="279"/>
      <c r="X136" s="279"/>
      <c r="Y136" s="279"/>
      <c r="Z136" s="279"/>
      <c r="AA136" s="279"/>
      <c r="AB136" s="279"/>
      <c r="AC136" s="279"/>
      <c r="AD136" s="279"/>
      <c r="AE136" s="279"/>
      <c r="AF136" s="279"/>
      <c r="AG136" s="271"/>
    </row>
    <row r="137" spans="1:33" ht="15.75" customHeight="1" x14ac:dyDescent="0.25">
      <c r="A137" s="279"/>
      <c r="B137" s="279"/>
      <c r="C137" s="279"/>
      <c r="D137" s="279"/>
      <c r="E137" s="279"/>
      <c r="F137" s="323"/>
      <c r="G137" s="328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325"/>
      <c r="V137" s="325"/>
      <c r="W137" s="279"/>
      <c r="X137" s="279"/>
      <c r="Y137" s="279"/>
      <c r="Z137" s="279"/>
      <c r="AA137" s="279"/>
      <c r="AB137" s="279"/>
      <c r="AC137" s="279"/>
      <c r="AD137" s="279"/>
      <c r="AE137" s="279"/>
      <c r="AF137" s="279"/>
      <c r="AG137" s="271"/>
    </row>
    <row r="138" spans="1:33" ht="15.75" customHeight="1" x14ac:dyDescent="0.25">
      <c r="A138" s="279"/>
      <c r="B138" s="279"/>
      <c r="C138" s="279"/>
      <c r="D138" s="279"/>
      <c r="E138" s="279"/>
      <c r="F138" s="323"/>
      <c r="G138" s="328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325"/>
      <c r="V138" s="325"/>
      <c r="W138" s="279"/>
      <c r="X138" s="279"/>
      <c r="Y138" s="279"/>
      <c r="Z138" s="279"/>
      <c r="AA138" s="279"/>
      <c r="AB138" s="279"/>
      <c r="AC138" s="279"/>
      <c r="AD138" s="279"/>
      <c r="AE138" s="279"/>
      <c r="AF138" s="279"/>
      <c r="AG138" s="271"/>
    </row>
    <row r="139" spans="1:33" ht="15.75" customHeight="1" x14ac:dyDescent="0.25">
      <c r="A139" s="279"/>
      <c r="B139" s="279"/>
      <c r="C139" s="279"/>
      <c r="D139" s="279"/>
      <c r="E139" s="279"/>
      <c r="F139" s="323"/>
      <c r="G139" s="328"/>
      <c r="H139" s="279"/>
      <c r="I139" s="279"/>
      <c r="J139" s="279"/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325"/>
      <c r="V139" s="325"/>
      <c r="W139" s="279"/>
      <c r="X139" s="279"/>
      <c r="Y139" s="279"/>
      <c r="Z139" s="279"/>
      <c r="AA139" s="279"/>
      <c r="AB139" s="279"/>
      <c r="AC139" s="279"/>
      <c r="AD139" s="279"/>
      <c r="AE139" s="279"/>
      <c r="AF139" s="279"/>
      <c r="AG139" s="271"/>
    </row>
    <row r="140" spans="1:33" ht="15.75" customHeight="1" x14ac:dyDescent="0.25">
      <c r="A140" s="279"/>
      <c r="B140" s="279"/>
      <c r="C140" s="279"/>
      <c r="D140" s="279"/>
      <c r="E140" s="279"/>
      <c r="F140" s="323"/>
      <c r="G140" s="328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325"/>
      <c r="V140" s="325"/>
      <c r="W140" s="279"/>
      <c r="X140" s="279"/>
      <c r="Y140" s="279"/>
      <c r="Z140" s="279"/>
      <c r="AA140" s="279"/>
      <c r="AB140" s="279"/>
      <c r="AC140" s="279"/>
      <c r="AD140" s="279"/>
      <c r="AE140" s="279"/>
      <c r="AF140" s="279"/>
      <c r="AG140" s="271"/>
    </row>
    <row r="141" spans="1:33" ht="15.75" customHeight="1" x14ac:dyDescent="0.25">
      <c r="A141" s="279"/>
      <c r="B141" s="279"/>
      <c r="C141" s="279"/>
      <c r="D141" s="279"/>
      <c r="E141" s="279"/>
      <c r="F141" s="323"/>
      <c r="G141" s="328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325"/>
      <c r="V141" s="325"/>
      <c r="W141" s="279"/>
      <c r="X141" s="279"/>
      <c r="Y141" s="279"/>
      <c r="Z141" s="279"/>
      <c r="AA141" s="279"/>
      <c r="AB141" s="279"/>
      <c r="AC141" s="279"/>
      <c r="AD141" s="279"/>
      <c r="AE141" s="279"/>
      <c r="AF141" s="279"/>
      <c r="AG141" s="271"/>
    </row>
    <row r="142" spans="1:33" ht="15.75" customHeight="1" x14ac:dyDescent="0.25">
      <c r="A142" s="279"/>
      <c r="B142" s="279"/>
      <c r="C142" s="279"/>
      <c r="D142" s="279"/>
      <c r="E142" s="279"/>
      <c r="F142" s="323"/>
      <c r="G142" s="328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325"/>
      <c r="V142" s="325"/>
      <c r="W142" s="279"/>
      <c r="X142" s="279"/>
      <c r="Y142" s="279"/>
      <c r="Z142" s="279"/>
      <c r="AA142" s="279"/>
      <c r="AB142" s="279"/>
      <c r="AC142" s="279"/>
      <c r="AD142" s="279"/>
      <c r="AE142" s="279"/>
      <c r="AF142" s="279"/>
      <c r="AG142" s="271"/>
    </row>
    <row r="143" spans="1:33" ht="15.75" customHeight="1" x14ac:dyDescent="0.25">
      <c r="A143" s="279"/>
      <c r="B143" s="279"/>
      <c r="C143" s="279"/>
      <c r="D143" s="279"/>
      <c r="E143" s="279"/>
      <c r="F143" s="323"/>
      <c r="G143" s="328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325"/>
      <c r="V143" s="325"/>
      <c r="W143" s="279"/>
      <c r="X143" s="279"/>
      <c r="Y143" s="279"/>
      <c r="Z143" s="279"/>
      <c r="AA143" s="279"/>
      <c r="AB143" s="279"/>
      <c r="AC143" s="279"/>
      <c r="AD143" s="279"/>
      <c r="AE143" s="279"/>
      <c r="AF143" s="279"/>
      <c r="AG143" s="271"/>
    </row>
    <row r="144" spans="1:33" ht="15.75" customHeight="1" x14ac:dyDescent="0.25">
      <c r="A144" s="279"/>
      <c r="B144" s="279"/>
      <c r="C144" s="279"/>
      <c r="D144" s="279"/>
      <c r="E144" s="279"/>
      <c r="F144" s="323"/>
      <c r="G144" s="328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325"/>
      <c r="V144" s="325"/>
      <c r="W144" s="279"/>
      <c r="X144" s="279"/>
      <c r="Y144" s="279"/>
      <c r="Z144" s="279"/>
      <c r="AA144" s="279"/>
      <c r="AB144" s="279"/>
      <c r="AC144" s="279"/>
      <c r="AD144" s="279"/>
      <c r="AE144" s="279"/>
      <c r="AF144" s="279"/>
      <c r="AG144" s="271"/>
    </row>
    <row r="145" spans="1:33" ht="15.75" customHeight="1" x14ac:dyDescent="0.25">
      <c r="A145" s="279"/>
      <c r="B145" s="279"/>
      <c r="C145" s="279"/>
      <c r="D145" s="279"/>
      <c r="E145" s="279"/>
      <c r="F145" s="323"/>
      <c r="G145" s="328"/>
      <c r="H145" s="279"/>
      <c r="I145" s="279"/>
      <c r="J145" s="279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325"/>
      <c r="V145" s="325"/>
      <c r="W145" s="279"/>
      <c r="X145" s="279"/>
      <c r="Y145" s="279"/>
      <c r="Z145" s="279"/>
      <c r="AA145" s="279"/>
      <c r="AB145" s="279"/>
      <c r="AC145" s="279"/>
      <c r="AD145" s="279"/>
      <c r="AE145" s="279"/>
      <c r="AF145" s="279"/>
      <c r="AG145" s="271"/>
    </row>
    <row r="146" spans="1:33" ht="15.75" customHeight="1" x14ac:dyDescent="0.25">
      <c r="A146" s="279"/>
      <c r="B146" s="279"/>
      <c r="C146" s="279"/>
      <c r="D146" s="279"/>
      <c r="E146" s="279"/>
      <c r="F146" s="323"/>
      <c r="G146" s="328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325"/>
      <c r="V146" s="325"/>
      <c r="W146" s="279"/>
      <c r="X146" s="279"/>
      <c r="Y146" s="279"/>
      <c r="Z146" s="279"/>
      <c r="AA146" s="279"/>
      <c r="AB146" s="279"/>
      <c r="AC146" s="279"/>
      <c r="AD146" s="279"/>
      <c r="AE146" s="279"/>
      <c r="AF146" s="279"/>
      <c r="AG146" s="271"/>
    </row>
    <row r="147" spans="1:33" ht="15.75" customHeight="1" x14ac:dyDescent="0.25">
      <c r="A147" s="279"/>
      <c r="B147" s="279"/>
      <c r="C147" s="279"/>
      <c r="D147" s="279"/>
      <c r="E147" s="279"/>
      <c r="F147" s="323"/>
      <c r="G147" s="328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325"/>
      <c r="V147" s="325"/>
      <c r="W147" s="279"/>
      <c r="X147" s="279"/>
      <c r="Y147" s="279"/>
      <c r="Z147" s="279"/>
      <c r="AA147" s="279"/>
      <c r="AB147" s="279"/>
      <c r="AC147" s="279"/>
      <c r="AD147" s="279"/>
      <c r="AE147" s="279"/>
      <c r="AF147" s="279"/>
      <c r="AG147" s="271"/>
    </row>
    <row r="148" spans="1:33" ht="15.75" customHeight="1" x14ac:dyDescent="0.25">
      <c r="A148" s="279"/>
      <c r="B148" s="279"/>
      <c r="C148" s="279"/>
      <c r="D148" s="279"/>
      <c r="E148" s="279"/>
      <c r="F148" s="323"/>
      <c r="G148" s="328"/>
      <c r="H148" s="279"/>
      <c r="I148" s="279"/>
      <c r="J148" s="279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325"/>
      <c r="V148" s="325"/>
      <c r="W148" s="279"/>
      <c r="X148" s="279"/>
      <c r="Y148" s="279"/>
      <c r="Z148" s="279"/>
      <c r="AA148" s="279"/>
      <c r="AB148" s="279"/>
      <c r="AC148" s="279"/>
      <c r="AD148" s="279"/>
      <c r="AE148" s="279"/>
      <c r="AF148" s="279"/>
      <c r="AG148" s="271"/>
    </row>
    <row r="149" spans="1:33" ht="15.75" customHeight="1" x14ac:dyDescent="0.25">
      <c r="A149" s="279"/>
      <c r="B149" s="279"/>
      <c r="C149" s="279"/>
      <c r="D149" s="279"/>
      <c r="E149" s="279"/>
      <c r="F149" s="323"/>
      <c r="G149" s="328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325"/>
      <c r="V149" s="325"/>
      <c r="W149" s="279"/>
      <c r="X149" s="279"/>
      <c r="Y149" s="279"/>
      <c r="Z149" s="279"/>
      <c r="AA149" s="279"/>
      <c r="AB149" s="279"/>
      <c r="AC149" s="279"/>
      <c r="AD149" s="279"/>
      <c r="AE149" s="279"/>
      <c r="AF149" s="279"/>
      <c r="AG149" s="271"/>
    </row>
    <row r="150" spans="1:33" ht="15.75" customHeight="1" x14ac:dyDescent="0.25">
      <c r="A150" s="279"/>
      <c r="B150" s="279"/>
      <c r="C150" s="279"/>
      <c r="D150" s="279"/>
      <c r="E150" s="279"/>
      <c r="F150" s="323"/>
      <c r="G150" s="328"/>
      <c r="H150" s="279"/>
      <c r="I150" s="279"/>
      <c r="J150" s="279"/>
      <c r="K150" s="279"/>
      <c r="L150" s="279"/>
      <c r="M150" s="279"/>
      <c r="N150" s="279"/>
      <c r="O150" s="279"/>
      <c r="P150" s="279"/>
      <c r="Q150" s="279"/>
      <c r="R150" s="279"/>
      <c r="S150" s="279"/>
      <c r="T150" s="279"/>
      <c r="U150" s="325"/>
      <c r="V150" s="325"/>
      <c r="W150" s="279"/>
      <c r="X150" s="279"/>
      <c r="Y150" s="279"/>
      <c r="Z150" s="279"/>
      <c r="AA150" s="279"/>
      <c r="AB150" s="279"/>
      <c r="AC150" s="279"/>
      <c r="AD150" s="279"/>
      <c r="AE150" s="279"/>
      <c r="AF150" s="279"/>
      <c r="AG150" s="271"/>
    </row>
    <row r="151" spans="1:33" ht="15.75" customHeight="1" x14ac:dyDescent="0.25">
      <c r="A151" s="279"/>
      <c r="B151" s="279"/>
      <c r="C151" s="279"/>
      <c r="D151" s="279"/>
      <c r="E151" s="279"/>
      <c r="F151" s="323"/>
      <c r="G151" s="328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279"/>
      <c r="S151" s="279"/>
      <c r="T151" s="279"/>
      <c r="U151" s="325"/>
      <c r="V151" s="325"/>
      <c r="W151" s="279"/>
      <c r="X151" s="279"/>
      <c r="Y151" s="279"/>
      <c r="Z151" s="279"/>
      <c r="AA151" s="279"/>
      <c r="AB151" s="279"/>
      <c r="AC151" s="279"/>
      <c r="AD151" s="279"/>
      <c r="AE151" s="279"/>
      <c r="AF151" s="279"/>
      <c r="AG151" s="271"/>
    </row>
    <row r="152" spans="1:33" ht="15.75" customHeight="1" x14ac:dyDescent="0.25">
      <c r="A152" s="279"/>
      <c r="B152" s="279"/>
      <c r="C152" s="279"/>
      <c r="D152" s="279"/>
      <c r="E152" s="279"/>
      <c r="F152" s="323"/>
      <c r="G152" s="328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279"/>
      <c r="S152" s="279"/>
      <c r="T152" s="279"/>
      <c r="U152" s="325"/>
      <c r="V152" s="325"/>
      <c r="W152" s="279"/>
      <c r="X152" s="279"/>
      <c r="Y152" s="279"/>
      <c r="Z152" s="279"/>
      <c r="AA152" s="279"/>
      <c r="AB152" s="279"/>
      <c r="AC152" s="279"/>
      <c r="AD152" s="279"/>
      <c r="AE152" s="279"/>
      <c r="AF152" s="279"/>
      <c r="AG152" s="271"/>
    </row>
    <row r="153" spans="1:33" ht="15.75" customHeight="1" x14ac:dyDescent="0.25">
      <c r="A153" s="279"/>
      <c r="B153" s="279"/>
      <c r="C153" s="279"/>
      <c r="D153" s="279"/>
      <c r="E153" s="279"/>
      <c r="F153" s="323"/>
      <c r="G153" s="328"/>
      <c r="H153" s="279"/>
      <c r="I153" s="279"/>
      <c r="J153" s="279"/>
      <c r="K153" s="279"/>
      <c r="L153" s="279"/>
      <c r="M153" s="279"/>
      <c r="N153" s="279"/>
      <c r="O153" s="279"/>
      <c r="P153" s="279"/>
      <c r="Q153" s="279"/>
      <c r="R153" s="279"/>
      <c r="S153" s="279"/>
      <c r="T153" s="279"/>
      <c r="U153" s="325"/>
      <c r="V153" s="325"/>
      <c r="W153" s="279"/>
      <c r="X153" s="279"/>
      <c r="Y153" s="279"/>
      <c r="Z153" s="279"/>
      <c r="AA153" s="279"/>
      <c r="AB153" s="279"/>
      <c r="AC153" s="279"/>
      <c r="AD153" s="279"/>
      <c r="AE153" s="279"/>
      <c r="AF153" s="279"/>
      <c r="AG153" s="271"/>
    </row>
    <row r="154" spans="1:33" ht="15.75" customHeight="1" x14ac:dyDescent="0.25">
      <c r="A154" s="279"/>
      <c r="B154" s="279"/>
      <c r="C154" s="279"/>
      <c r="D154" s="279"/>
      <c r="E154" s="279"/>
      <c r="F154" s="323"/>
      <c r="G154" s="328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325"/>
      <c r="V154" s="325"/>
      <c r="W154" s="279"/>
      <c r="X154" s="279"/>
      <c r="Y154" s="279"/>
      <c r="Z154" s="279"/>
      <c r="AA154" s="279"/>
      <c r="AB154" s="279"/>
      <c r="AC154" s="279"/>
      <c r="AD154" s="279"/>
      <c r="AE154" s="279"/>
      <c r="AF154" s="279"/>
      <c r="AG154" s="271"/>
    </row>
    <row r="155" spans="1:33" ht="15.75" customHeight="1" x14ac:dyDescent="0.25">
      <c r="A155" s="279"/>
      <c r="B155" s="279"/>
      <c r="C155" s="279"/>
      <c r="D155" s="279"/>
      <c r="E155" s="279"/>
      <c r="F155" s="323"/>
      <c r="G155" s="328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325"/>
      <c r="V155" s="325"/>
      <c r="W155" s="279"/>
      <c r="X155" s="279"/>
      <c r="Y155" s="279"/>
      <c r="Z155" s="279"/>
      <c r="AA155" s="279"/>
      <c r="AB155" s="279"/>
      <c r="AC155" s="279"/>
      <c r="AD155" s="279"/>
      <c r="AE155" s="279"/>
      <c r="AF155" s="279"/>
      <c r="AG155" s="271"/>
    </row>
    <row r="156" spans="1:33" ht="15.75" customHeight="1" x14ac:dyDescent="0.25">
      <c r="A156" s="279"/>
      <c r="B156" s="279"/>
      <c r="C156" s="279"/>
      <c r="D156" s="279"/>
      <c r="E156" s="279"/>
      <c r="F156" s="323"/>
      <c r="G156" s="328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325"/>
      <c r="V156" s="325"/>
      <c r="W156" s="279"/>
      <c r="X156" s="279"/>
      <c r="Y156" s="279"/>
      <c r="Z156" s="279"/>
      <c r="AA156" s="279"/>
      <c r="AB156" s="279"/>
      <c r="AC156" s="279"/>
      <c r="AD156" s="279"/>
      <c r="AE156" s="279"/>
      <c r="AF156" s="279"/>
      <c r="AG156" s="271"/>
    </row>
    <row r="157" spans="1:33" ht="15.75" customHeight="1" x14ac:dyDescent="0.25">
      <c r="A157" s="279"/>
      <c r="B157" s="279"/>
      <c r="C157" s="279"/>
      <c r="D157" s="279"/>
      <c r="E157" s="279"/>
      <c r="F157" s="323"/>
      <c r="G157" s="328"/>
      <c r="H157" s="279"/>
      <c r="I157" s="279"/>
      <c r="J157" s="279"/>
      <c r="K157" s="279"/>
      <c r="L157" s="279"/>
      <c r="M157" s="279"/>
      <c r="N157" s="279"/>
      <c r="O157" s="279"/>
      <c r="P157" s="279"/>
      <c r="Q157" s="279"/>
      <c r="R157" s="279"/>
      <c r="S157" s="279"/>
      <c r="T157" s="279"/>
      <c r="U157" s="325"/>
      <c r="V157" s="325"/>
      <c r="W157" s="279"/>
      <c r="X157" s="279"/>
      <c r="Y157" s="279"/>
      <c r="Z157" s="279"/>
      <c r="AA157" s="279"/>
      <c r="AB157" s="279"/>
      <c r="AC157" s="279"/>
      <c r="AD157" s="279"/>
      <c r="AE157" s="279"/>
      <c r="AF157" s="279"/>
      <c r="AG157" s="271"/>
    </row>
    <row r="158" spans="1:33" ht="15.75" customHeight="1" x14ac:dyDescent="0.25">
      <c r="A158" s="279"/>
      <c r="B158" s="279"/>
      <c r="C158" s="279"/>
      <c r="D158" s="279"/>
      <c r="E158" s="279"/>
      <c r="F158" s="323"/>
      <c r="G158" s="328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325"/>
      <c r="V158" s="325"/>
      <c r="W158" s="279"/>
      <c r="X158" s="279"/>
      <c r="Y158" s="279"/>
      <c r="Z158" s="279"/>
      <c r="AA158" s="279"/>
      <c r="AB158" s="279"/>
      <c r="AC158" s="279"/>
      <c r="AD158" s="279"/>
      <c r="AE158" s="279"/>
      <c r="AF158" s="279"/>
      <c r="AG158" s="271"/>
    </row>
    <row r="159" spans="1:33" ht="15.75" customHeight="1" x14ac:dyDescent="0.25">
      <c r="A159" s="279"/>
      <c r="B159" s="279"/>
      <c r="C159" s="279"/>
      <c r="D159" s="279"/>
      <c r="E159" s="279"/>
      <c r="F159" s="323"/>
      <c r="G159" s="328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325"/>
      <c r="V159" s="325"/>
      <c r="W159" s="279"/>
      <c r="X159" s="279"/>
      <c r="Y159" s="279"/>
      <c r="Z159" s="279"/>
      <c r="AA159" s="279"/>
      <c r="AB159" s="279"/>
      <c r="AC159" s="279"/>
      <c r="AD159" s="279"/>
      <c r="AE159" s="279"/>
      <c r="AF159" s="279"/>
      <c r="AG159" s="271"/>
    </row>
    <row r="160" spans="1:33" ht="15.75" customHeight="1" x14ac:dyDescent="0.25">
      <c r="A160" s="279"/>
      <c r="B160" s="279"/>
      <c r="C160" s="279"/>
      <c r="D160" s="279"/>
      <c r="E160" s="279"/>
      <c r="F160" s="323"/>
      <c r="G160" s="328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325"/>
      <c r="V160" s="325"/>
      <c r="W160" s="279"/>
      <c r="X160" s="279"/>
      <c r="Y160" s="279"/>
      <c r="Z160" s="279"/>
      <c r="AA160" s="279"/>
      <c r="AB160" s="279"/>
      <c r="AC160" s="279"/>
      <c r="AD160" s="279"/>
      <c r="AE160" s="279"/>
      <c r="AF160" s="279"/>
      <c r="AG160" s="271"/>
    </row>
    <row r="161" spans="1:33" ht="15.75" customHeight="1" x14ac:dyDescent="0.25">
      <c r="A161" s="279"/>
      <c r="B161" s="279"/>
      <c r="C161" s="279"/>
      <c r="D161" s="279"/>
      <c r="E161" s="279"/>
      <c r="F161" s="323"/>
      <c r="G161" s="328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325"/>
      <c r="V161" s="325"/>
      <c r="W161" s="279"/>
      <c r="X161" s="279"/>
      <c r="Y161" s="279"/>
      <c r="Z161" s="279"/>
      <c r="AA161" s="279"/>
      <c r="AB161" s="279"/>
      <c r="AC161" s="279"/>
      <c r="AD161" s="279"/>
      <c r="AE161" s="279"/>
      <c r="AF161" s="279"/>
      <c r="AG161" s="271"/>
    </row>
    <row r="162" spans="1:33" ht="15.75" customHeight="1" x14ac:dyDescent="0.25">
      <c r="A162" s="279"/>
      <c r="B162" s="279"/>
      <c r="C162" s="279"/>
      <c r="D162" s="279"/>
      <c r="E162" s="279"/>
      <c r="F162" s="323"/>
      <c r="G162" s="328"/>
      <c r="H162" s="279"/>
      <c r="I162" s="279"/>
      <c r="J162" s="279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325"/>
      <c r="V162" s="325"/>
      <c r="W162" s="279"/>
      <c r="X162" s="279"/>
      <c r="Y162" s="279"/>
      <c r="Z162" s="279"/>
      <c r="AA162" s="279"/>
      <c r="AB162" s="279"/>
      <c r="AC162" s="279"/>
      <c r="AD162" s="279"/>
      <c r="AE162" s="279"/>
      <c r="AF162" s="279"/>
      <c r="AG162" s="271"/>
    </row>
    <row r="163" spans="1:33" ht="15.75" customHeight="1" x14ac:dyDescent="0.25">
      <c r="A163" s="279"/>
      <c r="B163" s="279"/>
      <c r="C163" s="279"/>
      <c r="D163" s="279"/>
      <c r="E163" s="279"/>
      <c r="F163" s="323"/>
      <c r="G163" s="328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325"/>
      <c r="V163" s="325"/>
      <c r="W163" s="279"/>
      <c r="X163" s="279"/>
      <c r="Y163" s="279"/>
      <c r="Z163" s="279"/>
      <c r="AA163" s="279"/>
      <c r="AB163" s="279"/>
      <c r="AC163" s="279"/>
      <c r="AD163" s="279"/>
      <c r="AE163" s="279"/>
      <c r="AF163" s="279"/>
      <c r="AG163" s="271"/>
    </row>
    <row r="164" spans="1:33" ht="15.75" customHeight="1" x14ac:dyDescent="0.25">
      <c r="A164" s="279"/>
      <c r="B164" s="279"/>
      <c r="C164" s="279"/>
      <c r="D164" s="279"/>
      <c r="E164" s="279"/>
      <c r="F164" s="323"/>
      <c r="G164" s="328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325"/>
      <c r="V164" s="325"/>
      <c r="W164" s="279"/>
      <c r="X164" s="279"/>
      <c r="Y164" s="279"/>
      <c r="Z164" s="279"/>
      <c r="AA164" s="279"/>
      <c r="AB164" s="279"/>
      <c r="AC164" s="279"/>
      <c r="AD164" s="279"/>
      <c r="AE164" s="279"/>
      <c r="AF164" s="279"/>
      <c r="AG164" s="271"/>
    </row>
    <row r="165" spans="1:33" ht="15.75" customHeight="1" x14ac:dyDescent="0.25">
      <c r="A165" s="279"/>
      <c r="B165" s="279"/>
      <c r="C165" s="279"/>
      <c r="D165" s="279"/>
      <c r="E165" s="279"/>
      <c r="F165" s="323"/>
      <c r="G165" s="328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325"/>
      <c r="V165" s="325"/>
      <c r="W165" s="279"/>
      <c r="X165" s="279"/>
      <c r="Y165" s="279"/>
      <c r="Z165" s="279"/>
      <c r="AA165" s="279"/>
      <c r="AB165" s="279"/>
      <c r="AC165" s="279"/>
      <c r="AD165" s="279"/>
      <c r="AE165" s="279"/>
      <c r="AF165" s="279"/>
      <c r="AG165" s="271"/>
    </row>
    <row r="166" spans="1:33" ht="15.75" customHeight="1" x14ac:dyDescent="0.25">
      <c r="A166" s="279"/>
      <c r="B166" s="279"/>
      <c r="C166" s="279"/>
      <c r="D166" s="279"/>
      <c r="E166" s="279"/>
      <c r="F166" s="323"/>
      <c r="G166" s="328"/>
      <c r="H166" s="279"/>
      <c r="I166" s="279"/>
      <c r="J166" s="279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325"/>
      <c r="V166" s="325"/>
      <c r="W166" s="279"/>
      <c r="X166" s="279"/>
      <c r="Y166" s="279"/>
      <c r="Z166" s="279"/>
      <c r="AA166" s="279"/>
      <c r="AB166" s="279"/>
      <c r="AC166" s="279"/>
      <c r="AD166" s="279"/>
      <c r="AE166" s="279"/>
      <c r="AF166" s="279"/>
      <c r="AG166" s="271"/>
    </row>
    <row r="167" spans="1:33" ht="15.75" customHeight="1" x14ac:dyDescent="0.25">
      <c r="A167" s="279"/>
      <c r="B167" s="279"/>
      <c r="C167" s="279"/>
      <c r="D167" s="279"/>
      <c r="E167" s="279"/>
      <c r="F167" s="323"/>
      <c r="G167" s="328"/>
      <c r="H167" s="279"/>
      <c r="I167" s="279"/>
      <c r="J167" s="279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325"/>
      <c r="V167" s="325"/>
      <c r="W167" s="279"/>
      <c r="X167" s="279"/>
      <c r="Y167" s="279"/>
      <c r="Z167" s="279"/>
      <c r="AA167" s="279"/>
      <c r="AB167" s="279"/>
      <c r="AC167" s="279"/>
      <c r="AD167" s="279"/>
      <c r="AE167" s="279"/>
      <c r="AF167" s="279"/>
      <c r="AG167" s="271"/>
    </row>
    <row r="168" spans="1:33" ht="15.75" customHeight="1" x14ac:dyDescent="0.25">
      <c r="A168" s="279"/>
      <c r="B168" s="279"/>
      <c r="C168" s="279"/>
      <c r="D168" s="279"/>
      <c r="E168" s="279"/>
      <c r="F168" s="323"/>
      <c r="G168" s="328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325"/>
      <c r="V168" s="325"/>
      <c r="W168" s="279"/>
      <c r="X168" s="279"/>
      <c r="Y168" s="279"/>
      <c r="Z168" s="279"/>
      <c r="AA168" s="279"/>
      <c r="AB168" s="279"/>
      <c r="AC168" s="279"/>
      <c r="AD168" s="279"/>
      <c r="AE168" s="279"/>
      <c r="AF168" s="279"/>
      <c r="AG168" s="271"/>
    </row>
    <row r="169" spans="1:33" ht="15.75" customHeight="1" x14ac:dyDescent="0.25">
      <c r="A169" s="279"/>
      <c r="B169" s="279"/>
      <c r="C169" s="279"/>
      <c r="D169" s="279"/>
      <c r="E169" s="279"/>
      <c r="F169" s="323"/>
      <c r="G169" s="328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325"/>
      <c r="V169" s="325"/>
      <c r="W169" s="279"/>
      <c r="X169" s="279"/>
      <c r="Y169" s="279"/>
      <c r="Z169" s="279"/>
      <c r="AA169" s="279"/>
      <c r="AB169" s="279"/>
      <c r="AC169" s="279"/>
      <c r="AD169" s="279"/>
      <c r="AE169" s="279"/>
      <c r="AF169" s="279"/>
      <c r="AG169" s="271"/>
    </row>
    <row r="170" spans="1:33" ht="15.75" customHeight="1" x14ac:dyDescent="0.25">
      <c r="A170" s="279"/>
      <c r="B170" s="279"/>
      <c r="C170" s="279"/>
      <c r="D170" s="279"/>
      <c r="E170" s="279"/>
      <c r="F170" s="323"/>
      <c r="G170" s="328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325"/>
      <c r="V170" s="325"/>
      <c r="W170" s="279"/>
      <c r="X170" s="279"/>
      <c r="Y170" s="279"/>
      <c r="Z170" s="279"/>
      <c r="AA170" s="279"/>
      <c r="AB170" s="279"/>
      <c r="AC170" s="279"/>
      <c r="AD170" s="279"/>
      <c r="AE170" s="279"/>
      <c r="AF170" s="279"/>
      <c r="AG170" s="271"/>
    </row>
    <row r="171" spans="1:33" ht="15.75" customHeight="1" x14ac:dyDescent="0.25">
      <c r="A171" s="279"/>
      <c r="B171" s="279"/>
      <c r="C171" s="279"/>
      <c r="D171" s="279"/>
      <c r="E171" s="279"/>
      <c r="F171" s="323"/>
      <c r="G171" s="328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325"/>
      <c r="V171" s="325"/>
      <c r="W171" s="279"/>
      <c r="X171" s="279"/>
      <c r="Y171" s="279"/>
      <c r="Z171" s="279"/>
      <c r="AA171" s="279"/>
      <c r="AB171" s="279"/>
      <c r="AC171" s="279"/>
      <c r="AD171" s="279"/>
      <c r="AE171" s="279"/>
      <c r="AF171" s="279"/>
      <c r="AG171" s="271"/>
    </row>
    <row r="172" spans="1:33" ht="15.75" customHeight="1" x14ac:dyDescent="0.25">
      <c r="A172" s="279"/>
      <c r="B172" s="279"/>
      <c r="C172" s="279"/>
      <c r="D172" s="279"/>
      <c r="E172" s="279"/>
      <c r="F172" s="323"/>
      <c r="G172" s="328"/>
      <c r="H172" s="279"/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325"/>
      <c r="V172" s="325"/>
      <c r="W172" s="279"/>
      <c r="X172" s="279"/>
      <c r="Y172" s="279"/>
      <c r="Z172" s="279"/>
      <c r="AA172" s="279"/>
      <c r="AB172" s="279"/>
      <c r="AC172" s="279"/>
      <c r="AD172" s="279"/>
      <c r="AE172" s="279"/>
      <c r="AF172" s="279"/>
      <c r="AG172" s="271"/>
    </row>
    <row r="173" spans="1:33" ht="15.75" customHeight="1" x14ac:dyDescent="0.25">
      <c r="A173" s="279"/>
      <c r="B173" s="279"/>
      <c r="C173" s="279"/>
      <c r="D173" s="279"/>
      <c r="E173" s="279"/>
      <c r="F173" s="323"/>
      <c r="G173" s="328"/>
      <c r="H173" s="279"/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279"/>
      <c r="T173" s="279"/>
      <c r="U173" s="325"/>
      <c r="V173" s="325"/>
      <c r="W173" s="279"/>
      <c r="X173" s="279"/>
      <c r="Y173" s="279"/>
      <c r="Z173" s="279"/>
      <c r="AA173" s="279"/>
      <c r="AB173" s="279"/>
      <c r="AC173" s="279"/>
      <c r="AD173" s="279"/>
      <c r="AE173" s="279"/>
      <c r="AF173" s="279"/>
      <c r="AG173" s="271"/>
    </row>
    <row r="174" spans="1:33" ht="15.75" customHeight="1" x14ac:dyDescent="0.25">
      <c r="A174" s="279"/>
      <c r="B174" s="279"/>
      <c r="C174" s="279"/>
      <c r="D174" s="279"/>
      <c r="E174" s="279"/>
      <c r="F174" s="323"/>
      <c r="G174" s="328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325"/>
      <c r="V174" s="325"/>
      <c r="W174" s="279"/>
      <c r="X174" s="279"/>
      <c r="Y174" s="279"/>
      <c r="Z174" s="279"/>
      <c r="AA174" s="279"/>
      <c r="AB174" s="279"/>
      <c r="AC174" s="279"/>
      <c r="AD174" s="279"/>
      <c r="AE174" s="279"/>
      <c r="AF174" s="279"/>
      <c r="AG174" s="271"/>
    </row>
    <row r="175" spans="1:33" ht="15.75" customHeight="1" x14ac:dyDescent="0.25">
      <c r="A175" s="279"/>
      <c r="B175" s="279"/>
      <c r="C175" s="279"/>
      <c r="D175" s="279"/>
      <c r="E175" s="279"/>
      <c r="F175" s="323"/>
      <c r="G175" s="328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325"/>
      <c r="V175" s="325"/>
      <c r="W175" s="279"/>
      <c r="X175" s="279"/>
      <c r="Y175" s="279"/>
      <c r="Z175" s="279"/>
      <c r="AA175" s="279"/>
      <c r="AB175" s="279"/>
      <c r="AC175" s="279"/>
      <c r="AD175" s="279"/>
      <c r="AE175" s="279"/>
      <c r="AF175" s="279"/>
      <c r="AG175" s="271"/>
    </row>
    <row r="176" spans="1:33" ht="15.75" customHeight="1" x14ac:dyDescent="0.25">
      <c r="A176" s="279"/>
      <c r="B176" s="279"/>
      <c r="C176" s="279"/>
      <c r="D176" s="279"/>
      <c r="E176" s="279"/>
      <c r="F176" s="323"/>
      <c r="G176" s="328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325"/>
      <c r="V176" s="325"/>
      <c r="W176" s="279"/>
      <c r="X176" s="279"/>
      <c r="Y176" s="279"/>
      <c r="Z176" s="279"/>
      <c r="AA176" s="279"/>
      <c r="AB176" s="279"/>
      <c r="AC176" s="279"/>
      <c r="AD176" s="279"/>
      <c r="AE176" s="279"/>
      <c r="AF176" s="279"/>
      <c r="AG176" s="271"/>
    </row>
    <row r="177" spans="1:33" ht="15.75" customHeight="1" x14ac:dyDescent="0.25">
      <c r="A177" s="279"/>
      <c r="B177" s="279"/>
      <c r="C177" s="279"/>
      <c r="D177" s="279"/>
      <c r="E177" s="279"/>
      <c r="F177" s="323"/>
      <c r="G177" s="328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325"/>
      <c r="V177" s="325"/>
      <c r="W177" s="279"/>
      <c r="X177" s="279"/>
      <c r="Y177" s="279"/>
      <c r="Z177" s="279"/>
      <c r="AA177" s="279"/>
      <c r="AB177" s="279"/>
      <c r="AC177" s="279"/>
      <c r="AD177" s="279"/>
      <c r="AE177" s="279"/>
      <c r="AF177" s="279"/>
      <c r="AG177" s="271"/>
    </row>
    <row r="178" spans="1:33" ht="15.75" customHeight="1" x14ac:dyDescent="0.25">
      <c r="A178" s="279"/>
      <c r="B178" s="279"/>
      <c r="C178" s="279"/>
      <c r="D178" s="279"/>
      <c r="E178" s="279"/>
      <c r="F178" s="323"/>
      <c r="G178" s="328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325"/>
      <c r="V178" s="325"/>
      <c r="W178" s="279"/>
      <c r="X178" s="279"/>
      <c r="Y178" s="279"/>
      <c r="Z178" s="279"/>
      <c r="AA178" s="279"/>
      <c r="AB178" s="279"/>
      <c r="AC178" s="279"/>
      <c r="AD178" s="279"/>
      <c r="AE178" s="279"/>
      <c r="AF178" s="279"/>
      <c r="AG178" s="271"/>
    </row>
    <row r="179" spans="1:33" ht="15.75" customHeight="1" x14ac:dyDescent="0.25">
      <c r="A179" s="279"/>
      <c r="B179" s="279"/>
      <c r="C179" s="279"/>
      <c r="D179" s="279"/>
      <c r="E179" s="279"/>
      <c r="F179" s="323"/>
      <c r="G179" s="328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325"/>
      <c r="V179" s="325"/>
      <c r="W179" s="279"/>
      <c r="X179" s="279"/>
      <c r="Y179" s="279"/>
      <c r="Z179" s="279"/>
      <c r="AA179" s="279"/>
      <c r="AB179" s="279"/>
      <c r="AC179" s="279"/>
      <c r="AD179" s="279"/>
      <c r="AE179" s="279"/>
      <c r="AF179" s="279"/>
      <c r="AG179" s="271"/>
    </row>
    <row r="180" spans="1:33" ht="15.75" customHeight="1" x14ac:dyDescent="0.25">
      <c r="A180" s="279"/>
      <c r="B180" s="279"/>
      <c r="C180" s="279"/>
      <c r="D180" s="279"/>
      <c r="E180" s="279"/>
      <c r="F180" s="323"/>
      <c r="G180" s="328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325"/>
      <c r="V180" s="325"/>
      <c r="W180" s="279"/>
      <c r="X180" s="279"/>
      <c r="Y180" s="279"/>
      <c r="Z180" s="279"/>
      <c r="AA180" s="279"/>
      <c r="AB180" s="279"/>
      <c r="AC180" s="279"/>
      <c r="AD180" s="279"/>
      <c r="AE180" s="279"/>
      <c r="AF180" s="279"/>
      <c r="AG180" s="271"/>
    </row>
    <row r="181" spans="1:33" ht="15.75" customHeight="1" x14ac:dyDescent="0.25">
      <c r="A181" s="279"/>
      <c r="B181" s="279"/>
      <c r="C181" s="279"/>
      <c r="D181" s="279"/>
      <c r="E181" s="279"/>
      <c r="F181" s="323"/>
      <c r="G181" s="328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325"/>
      <c r="V181" s="325"/>
      <c r="W181" s="279"/>
      <c r="X181" s="279"/>
      <c r="Y181" s="279"/>
      <c r="Z181" s="279"/>
      <c r="AA181" s="279"/>
      <c r="AB181" s="279"/>
      <c r="AC181" s="279"/>
      <c r="AD181" s="279"/>
      <c r="AE181" s="279"/>
      <c r="AF181" s="279"/>
      <c r="AG181" s="271"/>
    </row>
    <row r="182" spans="1:33" ht="15.75" customHeight="1" x14ac:dyDescent="0.25">
      <c r="A182" s="279"/>
      <c r="B182" s="279"/>
      <c r="C182" s="279"/>
      <c r="D182" s="279"/>
      <c r="E182" s="279"/>
      <c r="F182" s="323"/>
      <c r="G182" s="328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325"/>
      <c r="V182" s="325"/>
      <c r="W182" s="279"/>
      <c r="X182" s="279"/>
      <c r="Y182" s="279"/>
      <c r="Z182" s="279"/>
      <c r="AA182" s="279"/>
      <c r="AB182" s="279"/>
      <c r="AC182" s="279"/>
      <c r="AD182" s="279"/>
      <c r="AE182" s="279"/>
      <c r="AF182" s="279"/>
      <c r="AG182" s="271"/>
    </row>
    <row r="183" spans="1:33" ht="15.75" customHeight="1" x14ac:dyDescent="0.25">
      <c r="A183" s="279"/>
      <c r="B183" s="279"/>
      <c r="C183" s="279"/>
      <c r="D183" s="279"/>
      <c r="E183" s="279"/>
      <c r="F183" s="323"/>
      <c r="G183" s="328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325"/>
      <c r="V183" s="325"/>
      <c r="W183" s="279"/>
      <c r="X183" s="279"/>
      <c r="Y183" s="279"/>
      <c r="Z183" s="279"/>
      <c r="AA183" s="279"/>
      <c r="AB183" s="279"/>
      <c r="AC183" s="279"/>
      <c r="AD183" s="279"/>
      <c r="AE183" s="279"/>
      <c r="AF183" s="279"/>
      <c r="AG183" s="271"/>
    </row>
    <row r="184" spans="1:33" ht="15.75" customHeight="1" x14ac:dyDescent="0.25">
      <c r="A184" s="279"/>
      <c r="B184" s="279"/>
      <c r="C184" s="279"/>
      <c r="D184" s="279"/>
      <c r="E184" s="279"/>
      <c r="F184" s="323"/>
      <c r="G184" s="328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325"/>
      <c r="V184" s="325"/>
      <c r="W184" s="279"/>
      <c r="X184" s="279"/>
      <c r="Y184" s="279"/>
      <c r="Z184" s="279"/>
      <c r="AA184" s="279"/>
      <c r="AB184" s="279"/>
      <c r="AC184" s="279"/>
      <c r="AD184" s="279"/>
      <c r="AE184" s="279"/>
      <c r="AF184" s="279"/>
      <c r="AG184" s="271"/>
    </row>
    <row r="185" spans="1:33" ht="15.75" customHeight="1" x14ac:dyDescent="0.25">
      <c r="A185" s="279"/>
      <c r="B185" s="279"/>
      <c r="C185" s="279"/>
      <c r="D185" s="279"/>
      <c r="E185" s="279"/>
      <c r="F185" s="323"/>
      <c r="G185" s="328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325"/>
      <c r="V185" s="325"/>
      <c r="W185" s="279"/>
      <c r="X185" s="279"/>
      <c r="Y185" s="279"/>
      <c r="Z185" s="279"/>
      <c r="AA185" s="279"/>
      <c r="AB185" s="279"/>
      <c r="AC185" s="279"/>
      <c r="AD185" s="279"/>
      <c r="AE185" s="279"/>
      <c r="AF185" s="279"/>
      <c r="AG185" s="271"/>
    </row>
    <row r="186" spans="1:33" ht="15.75" customHeight="1" x14ac:dyDescent="0.25">
      <c r="A186" s="279"/>
      <c r="B186" s="279"/>
      <c r="C186" s="279"/>
      <c r="D186" s="279"/>
      <c r="E186" s="279"/>
      <c r="F186" s="323"/>
      <c r="G186" s="328"/>
      <c r="H186" s="279"/>
      <c r="I186" s="279"/>
      <c r="J186" s="279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325"/>
      <c r="V186" s="325"/>
      <c r="W186" s="279"/>
      <c r="X186" s="279"/>
      <c r="Y186" s="279"/>
      <c r="Z186" s="279"/>
      <c r="AA186" s="279"/>
      <c r="AB186" s="279"/>
      <c r="AC186" s="279"/>
      <c r="AD186" s="279"/>
      <c r="AE186" s="279"/>
      <c r="AF186" s="279"/>
      <c r="AG186" s="271"/>
    </row>
    <row r="187" spans="1:33" ht="15.75" customHeight="1" x14ac:dyDescent="0.25">
      <c r="A187" s="279"/>
      <c r="B187" s="279"/>
      <c r="C187" s="279"/>
      <c r="D187" s="279"/>
      <c r="E187" s="279"/>
      <c r="F187" s="323"/>
      <c r="G187" s="328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279"/>
      <c r="S187" s="279"/>
      <c r="T187" s="279"/>
      <c r="U187" s="325"/>
      <c r="V187" s="325"/>
      <c r="W187" s="279"/>
      <c r="X187" s="279"/>
      <c r="Y187" s="279"/>
      <c r="Z187" s="279"/>
      <c r="AA187" s="279"/>
      <c r="AB187" s="279"/>
      <c r="AC187" s="279"/>
      <c r="AD187" s="279"/>
      <c r="AE187" s="279"/>
      <c r="AF187" s="279"/>
      <c r="AG187" s="271"/>
    </row>
    <row r="188" spans="1:33" ht="15.75" customHeight="1" x14ac:dyDescent="0.25">
      <c r="A188" s="279"/>
      <c r="B188" s="279"/>
      <c r="C188" s="279"/>
      <c r="D188" s="279"/>
      <c r="E188" s="279"/>
      <c r="F188" s="323"/>
      <c r="G188" s="328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325"/>
      <c r="V188" s="325"/>
      <c r="W188" s="279"/>
      <c r="X188" s="279"/>
      <c r="Y188" s="279"/>
      <c r="Z188" s="279"/>
      <c r="AA188" s="279"/>
      <c r="AB188" s="279"/>
      <c r="AC188" s="279"/>
      <c r="AD188" s="279"/>
      <c r="AE188" s="279"/>
      <c r="AF188" s="279"/>
      <c r="AG188" s="271"/>
    </row>
    <row r="189" spans="1:33" ht="15.75" customHeight="1" x14ac:dyDescent="0.25">
      <c r="A189" s="279"/>
      <c r="B189" s="279"/>
      <c r="C189" s="279"/>
      <c r="D189" s="279"/>
      <c r="E189" s="279"/>
      <c r="F189" s="323"/>
      <c r="G189" s="328"/>
      <c r="H189" s="279"/>
      <c r="I189" s="279"/>
      <c r="J189" s="279"/>
      <c r="K189" s="279"/>
      <c r="L189" s="279"/>
      <c r="M189" s="279"/>
      <c r="N189" s="279"/>
      <c r="O189" s="279"/>
      <c r="P189" s="279"/>
      <c r="Q189" s="279"/>
      <c r="R189" s="279"/>
      <c r="S189" s="279"/>
      <c r="T189" s="279"/>
      <c r="U189" s="325"/>
      <c r="V189" s="325"/>
      <c r="W189" s="279"/>
      <c r="X189" s="279"/>
      <c r="Y189" s="279"/>
      <c r="Z189" s="279"/>
      <c r="AA189" s="279"/>
      <c r="AB189" s="279"/>
      <c r="AC189" s="279"/>
      <c r="AD189" s="279"/>
      <c r="AE189" s="279"/>
      <c r="AF189" s="279"/>
      <c r="AG189" s="271"/>
    </row>
    <row r="190" spans="1:33" ht="15.75" customHeight="1" x14ac:dyDescent="0.25">
      <c r="A190" s="279"/>
      <c r="B190" s="279"/>
      <c r="C190" s="279"/>
      <c r="D190" s="279"/>
      <c r="E190" s="279"/>
      <c r="F190" s="323"/>
      <c r="G190" s="328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325"/>
      <c r="V190" s="325"/>
      <c r="W190" s="279"/>
      <c r="X190" s="279"/>
      <c r="Y190" s="279"/>
      <c r="Z190" s="279"/>
      <c r="AA190" s="279"/>
      <c r="AB190" s="279"/>
      <c r="AC190" s="279"/>
      <c r="AD190" s="279"/>
      <c r="AE190" s="279"/>
      <c r="AF190" s="279"/>
      <c r="AG190" s="271"/>
    </row>
    <row r="191" spans="1:33" ht="15.75" customHeight="1" x14ac:dyDescent="0.25">
      <c r="A191" s="279"/>
      <c r="B191" s="279"/>
      <c r="C191" s="279"/>
      <c r="D191" s="279"/>
      <c r="E191" s="279"/>
      <c r="F191" s="323"/>
      <c r="G191" s="328"/>
      <c r="H191" s="279"/>
      <c r="I191" s="279"/>
      <c r="J191" s="279"/>
      <c r="K191" s="279"/>
      <c r="L191" s="279"/>
      <c r="M191" s="279"/>
      <c r="N191" s="279"/>
      <c r="O191" s="279"/>
      <c r="P191" s="279"/>
      <c r="Q191" s="279"/>
      <c r="R191" s="279"/>
      <c r="S191" s="279"/>
      <c r="T191" s="279"/>
      <c r="U191" s="325"/>
      <c r="V191" s="325"/>
      <c r="W191" s="279"/>
      <c r="X191" s="279"/>
      <c r="Y191" s="279"/>
      <c r="Z191" s="279"/>
      <c r="AA191" s="279"/>
      <c r="AB191" s="279"/>
      <c r="AC191" s="279"/>
      <c r="AD191" s="279"/>
      <c r="AE191" s="279"/>
      <c r="AF191" s="279"/>
      <c r="AG191" s="271"/>
    </row>
    <row r="192" spans="1:33" ht="15.75" customHeight="1" x14ac:dyDescent="0.25">
      <c r="A192" s="279"/>
      <c r="B192" s="279"/>
      <c r="C192" s="279"/>
      <c r="D192" s="279"/>
      <c r="E192" s="279"/>
      <c r="F192" s="323"/>
      <c r="G192" s="328"/>
      <c r="H192" s="279"/>
      <c r="I192" s="279"/>
      <c r="J192" s="279"/>
      <c r="K192" s="279"/>
      <c r="L192" s="279"/>
      <c r="M192" s="279"/>
      <c r="N192" s="279"/>
      <c r="O192" s="279"/>
      <c r="P192" s="279"/>
      <c r="Q192" s="279"/>
      <c r="R192" s="279"/>
      <c r="S192" s="279"/>
      <c r="T192" s="279"/>
      <c r="U192" s="325"/>
      <c r="V192" s="325"/>
      <c r="W192" s="279"/>
      <c r="X192" s="279"/>
      <c r="Y192" s="279"/>
      <c r="Z192" s="279"/>
      <c r="AA192" s="279"/>
      <c r="AB192" s="279"/>
      <c r="AC192" s="279"/>
      <c r="AD192" s="279"/>
      <c r="AE192" s="279"/>
      <c r="AF192" s="279"/>
      <c r="AG192" s="271"/>
    </row>
    <row r="193" spans="1:33" ht="15.75" customHeight="1" x14ac:dyDescent="0.25">
      <c r="A193" s="279"/>
      <c r="B193" s="279"/>
      <c r="C193" s="279"/>
      <c r="D193" s="279"/>
      <c r="E193" s="279"/>
      <c r="F193" s="323"/>
      <c r="G193" s="328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325"/>
      <c r="V193" s="325"/>
      <c r="W193" s="279"/>
      <c r="X193" s="279"/>
      <c r="Y193" s="279"/>
      <c r="Z193" s="279"/>
      <c r="AA193" s="279"/>
      <c r="AB193" s="279"/>
      <c r="AC193" s="279"/>
      <c r="AD193" s="279"/>
      <c r="AE193" s="279"/>
      <c r="AF193" s="279"/>
      <c r="AG193" s="271"/>
    </row>
    <row r="194" spans="1:33" ht="15.75" customHeight="1" x14ac:dyDescent="0.25">
      <c r="A194" s="279"/>
      <c r="B194" s="279"/>
      <c r="C194" s="279"/>
      <c r="D194" s="279"/>
      <c r="E194" s="279"/>
      <c r="F194" s="323"/>
      <c r="G194" s="328"/>
      <c r="H194" s="279"/>
      <c r="I194" s="279"/>
      <c r="J194" s="279"/>
      <c r="K194" s="279"/>
      <c r="L194" s="279"/>
      <c r="M194" s="279"/>
      <c r="N194" s="279"/>
      <c r="O194" s="279"/>
      <c r="P194" s="279"/>
      <c r="Q194" s="279"/>
      <c r="R194" s="279"/>
      <c r="S194" s="279"/>
      <c r="T194" s="279"/>
      <c r="U194" s="325"/>
      <c r="V194" s="325"/>
      <c r="W194" s="279"/>
      <c r="X194" s="279"/>
      <c r="Y194" s="279"/>
      <c r="Z194" s="279"/>
      <c r="AA194" s="279"/>
      <c r="AB194" s="279"/>
      <c r="AC194" s="279"/>
      <c r="AD194" s="279"/>
      <c r="AE194" s="279"/>
      <c r="AF194" s="279"/>
      <c r="AG194" s="271"/>
    </row>
    <row r="195" spans="1:33" ht="15.75" customHeight="1" x14ac:dyDescent="0.25">
      <c r="A195" s="279"/>
      <c r="B195" s="279"/>
      <c r="C195" s="279"/>
      <c r="D195" s="279"/>
      <c r="E195" s="279"/>
      <c r="F195" s="323"/>
      <c r="G195" s="328"/>
      <c r="H195" s="279"/>
      <c r="I195" s="279"/>
      <c r="J195" s="279"/>
      <c r="K195" s="279"/>
      <c r="L195" s="279"/>
      <c r="M195" s="279"/>
      <c r="N195" s="279"/>
      <c r="O195" s="279"/>
      <c r="P195" s="279"/>
      <c r="Q195" s="279"/>
      <c r="R195" s="279"/>
      <c r="S195" s="279"/>
      <c r="T195" s="279"/>
      <c r="U195" s="325"/>
      <c r="V195" s="325"/>
      <c r="W195" s="279"/>
      <c r="X195" s="279"/>
      <c r="Y195" s="279"/>
      <c r="Z195" s="279"/>
      <c r="AA195" s="279"/>
      <c r="AB195" s="279"/>
      <c r="AC195" s="279"/>
      <c r="AD195" s="279"/>
      <c r="AE195" s="279"/>
      <c r="AF195" s="279"/>
      <c r="AG195" s="271"/>
    </row>
    <row r="196" spans="1:33" ht="15.75" customHeight="1" x14ac:dyDescent="0.25">
      <c r="A196" s="279"/>
      <c r="B196" s="279"/>
      <c r="C196" s="279"/>
      <c r="D196" s="279"/>
      <c r="E196" s="279"/>
      <c r="F196" s="323"/>
      <c r="G196" s="328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325"/>
      <c r="V196" s="325"/>
      <c r="W196" s="279"/>
      <c r="X196" s="279"/>
      <c r="Y196" s="279"/>
      <c r="Z196" s="279"/>
      <c r="AA196" s="279"/>
      <c r="AB196" s="279"/>
      <c r="AC196" s="279"/>
      <c r="AD196" s="279"/>
      <c r="AE196" s="279"/>
      <c r="AF196" s="279"/>
      <c r="AG196" s="271"/>
    </row>
    <row r="197" spans="1:33" ht="15.75" customHeight="1" x14ac:dyDescent="0.25">
      <c r="A197" s="279"/>
      <c r="B197" s="279"/>
      <c r="C197" s="279"/>
      <c r="D197" s="279"/>
      <c r="E197" s="279"/>
      <c r="F197" s="323"/>
      <c r="G197" s="328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325"/>
      <c r="V197" s="325"/>
      <c r="W197" s="279"/>
      <c r="X197" s="279"/>
      <c r="Y197" s="279"/>
      <c r="Z197" s="279"/>
      <c r="AA197" s="279"/>
      <c r="AB197" s="279"/>
      <c r="AC197" s="279"/>
      <c r="AD197" s="279"/>
      <c r="AE197" s="279"/>
      <c r="AF197" s="279"/>
      <c r="AG197" s="271"/>
    </row>
    <row r="198" spans="1:33" ht="15.75" customHeight="1" x14ac:dyDescent="0.25">
      <c r="A198" s="279"/>
      <c r="B198" s="279"/>
      <c r="C198" s="279"/>
      <c r="D198" s="279"/>
      <c r="E198" s="279"/>
      <c r="F198" s="323"/>
      <c r="G198" s="328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325"/>
      <c r="V198" s="325"/>
      <c r="W198" s="279"/>
      <c r="X198" s="279"/>
      <c r="Y198" s="279"/>
      <c r="Z198" s="279"/>
      <c r="AA198" s="279"/>
      <c r="AB198" s="279"/>
      <c r="AC198" s="279"/>
      <c r="AD198" s="279"/>
      <c r="AE198" s="279"/>
      <c r="AF198" s="279"/>
      <c r="AG198" s="271"/>
    </row>
    <row r="199" spans="1:33" ht="15.75" customHeight="1" x14ac:dyDescent="0.25">
      <c r="A199" s="279"/>
      <c r="B199" s="279"/>
      <c r="C199" s="279"/>
      <c r="D199" s="279"/>
      <c r="E199" s="279"/>
      <c r="F199" s="323"/>
      <c r="G199" s="328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325"/>
      <c r="V199" s="325"/>
      <c r="W199" s="279"/>
      <c r="X199" s="279"/>
      <c r="Y199" s="279"/>
      <c r="Z199" s="279"/>
      <c r="AA199" s="279"/>
      <c r="AB199" s="279"/>
      <c r="AC199" s="279"/>
      <c r="AD199" s="279"/>
      <c r="AE199" s="279"/>
      <c r="AF199" s="279"/>
      <c r="AG199" s="271"/>
    </row>
    <row r="200" spans="1:33" ht="15.75" customHeight="1" x14ac:dyDescent="0.25">
      <c r="A200" s="279"/>
      <c r="B200" s="279"/>
      <c r="C200" s="279"/>
      <c r="D200" s="279"/>
      <c r="E200" s="279"/>
      <c r="F200" s="323"/>
      <c r="G200" s="328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325"/>
      <c r="V200" s="325"/>
      <c r="W200" s="279"/>
      <c r="X200" s="279"/>
      <c r="Y200" s="279"/>
      <c r="Z200" s="279"/>
      <c r="AA200" s="279"/>
      <c r="AB200" s="279"/>
      <c r="AC200" s="279"/>
      <c r="AD200" s="279"/>
      <c r="AE200" s="279"/>
      <c r="AF200" s="279"/>
      <c r="AG200" s="271"/>
    </row>
    <row r="201" spans="1:33" ht="15.75" customHeight="1" x14ac:dyDescent="0.25">
      <c r="A201" s="279"/>
      <c r="B201" s="279"/>
      <c r="C201" s="279"/>
      <c r="D201" s="279"/>
      <c r="E201" s="279"/>
      <c r="F201" s="323"/>
      <c r="G201" s="328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325"/>
      <c r="V201" s="325"/>
      <c r="W201" s="279"/>
      <c r="X201" s="279"/>
      <c r="Y201" s="279"/>
      <c r="Z201" s="279"/>
      <c r="AA201" s="279"/>
      <c r="AB201" s="279"/>
      <c r="AC201" s="279"/>
      <c r="AD201" s="279"/>
      <c r="AE201" s="279"/>
      <c r="AF201" s="279"/>
      <c r="AG201" s="271"/>
    </row>
    <row r="202" spans="1:33" ht="15.75" customHeight="1" x14ac:dyDescent="0.25">
      <c r="A202" s="279"/>
      <c r="B202" s="279"/>
      <c r="C202" s="279"/>
      <c r="D202" s="279"/>
      <c r="E202" s="279"/>
      <c r="F202" s="323"/>
      <c r="G202" s="328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325"/>
      <c r="V202" s="325"/>
      <c r="W202" s="279"/>
      <c r="X202" s="279"/>
      <c r="Y202" s="279"/>
      <c r="Z202" s="279"/>
      <c r="AA202" s="279"/>
      <c r="AB202" s="279"/>
      <c r="AC202" s="279"/>
      <c r="AD202" s="279"/>
      <c r="AE202" s="279"/>
      <c r="AF202" s="279"/>
      <c r="AG202" s="271"/>
    </row>
    <row r="203" spans="1:33" ht="15.75" customHeight="1" x14ac:dyDescent="0.25">
      <c r="A203" s="279"/>
      <c r="B203" s="279"/>
      <c r="C203" s="279"/>
      <c r="D203" s="279"/>
      <c r="E203" s="279"/>
      <c r="F203" s="323"/>
      <c r="G203" s="328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325"/>
      <c r="V203" s="325"/>
      <c r="W203" s="279"/>
      <c r="X203" s="279"/>
      <c r="Y203" s="279"/>
      <c r="Z203" s="279"/>
      <c r="AA203" s="279"/>
      <c r="AB203" s="279"/>
      <c r="AC203" s="279"/>
      <c r="AD203" s="279"/>
      <c r="AE203" s="279"/>
      <c r="AF203" s="279"/>
      <c r="AG203" s="271"/>
    </row>
    <row r="204" spans="1:33" ht="15.75" customHeight="1" x14ac:dyDescent="0.25">
      <c r="A204" s="279"/>
      <c r="B204" s="279"/>
      <c r="C204" s="279"/>
      <c r="D204" s="279"/>
      <c r="E204" s="279"/>
      <c r="F204" s="323"/>
      <c r="G204" s="328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325"/>
      <c r="V204" s="325"/>
      <c r="W204" s="279"/>
      <c r="X204" s="279"/>
      <c r="Y204" s="279"/>
      <c r="Z204" s="279"/>
      <c r="AA204" s="279"/>
      <c r="AB204" s="279"/>
      <c r="AC204" s="279"/>
      <c r="AD204" s="279"/>
      <c r="AE204" s="279"/>
      <c r="AF204" s="279"/>
      <c r="AG204" s="271"/>
    </row>
    <row r="205" spans="1:33" ht="15.75" customHeight="1" x14ac:dyDescent="0.25">
      <c r="A205" s="279"/>
      <c r="B205" s="279"/>
      <c r="C205" s="279"/>
      <c r="D205" s="279"/>
      <c r="E205" s="279"/>
      <c r="F205" s="323"/>
      <c r="G205" s="328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325"/>
      <c r="V205" s="325"/>
      <c r="W205" s="279"/>
      <c r="X205" s="279"/>
      <c r="Y205" s="279"/>
      <c r="Z205" s="279"/>
      <c r="AA205" s="279"/>
      <c r="AB205" s="279"/>
      <c r="AC205" s="279"/>
      <c r="AD205" s="279"/>
      <c r="AE205" s="279"/>
      <c r="AF205" s="279"/>
      <c r="AG205" s="271"/>
    </row>
    <row r="206" spans="1:33" ht="15.75" customHeight="1" x14ac:dyDescent="0.25">
      <c r="A206" s="279"/>
      <c r="B206" s="279"/>
      <c r="C206" s="279"/>
      <c r="D206" s="279"/>
      <c r="E206" s="279"/>
      <c r="F206" s="323"/>
      <c r="G206" s="328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325"/>
      <c r="V206" s="325"/>
      <c r="W206" s="279"/>
      <c r="X206" s="279"/>
      <c r="Y206" s="279"/>
      <c r="Z206" s="279"/>
      <c r="AA206" s="279"/>
      <c r="AB206" s="279"/>
      <c r="AC206" s="279"/>
      <c r="AD206" s="279"/>
      <c r="AE206" s="279"/>
      <c r="AF206" s="279"/>
      <c r="AG206" s="271"/>
    </row>
    <row r="207" spans="1:33" ht="15.75" customHeight="1" x14ac:dyDescent="0.25">
      <c r="A207" s="279"/>
      <c r="B207" s="279"/>
      <c r="C207" s="279"/>
      <c r="D207" s="279"/>
      <c r="E207" s="279"/>
      <c r="F207" s="323"/>
      <c r="G207" s="328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325"/>
      <c r="V207" s="325"/>
      <c r="W207" s="279"/>
      <c r="X207" s="279"/>
      <c r="Y207" s="279"/>
      <c r="Z207" s="279"/>
      <c r="AA207" s="279"/>
      <c r="AB207" s="279"/>
      <c r="AC207" s="279"/>
      <c r="AD207" s="279"/>
      <c r="AE207" s="279"/>
      <c r="AF207" s="279"/>
      <c r="AG207" s="271"/>
    </row>
    <row r="208" spans="1:33" ht="15.75" customHeight="1" x14ac:dyDescent="0.25">
      <c r="A208" s="279"/>
      <c r="B208" s="279"/>
      <c r="C208" s="279"/>
      <c r="D208" s="279"/>
      <c r="E208" s="279"/>
      <c r="F208" s="323"/>
      <c r="G208" s="328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325"/>
      <c r="V208" s="325"/>
      <c r="W208" s="279"/>
      <c r="X208" s="279"/>
      <c r="Y208" s="279"/>
      <c r="Z208" s="279"/>
      <c r="AA208" s="279"/>
      <c r="AB208" s="279"/>
      <c r="AC208" s="279"/>
      <c r="AD208" s="279"/>
      <c r="AE208" s="279"/>
      <c r="AF208" s="279"/>
      <c r="AG208" s="271"/>
    </row>
    <row r="209" spans="1:33" ht="15.75" customHeight="1" x14ac:dyDescent="0.25">
      <c r="A209" s="279"/>
      <c r="B209" s="279"/>
      <c r="C209" s="279"/>
      <c r="D209" s="279"/>
      <c r="E209" s="279"/>
      <c r="F209" s="323"/>
      <c r="G209" s="328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325"/>
      <c r="V209" s="325"/>
      <c r="W209" s="279"/>
      <c r="X209" s="279"/>
      <c r="Y209" s="279"/>
      <c r="Z209" s="279"/>
      <c r="AA209" s="279"/>
      <c r="AB209" s="279"/>
      <c r="AC209" s="279"/>
      <c r="AD209" s="279"/>
      <c r="AE209" s="279"/>
      <c r="AF209" s="279"/>
      <c r="AG209" s="271"/>
    </row>
    <row r="210" spans="1:33" ht="15.75" customHeight="1" x14ac:dyDescent="0.25">
      <c r="A210" s="279"/>
      <c r="B210" s="279"/>
      <c r="C210" s="279"/>
      <c r="D210" s="279"/>
      <c r="E210" s="279"/>
      <c r="F210" s="323"/>
      <c r="G210" s="328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325"/>
      <c r="V210" s="325"/>
      <c r="W210" s="279"/>
      <c r="X210" s="279"/>
      <c r="Y210" s="279"/>
      <c r="Z210" s="279"/>
      <c r="AA210" s="279"/>
      <c r="AB210" s="279"/>
      <c r="AC210" s="279"/>
      <c r="AD210" s="279"/>
      <c r="AE210" s="279"/>
      <c r="AF210" s="279"/>
      <c r="AG210" s="271"/>
    </row>
    <row r="211" spans="1:33" ht="15.75" customHeight="1" x14ac:dyDescent="0.25">
      <c r="A211" s="279"/>
      <c r="B211" s="279"/>
      <c r="C211" s="279"/>
      <c r="D211" s="279"/>
      <c r="E211" s="279"/>
      <c r="F211" s="323"/>
      <c r="G211" s="328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79"/>
      <c r="S211" s="279"/>
      <c r="T211" s="279"/>
      <c r="U211" s="325"/>
      <c r="V211" s="325"/>
      <c r="W211" s="279"/>
      <c r="X211" s="279"/>
      <c r="Y211" s="279"/>
      <c r="Z211" s="279"/>
      <c r="AA211" s="279"/>
      <c r="AB211" s="279"/>
      <c r="AC211" s="279"/>
      <c r="AD211" s="279"/>
      <c r="AE211" s="279"/>
      <c r="AF211" s="279"/>
      <c r="AG211" s="271"/>
    </row>
    <row r="212" spans="1:33" ht="15.75" customHeight="1" x14ac:dyDescent="0.25">
      <c r="A212" s="279"/>
      <c r="B212" s="279"/>
      <c r="C212" s="279"/>
      <c r="D212" s="279"/>
      <c r="E212" s="279"/>
      <c r="F212" s="323"/>
      <c r="G212" s="328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279"/>
      <c r="S212" s="279"/>
      <c r="T212" s="279"/>
      <c r="U212" s="325"/>
      <c r="V212" s="325"/>
      <c r="W212" s="279"/>
      <c r="X212" s="279"/>
      <c r="Y212" s="279"/>
      <c r="Z212" s="279"/>
      <c r="AA212" s="279"/>
      <c r="AB212" s="279"/>
      <c r="AC212" s="279"/>
      <c r="AD212" s="279"/>
      <c r="AE212" s="279"/>
      <c r="AF212" s="279"/>
      <c r="AG212" s="271"/>
    </row>
    <row r="213" spans="1:33" ht="15.75" customHeight="1" x14ac:dyDescent="0.25">
      <c r="A213" s="279"/>
      <c r="B213" s="279"/>
      <c r="C213" s="279"/>
      <c r="D213" s="279"/>
      <c r="E213" s="279"/>
      <c r="F213" s="323"/>
      <c r="G213" s="328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279"/>
      <c r="S213" s="279"/>
      <c r="T213" s="279"/>
      <c r="U213" s="325"/>
      <c r="V213" s="325"/>
      <c r="W213" s="279"/>
      <c r="X213" s="279"/>
      <c r="Y213" s="279"/>
      <c r="Z213" s="279"/>
      <c r="AA213" s="279"/>
      <c r="AB213" s="279"/>
      <c r="AC213" s="279"/>
      <c r="AD213" s="279"/>
      <c r="AE213" s="279"/>
      <c r="AF213" s="279"/>
      <c r="AG213" s="271"/>
    </row>
    <row r="214" spans="1:33" ht="15.75" customHeight="1" x14ac:dyDescent="0.25">
      <c r="A214" s="279"/>
      <c r="B214" s="279"/>
      <c r="C214" s="279"/>
      <c r="D214" s="279"/>
      <c r="E214" s="279"/>
      <c r="F214" s="323"/>
      <c r="G214" s="328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279"/>
      <c r="S214" s="279"/>
      <c r="T214" s="279"/>
      <c r="U214" s="325"/>
      <c r="V214" s="325"/>
      <c r="W214" s="279"/>
      <c r="X214" s="279"/>
      <c r="Y214" s="279"/>
      <c r="Z214" s="279"/>
      <c r="AA214" s="279"/>
      <c r="AB214" s="279"/>
      <c r="AC214" s="279"/>
      <c r="AD214" s="279"/>
      <c r="AE214" s="279"/>
      <c r="AF214" s="279"/>
      <c r="AG214" s="271"/>
    </row>
    <row r="215" spans="1:33" ht="15.75" customHeight="1" x14ac:dyDescent="0.25">
      <c r="A215" s="279"/>
      <c r="B215" s="279"/>
      <c r="C215" s="279"/>
      <c r="D215" s="279"/>
      <c r="E215" s="279"/>
      <c r="F215" s="323"/>
      <c r="G215" s="328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325"/>
      <c r="V215" s="325"/>
      <c r="W215" s="279"/>
      <c r="X215" s="279"/>
      <c r="Y215" s="279"/>
      <c r="Z215" s="279"/>
      <c r="AA215" s="279"/>
      <c r="AB215" s="279"/>
      <c r="AC215" s="279"/>
      <c r="AD215" s="279"/>
      <c r="AE215" s="279"/>
      <c r="AF215" s="279"/>
      <c r="AG215" s="271"/>
    </row>
    <row r="216" spans="1:33" ht="15.75" customHeight="1" x14ac:dyDescent="0.25">
      <c r="A216" s="279"/>
      <c r="B216" s="279"/>
      <c r="C216" s="279"/>
      <c r="D216" s="279"/>
      <c r="E216" s="279"/>
      <c r="F216" s="323"/>
      <c r="G216" s="328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325"/>
      <c r="V216" s="325"/>
      <c r="W216" s="279"/>
      <c r="X216" s="279"/>
      <c r="Y216" s="279"/>
      <c r="Z216" s="279"/>
      <c r="AA216" s="279"/>
      <c r="AB216" s="279"/>
      <c r="AC216" s="279"/>
      <c r="AD216" s="279"/>
      <c r="AE216" s="279"/>
      <c r="AF216" s="279"/>
      <c r="AG216" s="271"/>
    </row>
    <row r="217" spans="1:33" ht="15.75" customHeight="1" x14ac:dyDescent="0.25">
      <c r="A217" s="279"/>
      <c r="B217" s="279"/>
      <c r="C217" s="279"/>
      <c r="D217" s="279"/>
      <c r="E217" s="279"/>
      <c r="F217" s="323"/>
      <c r="G217" s="328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325"/>
      <c r="V217" s="325"/>
      <c r="W217" s="279"/>
      <c r="X217" s="279"/>
      <c r="Y217" s="279"/>
      <c r="Z217" s="279"/>
      <c r="AA217" s="279"/>
      <c r="AB217" s="279"/>
      <c r="AC217" s="279"/>
      <c r="AD217" s="279"/>
      <c r="AE217" s="279"/>
      <c r="AF217" s="279"/>
      <c r="AG217" s="271"/>
    </row>
    <row r="218" spans="1:33" ht="15.75" customHeight="1" x14ac:dyDescent="0.25">
      <c r="A218" s="279"/>
      <c r="B218" s="279"/>
      <c r="C218" s="279"/>
      <c r="D218" s="279"/>
      <c r="E218" s="279"/>
      <c r="F218" s="323"/>
      <c r="G218" s="328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325"/>
      <c r="V218" s="325"/>
      <c r="W218" s="279"/>
      <c r="X218" s="279"/>
      <c r="Y218" s="279"/>
      <c r="Z218" s="279"/>
      <c r="AA218" s="279"/>
      <c r="AB218" s="279"/>
      <c r="AC218" s="279"/>
      <c r="AD218" s="279"/>
      <c r="AE218" s="279"/>
      <c r="AF218" s="279"/>
      <c r="AG218" s="271"/>
    </row>
    <row r="219" spans="1:33" ht="15.75" customHeight="1" x14ac:dyDescent="0.25">
      <c r="A219" s="279"/>
      <c r="B219" s="279"/>
      <c r="C219" s="279"/>
      <c r="D219" s="279"/>
      <c r="E219" s="279"/>
      <c r="F219" s="323"/>
      <c r="G219" s="328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325"/>
      <c r="V219" s="325"/>
      <c r="W219" s="279"/>
      <c r="X219" s="279"/>
      <c r="Y219" s="279"/>
      <c r="Z219" s="279"/>
      <c r="AA219" s="279"/>
      <c r="AB219" s="279"/>
      <c r="AC219" s="279"/>
      <c r="AD219" s="279"/>
      <c r="AE219" s="279"/>
      <c r="AF219" s="279"/>
      <c r="AG219" s="271"/>
    </row>
    <row r="220" spans="1:33" ht="15.75" customHeight="1" x14ac:dyDescent="0.25">
      <c r="A220" s="279"/>
      <c r="B220" s="279"/>
      <c r="C220" s="279"/>
      <c r="D220" s="279"/>
      <c r="E220" s="279"/>
      <c r="F220" s="323"/>
      <c r="G220" s="328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325"/>
      <c r="V220" s="325"/>
      <c r="W220" s="279"/>
      <c r="X220" s="279"/>
      <c r="Y220" s="279"/>
      <c r="Z220" s="279"/>
      <c r="AA220" s="279"/>
      <c r="AB220" s="279"/>
      <c r="AC220" s="279"/>
      <c r="AD220" s="279"/>
      <c r="AE220" s="279"/>
      <c r="AF220" s="279"/>
      <c r="AG220" s="271"/>
    </row>
    <row r="221" spans="1:33" ht="15.75" customHeight="1" x14ac:dyDescent="0.25">
      <c r="A221" s="279"/>
      <c r="B221" s="279"/>
      <c r="C221" s="279"/>
      <c r="D221" s="279"/>
      <c r="E221" s="279"/>
      <c r="F221" s="323"/>
      <c r="G221" s="328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325"/>
      <c r="V221" s="325"/>
      <c r="W221" s="279"/>
      <c r="X221" s="279"/>
      <c r="Y221" s="279"/>
      <c r="Z221" s="279"/>
      <c r="AA221" s="279"/>
      <c r="AB221" s="279"/>
      <c r="AC221" s="279"/>
      <c r="AD221" s="279"/>
      <c r="AE221" s="279"/>
      <c r="AF221" s="279"/>
      <c r="AG221" s="271"/>
    </row>
    <row r="222" spans="1:33" ht="15.75" customHeight="1" x14ac:dyDescent="0.25">
      <c r="A222" s="279"/>
      <c r="B222" s="279"/>
      <c r="C222" s="279"/>
      <c r="D222" s="279"/>
      <c r="E222" s="279"/>
      <c r="F222" s="323"/>
      <c r="G222" s="328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325"/>
      <c r="V222" s="325"/>
      <c r="W222" s="279"/>
      <c r="X222" s="279"/>
      <c r="Y222" s="279"/>
      <c r="Z222" s="279"/>
      <c r="AA222" s="279"/>
      <c r="AB222" s="279"/>
      <c r="AC222" s="279"/>
      <c r="AD222" s="279"/>
      <c r="AE222" s="279"/>
      <c r="AF222" s="279"/>
      <c r="AG222" s="271"/>
    </row>
    <row r="223" spans="1:33" ht="15.75" customHeight="1" x14ac:dyDescent="0.25">
      <c r="A223" s="279"/>
      <c r="B223" s="279"/>
      <c r="C223" s="279"/>
      <c r="D223" s="279"/>
      <c r="E223" s="279"/>
      <c r="F223" s="323"/>
      <c r="G223" s="328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325"/>
      <c r="V223" s="325"/>
      <c r="W223" s="279"/>
      <c r="X223" s="279"/>
      <c r="Y223" s="279"/>
      <c r="Z223" s="279"/>
      <c r="AA223" s="279"/>
      <c r="AB223" s="279"/>
      <c r="AC223" s="279"/>
      <c r="AD223" s="279"/>
      <c r="AE223" s="279"/>
      <c r="AF223" s="279"/>
      <c r="AG223" s="271"/>
    </row>
    <row r="224" spans="1:33" ht="15.75" customHeight="1" x14ac:dyDescent="0.25">
      <c r="A224" s="279"/>
      <c r="B224" s="279"/>
      <c r="C224" s="279"/>
      <c r="D224" s="279"/>
      <c r="E224" s="279"/>
      <c r="F224" s="323"/>
      <c r="G224" s="328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325"/>
      <c r="V224" s="325"/>
      <c r="W224" s="279"/>
      <c r="X224" s="279"/>
      <c r="Y224" s="279"/>
      <c r="Z224" s="279"/>
      <c r="AA224" s="279"/>
      <c r="AB224" s="279"/>
      <c r="AC224" s="279"/>
      <c r="AD224" s="279"/>
      <c r="AE224" s="279"/>
      <c r="AF224" s="279"/>
      <c r="AG224" s="271"/>
    </row>
    <row r="225" spans="1:33" ht="15.75" customHeight="1" x14ac:dyDescent="0.25">
      <c r="A225" s="279"/>
      <c r="B225" s="279"/>
      <c r="C225" s="279"/>
      <c r="D225" s="279"/>
      <c r="E225" s="279"/>
      <c r="F225" s="323"/>
      <c r="G225" s="328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325"/>
      <c r="V225" s="325"/>
      <c r="W225" s="279"/>
      <c r="X225" s="279"/>
      <c r="Y225" s="279"/>
      <c r="Z225" s="279"/>
      <c r="AA225" s="279"/>
      <c r="AB225" s="279"/>
      <c r="AC225" s="279"/>
      <c r="AD225" s="279"/>
      <c r="AE225" s="279"/>
      <c r="AF225" s="279"/>
      <c r="AG225" s="271"/>
    </row>
    <row r="226" spans="1:33" ht="15.75" customHeight="1" x14ac:dyDescent="0.25">
      <c r="A226" s="279"/>
      <c r="B226" s="279"/>
      <c r="C226" s="279"/>
      <c r="D226" s="279"/>
      <c r="E226" s="279"/>
      <c r="F226" s="323"/>
      <c r="G226" s="328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325"/>
      <c r="V226" s="325"/>
      <c r="W226" s="279"/>
      <c r="X226" s="279"/>
      <c r="Y226" s="279"/>
      <c r="Z226" s="279"/>
      <c r="AA226" s="279"/>
      <c r="AB226" s="279"/>
      <c r="AC226" s="279"/>
      <c r="AD226" s="279"/>
      <c r="AE226" s="279"/>
      <c r="AF226" s="279"/>
      <c r="AG226" s="271"/>
    </row>
    <row r="227" spans="1:33" ht="15.75" customHeight="1" x14ac:dyDescent="0.25">
      <c r="A227" s="279"/>
      <c r="B227" s="279"/>
      <c r="C227" s="279"/>
      <c r="D227" s="279"/>
      <c r="E227" s="279"/>
      <c r="F227" s="323"/>
      <c r="G227" s="328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325"/>
      <c r="V227" s="325"/>
      <c r="W227" s="279"/>
      <c r="X227" s="279"/>
      <c r="Y227" s="279"/>
      <c r="Z227" s="279"/>
      <c r="AA227" s="279"/>
      <c r="AB227" s="279"/>
      <c r="AC227" s="279"/>
      <c r="AD227" s="279"/>
      <c r="AE227" s="279"/>
      <c r="AF227" s="279"/>
      <c r="AG227" s="271"/>
    </row>
    <row r="228" spans="1:33" ht="15.75" customHeight="1" x14ac:dyDescent="0.25">
      <c r="A228" s="279"/>
      <c r="B228" s="279"/>
      <c r="C228" s="279"/>
      <c r="D228" s="279"/>
      <c r="E228" s="279"/>
      <c r="F228" s="323"/>
      <c r="G228" s="328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325"/>
      <c r="V228" s="325"/>
      <c r="W228" s="279"/>
      <c r="X228" s="279"/>
      <c r="Y228" s="279"/>
      <c r="Z228" s="279"/>
      <c r="AA228" s="279"/>
      <c r="AB228" s="279"/>
      <c r="AC228" s="279"/>
      <c r="AD228" s="279"/>
      <c r="AE228" s="279"/>
      <c r="AF228" s="279"/>
      <c r="AG228" s="271"/>
    </row>
    <row r="229" spans="1:33" ht="15.75" customHeight="1" x14ac:dyDescent="0.25">
      <c r="A229" s="279"/>
      <c r="B229" s="279"/>
      <c r="C229" s="279"/>
      <c r="D229" s="279"/>
      <c r="E229" s="279"/>
      <c r="F229" s="323"/>
      <c r="G229" s="328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325"/>
      <c r="V229" s="325"/>
      <c r="W229" s="279"/>
      <c r="X229" s="279"/>
      <c r="Y229" s="279"/>
      <c r="Z229" s="279"/>
      <c r="AA229" s="279"/>
      <c r="AB229" s="279"/>
      <c r="AC229" s="279"/>
      <c r="AD229" s="279"/>
      <c r="AE229" s="279"/>
      <c r="AF229" s="279"/>
      <c r="AG229" s="271"/>
    </row>
    <row r="230" spans="1:33" ht="15.75" customHeight="1" x14ac:dyDescent="0.25">
      <c r="A230" s="279"/>
      <c r="B230" s="279"/>
      <c r="C230" s="279"/>
      <c r="D230" s="279"/>
      <c r="E230" s="279"/>
      <c r="F230" s="323"/>
      <c r="G230" s="328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325"/>
      <c r="V230" s="325"/>
      <c r="W230" s="279"/>
      <c r="X230" s="279"/>
      <c r="Y230" s="279"/>
      <c r="Z230" s="279"/>
      <c r="AA230" s="279"/>
      <c r="AB230" s="279"/>
      <c r="AC230" s="279"/>
      <c r="AD230" s="279"/>
      <c r="AE230" s="279"/>
      <c r="AF230" s="279"/>
      <c r="AG230" s="271"/>
    </row>
    <row r="231" spans="1:33" ht="15.75" customHeight="1" x14ac:dyDescent="0.25">
      <c r="A231" s="279"/>
      <c r="B231" s="279"/>
      <c r="C231" s="279"/>
      <c r="D231" s="279"/>
      <c r="E231" s="279"/>
      <c r="F231" s="323"/>
      <c r="G231" s="328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325"/>
      <c r="V231" s="325"/>
      <c r="W231" s="279"/>
      <c r="X231" s="279"/>
      <c r="Y231" s="279"/>
      <c r="Z231" s="279"/>
      <c r="AA231" s="279"/>
      <c r="AB231" s="279"/>
      <c r="AC231" s="279"/>
      <c r="AD231" s="279"/>
      <c r="AE231" s="279"/>
      <c r="AF231" s="279"/>
      <c r="AG231" s="271"/>
    </row>
    <row r="232" spans="1:33" ht="15.75" customHeight="1" x14ac:dyDescent="0.25">
      <c r="A232" s="279"/>
      <c r="B232" s="279"/>
      <c r="C232" s="279"/>
      <c r="D232" s="279"/>
      <c r="E232" s="279"/>
      <c r="F232" s="323"/>
      <c r="G232" s="328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325"/>
      <c r="V232" s="325"/>
      <c r="W232" s="279"/>
      <c r="X232" s="279"/>
      <c r="Y232" s="279"/>
      <c r="Z232" s="279"/>
      <c r="AA232" s="279"/>
      <c r="AB232" s="279"/>
      <c r="AC232" s="279"/>
      <c r="AD232" s="279"/>
      <c r="AE232" s="279"/>
      <c r="AF232" s="279"/>
      <c r="AG232" s="271"/>
    </row>
    <row r="233" spans="1:33" ht="15.75" customHeight="1" x14ac:dyDescent="0.25">
      <c r="A233" s="279"/>
      <c r="B233" s="279"/>
      <c r="C233" s="279"/>
      <c r="D233" s="279"/>
      <c r="E233" s="279"/>
      <c r="F233" s="323"/>
      <c r="G233" s="328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325"/>
      <c r="V233" s="325"/>
      <c r="W233" s="279"/>
      <c r="X233" s="279"/>
      <c r="Y233" s="279"/>
      <c r="Z233" s="279"/>
      <c r="AA233" s="279"/>
      <c r="AB233" s="279"/>
      <c r="AC233" s="279"/>
      <c r="AD233" s="279"/>
      <c r="AE233" s="279"/>
      <c r="AF233" s="279"/>
      <c r="AG233" s="271"/>
    </row>
    <row r="234" spans="1:33" ht="15.75" customHeight="1" x14ac:dyDescent="0.25">
      <c r="A234" s="279"/>
      <c r="B234" s="279"/>
      <c r="C234" s="279"/>
      <c r="D234" s="279"/>
      <c r="E234" s="279"/>
      <c r="F234" s="323"/>
      <c r="G234" s="328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325"/>
      <c r="V234" s="325"/>
      <c r="W234" s="279"/>
      <c r="X234" s="279"/>
      <c r="Y234" s="279"/>
      <c r="Z234" s="279"/>
      <c r="AA234" s="279"/>
      <c r="AB234" s="279"/>
      <c r="AC234" s="279"/>
      <c r="AD234" s="279"/>
      <c r="AE234" s="279"/>
      <c r="AF234" s="279"/>
      <c r="AG234" s="271"/>
    </row>
    <row r="235" spans="1:33" ht="15.75" customHeight="1" x14ac:dyDescent="0.25">
      <c r="A235" s="279"/>
      <c r="B235" s="279"/>
      <c r="C235" s="279"/>
      <c r="D235" s="279"/>
      <c r="E235" s="279"/>
      <c r="F235" s="323"/>
      <c r="G235" s="328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325"/>
      <c r="V235" s="325"/>
      <c r="W235" s="279"/>
      <c r="X235" s="279"/>
      <c r="Y235" s="279"/>
      <c r="Z235" s="279"/>
      <c r="AA235" s="279"/>
      <c r="AB235" s="279"/>
      <c r="AC235" s="279"/>
      <c r="AD235" s="279"/>
      <c r="AE235" s="279"/>
      <c r="AF235" s="279"/>
      <c r="AG235" s="271"/>
    </row>
    <row r="236" spans="1:33" ht="15.75" customHeight="1" x14ac:dyDescent="0.25">
      <c r="A236" s="279"/>
      <c r="B236" s="279"/>
      <c r="C236" s="279"/>
      <c r="D236" s="279"/>
      <c r="E236" s="279"/>
      <c r="F236" s="323"/>
      <c r="G236" s="328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279"/>
      <c r="S236" s="279"/>
      <c r="T236" s="279"/>
      <c r="U236" s="325"/>
      <c r="V236" s="325"/>
      <c r="W236" s="279"/>
      <c r="X236" s="279"/>
      <c r="Y236" s="279"/>
      <c r="Z236" s="279"/>
      <c r="AA236" s="279"/>
      <c r="AB236" s="279"/>
      <c r="AC236" s="279"/>
      <c r="AD236" s="279"/>
      <c r="AE236" s="279"/>
      <c r="AF236" s="279"/>
      <c r="AG236" s="271"/>
    </row>
    <row r="237" spans="1:33" ht="15.75" customHeight="1" x14ac:dyDescent="0.25">
      <c r="A237" s="279"/>
      <c r="B237" s="279"/>
      <c r="C237" s="279"/>
      <c r="D237" s="279"/>
      <c r="E237" s="279"/>
      <c r="F237" s="323"/>
      <c r="G237" s="328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325"/>
      <c r="V237" s="325"/>
      <c r="W237" s="279"/>
      <c r="X237" s="279"/>
      <c r="Y237" s="279"/>
      <c r="Z237" s="279"/>
      <c r="AA237" s="279"/>
      <c r="AB237" s="279"/>
      <c r="AC237" s="279"/>
      <c r="AD237" s="279"/>
      <c r="AE237" s="279"/>
      <c r="AF237" s="279"/>
      <c r="AG237" s="271"/>
    </row>
    <row r="238" spans="1:33" ht="15.75" customHeight="1" x14ac:dyDescent="0.25">
      <c r="A238" s="279"/>
      <c r="B238" s="279"/>
      <c r="C238" s="279"/>
      <c r="D238" s="279"/>
      <c r="E238" s="279"/>
      <c r="F238" s="323"/>
      <c r="G238" s="328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325"/>
      <c r="V238" s="325"/>
      <c r="W238" s="279"/>
      <c r="X238" s="279"/>
      <c r="Y238" s="279"/>
      <c r="Z238" s="279"/>
      <c r="AA238" s="279"/>
      <c r="AB238" s="279"/>
      <c r="AC238" s="279"/>
      <c r="AD238" s="279"/>
      <c r="AE238" s="279"/>
      <c r="AF238" s="279"/>
      <c r="AG238" s="271"/>
    </row>
    <row r="239" spans="1:33" ht="15.75" customHeight="1" x14ac:dyDescent="0.25">
      <c r="A239" s="279"/>
      <c r="B239" s="279"/>
      <c r="C239" s="279"/>
      <c r="D239" s="279"/>
      <c r="E239" s="279"/>
      <c r="F239" s="323"/>
      <c r="G239" s="328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325"/>
      <c r="V239" s="325"/>
      <c r="W239" s="279"/>
      <c r="X239" s="279"/>
      <c r="Y239" s="279"/>
      <c r="Z239" s="279"/>
      <c r="AA239" s="279"/>
      <c r="AB239" s="279"/>
      <c r="AC239" s="279"/>
      <c r="AD239" s="279"/>
      <c r="AE239" s="279"/>
      <c r="AF239" s="279"/>
      <c r="AG239" s="271"/>
    </row>
    <row r="240" spans="1:33" ht="15.75" customHeight="1" x14ac:dyDescent="0.25">
      <c r="A240" s="279"/>
      <c r="B240" s="279"/>
      <c r="C240" s="279"/>
      <c r="D240" s="279"/>
      <c r="E240" s="279"/>
      <c r="F240" s="323"/>
      <c r="G240" s="328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325"/>
      <c r="V240" s="325"/>
      <c r="W240" s="279"/>
      <c r="X240" s="279"/>
      <c r="Y240" s="279"/>
      <c r="Z240" s="279"/>
      <c r="AA240" s="279"/>
      <c r="AB240" s="279"/>
      <c r="AC240" s="279"/>
      <c r="AD240" s="279"/>
      <c r="AE240" s="279"/>
      <c r="AF240" s="279"/>
      <c r="AG240" s="271"/>
    </row>
    <row r="241" spans="1:33" ht="15.75" customHeight="1" x14ac:dyDescent="0.25">
      <c r="A241" s="279"/>
      <c r="B241" s="279"/>
      <c r="C241" s="279"/>
      <c r="D241" s="279"/>
      <c r="E241" s="279"/>
      <c r="F241" s="323"/>
      <c r="G241" s="328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325"/>
      <c r="V241" s="325"/>
      <c r="W241" s="279"/>
      <c r="X241" s="279"/>
      <c r="Y241" s="279"/>
      <c r="Z241" s="279"/>
      <c r="AA241" s="279"/>
      <c r="AB241" s="279"/>
      <c r="AC241" s="279"/>
      <c r="AD241" s="279"/>
      <c r="AE241" s="279"/>
      <c r="AF241" s="279"/>
      <c r="AG241" s="271"/>
    </row>
    <row r="242" spans="1:33" ht="15.75" customHeight="1" x14ac:dyDescent="0.25">
      <c r="A242" s="279"/>
      <c r="B242" s="279"/>
      <c r="C242" s="279"/>
      <c r="D242" s="279"/>
      <c r="E242" s="279"/>
      <c r="F242" s="323"/>
      <c r="G242" s="328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325"/>
      <c r="V242" s="325"/>
      <c r="W242" s="279"/>
      <c r="X242" s="279"/>
      <c r="Y242" s="279"/>
      <c r="Z242" s="279"/>
      <c r="AA242" s="279"/>
      <c r="AB242" s="279"/>
      <c r="AC242" s="279"/>
      <c r="AD242" s="279"/>
      <c r="AE242" s="279"/>
      <c r="AF242" s="279"/>
      <c r="AG242" s="271"/>
    </row>
    <row r="243" spans="1:33" ht="15.75" customHeight="1" x14ac:dyDescent="0.25">
      <c r="A243" s="279"/>
      <c r="B243" s="279"/>
      <c r="C243" s="279"/>
      <c r="D243" s="279"/>
      <c r="E243" s="279"/>
      <c r="F243" s="323"/>
      <c r="G243" s="328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279"/>
      <c r="S243" s="279"/>
      <c r="T243" s="279"/>
      <c r="U243" s="325"/>
      <c r="V243" s="325"/>
      <c r="W243" s="279"/>
      <c r="X243" s="279"/>
      <c r="Y243" s="279"/>
      <c r="Z243" s="279"/>
      <c r="AA243" s="279"/>
      <c r="AB243" s="279"/>
      <c r="AC243" s="279"/>
      <c r="AD243" s="279"/>
      <c r="AE243" s="279"/>
      <c r="AF243" s="279"/>
      <c r="AG243" s="271"/>
    </row>
    <row r="244" spans="1:33" ht="15.75" customHeight="1" x14ac:dyDescent="0.25">
      <c r="A244" s="279"/>
      <c r="B244" s="279"/>
      <c r="C244" s="279"/>
      <c r="D244" s="279"/>
      <c r="E244" s="279"/>
      <c r="F244" s="323"/>
      <c r="G244" s="328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325"/>
      <c r="V244" s="325"/>
      <c r="W244" s="279"/>
      <c r="X244" s="279"/>
      <c r="Y244" s="279"/>
      <c r="Z244" s="279"/>
      <c r="AA244" s="279"/>
      <c r="AB244" s="279"/>
      <c r="AC244" s="279"/>
      <c r="AD244" s="279"/>
      <c r="AE244" s="279"/>
      <c r="AF244" s="279"/>
      <c r="AG244" s="271"/>
    </row>
    <row r="245" spans="1:33" ht="15.75" customHeight="1" x14ac:dyDescent="0.25">
      <c r="A245" s="279"/>
      <c r="B245" s="279"/>
      <c r="C245" s="279"/>
      <c r="D245" s="279"/>
      <c r="E245" s="279"/>
      <c r="F245" s="323"/>
      <c r="G245" s="328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325"/>
      <c r="V245" s="325"/>
      <c r="W245" s="279"/>
      <c r="X245" s="279"/>
      <c r="Y245" s="279"/>
      <c r="Z245" s="279"/>
      <c r="AA245" s="279"/>
      <c r="AB245" s="279"/>
      <c r="AC245" s="279"/>
      <c r="AD245" s="279"/>
      <c r="AE245" s="279"/>
      <c r="AF245" s="279"/>
      <c r="AG245" s="271"/>
    </row>
    <row r="246" spans="1:33" ht="15.75" customHeight="1" x14ac:dyDescent="0.25">
      <c r="A246" s="279"/>
      <c r="B246" s="279"/>
      <c r="C246" s="279"/>
      <c r="D246" s="279"/>
      <c r="E246" s="279"/>
      <c r="F246" s="323"/>
      <c r="G246" s="328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325"/>
      <c r="V246" s="325"/>
      <c r="W246" s="279"/>
      <c r="X246" s="279"/>
      <c r="Y246" s="279"/>
      <c r="Z246" s="279"/>
      <c r="AA246" s="279"/>
      <c r="AB246" s="279"/>
      <c r="AC246" s="279"/>
      <c r="AD246" s="279"/>
      <c r="AE246" s="279"/>
      <c r="AF246" s="279"/>
      <c r="AG246" s="271"/>
    </row>
    <row r="247" spans="1:33" ht="15.75" customHeight="1" x14ac:dyDescent="0.25">
      <c r="A247" s="279"/>
      <c r="B247" s="279"/>
      <c r="C247" s="279"/>
      <c r="D247" s="279"/>
      <c r="E247" s="279"/>
      <c r="F247" s="323"/>
      <c r="G247" s="328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325"/>
      <c r="V247" s="325"/>
      <c r="W247" s="279"/>
      <c r="X247" s="279"/>
      <c r="Y247" s="279"/>
      <c r="Z247" s="279"/>
      <c r="AA247" s="279"/>
      <c r="AB247" s="279"/>
      <c r="AC247" s="279"/>
      <c r="AD247" s="279"/>
      <c r="AE247" s="279"/>
      <c r="AF247" s="279"/>
      <c r="AG247" s="271"/>
    </row>
    <row r="248" spans="1:33" ht="15.75" customHeight="1" x14ac:dyDescent="0.25">
      <c r="A248" s="279"/>
      <c r="B248" s="279"/>
      <c r="C248" s="279"/>
      <c r="D248" s="279"/>
      <c r="E248" s="279"/>
      <c r="F248" s="323"/>
      <c r="G248" s="328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325"/>
      <c r="V248" s="325"/>
      <c r="W248" s="279"/>
      <c r="X248" s="279"/>
      <c r="Y248" s="279"/>
      <c r="Z248" s="279"/>
      <c r="AA248" s="279"/>
      <c r="AB248" s="279"/>
      <c r="AC248" s="279"/>
      <c r="AD248" s="279"/>
      <c r="AE248" s="279"/>
      <c r="AF248" s="279"/>
      <c r="AG248" s="271"/>
    </row>
    <row r="249" spans="1:33" ht="15.75" customHeight="1" x14ac:dyDescent="0.25">
      <c r="A249" s="279"/>
      <c r="B249" s="279"/>
      <c r="C249" s="279"/>
      <c r="D249" s="279"/>
      <c r="E249" s="279"/>
      <c r="F249" s="323"/>
      <c r="G249" s="328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325"/>
      <c r="V249" s="325"/>
      <c r="W249" s="279"/>
      <c r="X249" s="279"/>
      <c r="Y249" s="279"/>
      <c r="Z249" s="279"/>
      <c r="AA249" s="279"/>
      <c r="AB249" s="279"/>
      <c r="AC249" s="279"/>
      <c r="AD249" s="279"/>
      <c r="AE249" s="279"/>
      <c r="AF249" s="279"/>
      <c r="AG249" s="271"/>
    </row>
    <row r="250" spans="1:33" ht="15.75" customHeight="1" x14ac:dyDescent="0.25">
      <c r="A250" s="279"/>
      <c r="B250" s="279"/>
      <c r="C250" s="279"/>
      <c r="D250" s="279"/>
      <c r="E250" s="279"/>
      <c r="F250" s="323"/>
      <c r="G250" s="328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325"/>
      <c r="V250" s="325"/>
      <c r="W250" s="279"/>
      <c r="X250" s="279"/>
      <c r="Y250" s="279"/>
      <c r="Z250" s="279"/>
      <c r="AA250" s="279"/>
      <c r="AB250" s="279"/>
      <c r="AC250" s="279"/>
      <c r="AD250" s="279"/>
      <c r="AE250" s="279"/>
      <c r="AF250" s="279"/>
      <c r="AG250" s="271"/>
    </row>
    <row r="251" spans="1:33" ht="15.75" customHeight="1" x14ac:dyDescent="0.25">
      <c r="A251" s="279"/>
      <c r="B251" s="279"/>
      <c r="C251" s="279"/>
      <c r="D251" s="279"/>
      <c r="E251" s="279"/>
      <c r="F251" s="323"/>
      <c r="G251" s="328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325"/>
      <c r="V251" s="325"/>
      <c r="W251" s="279"/>
      <c r="X251" s="279"/>
      <c r="Y251" s="279"/>
      <c r="Z251" s="279"/>
      <c r="AA251" s="279"/>
      <c r="AB251" s="279"/>
      <c r="AC251" s="279"/>
      <c r="AD251" s="279"/>
      <c r="AE251" s="279"/>
      <c r="AF251" s="279"/>
      <c r="AG251" s="271"/>
    </row>
    <row r="252" spans="1:33" ht="15.75" customHeight="1" x14ac:dyDescent="0.25">
      <c r="A252" s="279"/>
      <c r="B252" s="279"/>
      <c r="C252" s="279"/>
      <c r="D252" s="279"/>
      <c r="E252" s="279"/>
      <c r="F252" s="323"/>
      <c r="G252" s="328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325"/>
      <c r="V252" s="325"/>
      <c r="W252" s="279"/>
      <c r="X252" s="279"/>
      <c r="Y252" s="279"/>
      <c r="Z252" s="279"/>
      <c r="AA252" s="279"/>
      <c r="AB252" s="279"/>
      <c r="AC252" s="279"/>
      <c r="AD252" s="279"/>
      <c r="AE252" s="279"/>
      <c r="AF252" s="279"/>
      <c r="AG252" s="271"/>
    </row>
    <row r="253" spans="1:33" ht="15.75" customHeight="1" x14ac:dyDescent="0.25">
      <c r="A253" s="271"/>
      <c r="B253" s="271"/>
      <c r="C253" s="271"/>
      <c r="D253" s="271"/>
      <c r="E253" s="271"/>
      <c r="F253" s="271"/>
      <c r="G253" s="329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330"/>
      <c r="V253" s="330"/>
      <c r="W253" s="271"/>
      <c r="X253" s="271"/>
      <c r="Y253" s="271"/>
      <c r="Z253" s="271"/>
      <c r="AA253" s="271"/>
      <c r="AB253" s="271"/>
      <c r="AC253" s="271"/>
      <c r="AD253" s="271"/>
      <c r="AE253" s="271"/>
      <c r="AF253" s="271"/>
      <c r="AG253" s="271"/>
    </row>
    <row r="254" spans="1:33" ht="15.75" customHeight="1" x14ac:dyDescent="0.25">
      <c r="A254" s="271"/>
      <c r="B254" s="271"/>
      <c r="C254" s="271"/>
      <c r="D254" s="271"/>
      <c r="E254" s="271"/>
      <c r="F254" s="271"/>
      <c r="G254" s="329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330"/>
      <c r="V254" s="330"/>
      <c r="W254" s="271"/>
      <c r="X254" s="271"/>
      <c r="Y254" s="271"/>
      <c r="Z254" s="271"/>
      <c r="AA254" s="271"/>
      <c r="AB254" s="271"/>
      <c r="AC254" s="271"/>
      <c r="AD254" s="271"/>
      <c r="AE254" s="271"/>
      <c r="AF254" s="271"/>
      <c r="AG254" s="271"/>
    </row>
    <row r="255" spans="1:33" ht="15.75" customHeight="1" x14ac:dyDescent="0.25">
      <c r="A255" s="271"/>
      <c r="B255" s="271"/>
      <c r="C255" s="271"/>
      <c r="D255" s="271"/>
      <c r="E255" s="271"/>
      <c r="F255" s="271"/>
      <c r="G255" s="329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330"/>
      <c r="V255" s="330"/>
      <c r="W255" s="271"/>
      <c r="X255" s="271"/>
      <c r="Y255" s="271"/>
      <c r="Z255" s="271"/>
      <c r="AA255" s="271"/>
      <c r="AB255" s="271"/>
      <c r="AC255" s="271"/>
      <c r="AD255" s="271"/>
      <c r="AE255" s="271"/>
      <c r="AF255" s="271"/>
      <c r="AG255" s="271"/>
    </row>
    <row r="256" spans="1:33" ht="15.75" customHeight="1" x14ac:dyDescent="0.25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  <c r="AA256" s="271"/>
      <c r="AB256" s="271"/>
      <c r="AC256" s="271"/>
      <c r="AD256" s="271"/>
      <c r="AE256" s="271"/>
      <c r="AF256" s="271"/>
      <c r="AG256" s="271"/>
    </row>
    <row r="257" spans="1:33" ht="15.75" customHeight="1" x14ac:dyDescent="0.25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  <c r="AA257" s="271"/>
      <c r="AB257" s="271"/>
      <c r="AC257" s="271"/>
      <c r="AD257" s="271"/>
      <c r="AE257" s="271"/>
      <c r="AF257" s="271"/>
      <c r="AG257" s="271"/>
    </row>
    <row r="258" spans="1:33" ht="15.75" customHeight="1" x14ac:dyDescent="0.25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  <c r="AA258" s="271"/>
      <c r="AB258" s="271"/>
      <c r="AC258" s="271"/>
      <c r="AD258" s="271"/>
      <c r="AE258" s="271"/>
      <c r="AF258" s="271"/>
      <c r="AG258" s="271"/>
    </row>
    <row r="259" spans="1:33" ht="15.75" customHeight="1" x14ac:dyDescent="0.25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  <c r="AA259" s="271"/>
      <c r="AB259" s="271"/>
      <c r="AC259" s="271"/>
      <c r="AD259" s="271"/>
      <c r="AE259" s="271"/>
      <c r="AF259" s="271"/>
      <c r="AG259" s="271"/>
    </row>
    <row r="260" spans="1:33" ht="15.75" customHeight="1" x14ac:dyDescent="0.25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  <c r="AA260" s="271"/>
      <c r="AB260" s="271"/>
      <c r="AC260" s="271"/>
      <c r="AD260" s="271"/>
      <c r="AE260" s="271"/>
      <c r="AF260" s="271"/>
      <c r="AG260" s="271"/>
    </row>
    <row r="261" spans="1:33" ht="15.75" customHeight="1" x14ac:dyDescent="0.25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  <c r="AA261" s="271"/>
      <c r="AB261" s="271"/>
      <c r="AC261" s="271"/>
      <c r="AD261" s="271"/>
      <c r="AE261" s="271"/>
      <c r="AF261" s="271"/>
      <c r="AG261" s="271"/>
    </row>
    <row r="262" spans="1:33" ht="15.75" customHeight="1" x14ac:dyDescent="0.25">
      <c r="A262" s="271"/>
      <c r="B262" s="271"/>
      <c r="C262" s="27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  <c r="AA262" s="271"/>
      <c r="AB262" s="271"/>
      <c r="AC262" s="271"/>
      <c r="AD262" s="271"/>
      <c r="AE262" s="271"/>
      <c r="AF262" s="271"/>
      <c r="AG262" s="271"/>
    </row>
    <row r="263" spans="1:33" ht="15.75" customHeight="1" x14ac:dyDescent="0.25">
      <c r="A263" s="271"/>
      <c r="B263" s="271"/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  <c r="AA263" s="271"/>
      <c r="AB263" s="271"/>
      <c r="AC263" s="271"/>
      <c r="AD263" s="271"/>
      <c r="AE263" s="271"/>
      <c r="AF263" s="271"/>
      <c r="AG263" s="271"/>
    </row>
    <row r="264" spans="1:33" ht="15.75" customHeight="1" x14ac:dyDescent="0.25">
      <c r="A264" s="271"/>
      <c r="B264" s="271"/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  <c r="AA264" s="271"/>
      <c r="AB264" s="271"/>
      <c r="AC264" s="271"/>
      <c r="AD264" s="271"/>
      <c r="AE264" s="271"/>
      <c r="AF264" s="271"/>
      <c r="AG264" s="271"/>
    </row>
    <row r="265" spans="1:33" ht="15.75" customHeight="1" x14ac:dyDescent="0.25">
      <c r="A265" s="271"/>
      <c r="B265" s="271"/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  <c r="AA265" s="271"/>
      <c r="AB265" s="271"/>
      <c r="AC265" s="271"/>
      <c r="AD265" s="271"/>
      <c r="AE265" s="271"/>
      <c r="AF265" s="271"/>
      <c r="AG265" s="271"/>
    </row>
    <row r="266" spans="1:33" ht="15.75" customHeight="1" x14ac:dyDescent="0.25">
      <c r="A266" s="271"/>
      <c r="B266" s="271"/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  <c r="AA266" s="271"/>
      <c r="AB266" s="271"/>
      <c r="AC266" s="271"/>
      <c r="AD266" s="271"/>
      <c r="AE266" s="271"/>
      <c r="AF266" s="271"/>
      <c r="AG266" s="271"/>
    </row>
    <row r="267" spans="1:33" ht="15.75" customHeight="1" x14ac:dyDescent="0.25">
      <c r="A267" s="271"/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  <c r="AA267" s="271"/>
      <c r="AB267" s="271"/>
      <c r="AC267" s="271"/>
      <c r="AD267" s="271"/>
      <c r="AE267" s="271"/>
      <c r="AF267" s="271"/>
      <c r="AG267" s="271"/>
    </row>
    <row r="268" spans="1:33" ht="15.75" customHeight="1" x14ac:dyDescent="0.25">
      <c r="A268" s="271"/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  <c r="AA268" s="271"/>
      <c r="AB268" s="271"/>
      <c r="AC268" s="271"/>
      <c r="AD268" s="271"/>
      <c r="AE268" s="271"/>
      <c r="AF268" s="271"/>
      <c r="AG268" s="271"/>
    </row>
    <row r="269" spans="1:33" ht="15.75" customHeight="1" x14ac:dyDescent="0.25">
      <c r="A269" s="271"/>
      <c r="B269" s="271"/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  <c r="AA269" s="271"/>
      <c r="AB269" s="271"/>
      <c r="AC269" s="271"/>
      <c r="AD269" s="271"/>
      <c r="AE269" s="271"/>
      <c r="AF269" s="271"/>
      <c r="AG269" s="271"/>
    </row>
    <row r="270" spans="1:33" ht="15.75" customHeight="1" x14ac:dyDescent="0.25">
      <c r="A270" s="271"/>
      <c r="B270" s="271"/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  <c r="AA270" s="271"/>
      <c r="AB270" s="271"/>
      <c r="AC270" s="271"/>
      <c r="AD270" s="271"/>
      <c r="AE270" s="271"/>
      <c r="AF270" s="271"/>
      <c r="AG270" s="271"/>
    </row>
    <row r="271" spans="1:33" ht="15.75" customHeight="1" x14ac:dyDescent="0.25">
      <c r="A271" s="271"/>
      <c r="B271" s="271"/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  <c r="AA271" s="271"/>
      <c r="AB271" s="271"/>
      <c r="AC271" s="271"/>
      <c r="AD271" s="271"/>
      <c r="AE271" s="271"/>
      <c r="AF271" s="271"/>
      <c r="AG271" s="271"/>
    </row>
    <row r="272" spans="1:33" ht="15.75" customHeight="1" x14ac:dyDescent="0.25">
      <c r="A272" s="271"/>
      <c r="B272" s="271"/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  <c r="AA272" s="271"/>
      <c r="AB272" s="271"/>
      <c r="AC272" s="271"/>
      <c r="AD272" s="271"/>
      <c r="AE272" s="271"/>
      <c r="AF272" s="271"/>
      <c r="AG272" s="271"/>
    </row>
    <row r="273" spans="1:33" ht="15.75" customHeight="1" x14ac:dyDescent="0.25">
      <c r="A273" s="271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1"/>
    </row>
    <row r="274" spans="1:33" ht="15.75" customHeight="1" x14ac:dyDescent="0.25">
      <c r="A274" s="271"/>
      <c r="B274" s="271"/>
      <c r="C274" s="271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  <c r="AA274" s="271"/>
      <c r="AB274" s="271"/>
      <c r="AC274" s="271"/>
      <c r="AD274" s="271"/>
      <c r="AE274" s="271"/>
      <c r="AF274" s="271"/>
      <c r="AG274" s="271"/>
    </row>
    <row r="275" spans="1:33" ht="15.75" customHeight="1" x14ac:dyDescent="0.25">
      <c r="A275" s="271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  <c r="AB275" s="271"/>
      <c r="AC275" s="271"/>
      <c r="AD275" s="271"/>
      <c r="AE275" s="271"/>
      <c r="AF275" s="271"/>
      <c r="AG275" s="271"/>
    </row>
    <row r="276" spans="1:33" ht="15.75" customHeight="1" x14ac:dyDescent="0.25">
      <c r="A276" s="271"/>
      <c r="B276" s="271"/>
      <c r="C276" s="271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  <c r="AA276" s="271"/>
      <c r="AB276" s="271"/>
      <c r="AC276" s="271"/>
      <c r="AD276" s="271"/>
      <c r="AE276" s="271"/>
      <c r="AF276" s="271"/>
      <c r="AG276" s="271"/>
    </row>
    <row r="277" spans="1:33" ht="15.75" customHeight="1" x14ac:dyDescent="0.25">
      <c r="A277" s="271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  <c r="AA277" s="271"/>
      <c r="AB277" s="271"/>
      <c r="AC277" s="271"/>
      <c r="AD277" s="271"/>
      <c r="AE277" s="271"/>
      <c r="AF277" s="271"/>
      <c r="AG277" s="271"/>
    </row>
    <row r="278" spans="1:33" ht="15.75" customHeight="1" x14ac:dyDescent="0.25">
      <c r="A278" s="271"/>
      <c r="B278" s="271"/>
      <c r="C278" s="271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  <c r="AA278" s="271"/>
      <c r="AB278" s="271"/>
      <c r="AC278" s="271"/>
      <c r="AD278" s="271"/>
      <c r="AE278" s="271"/>
      <c r="AF278" s="271"/>
      <c r="AG278" s="271"/>
    </row>
    <row r="279" spans="1:33" ht="15.75" customHeight="1" x14ac:dyDescent="0.25">
      <c r="A279" s="271"/>
      <c r="B279" s="271"/>
      <c r="C279" s="271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  <c r="AA279" s="271"/>
      <c r="AB279" s="271"/>
      <c r="AC279" s="271"/>
      <c r="AD279" s="271"/>
      <c r="AE279" s="271"/>
      <c r="AF279" s="271"/>
      <c r="AG279" s="271"/>
    </row>
    <row r="280" spans="1:33" ht="15.75" customHeight="1" x14ac:dyDescent="0.25">
      <c r="A280" s="271"/>
      <c r="B280" s="271"/>
      <c r="C280" s="271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  <c r="AA280" s="271"/>
      <c r="AB280" s="271"/>
      <c r="AC280" s="271"/>
      <c r="AD280" s="271"/>
      <c r="AE280" s="271"/>
      <c r="AF280" s="271"/>
      <c r="AG280" s="271"/>
    </row>
    <row r="281" spans="1:33" ht="15.75" customHeight="1" x14ac:dyDescent="0.25">
      <c r="A281" s="271"/>
      <c r="B281" s="271"/>
      <c r="C281" s="27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  <c r="AA281" s="271"/>
      <c r="AB281" s="271"/>
      <c r="AC281" s="271"/>
      <c r="AD281" s="271"/>
      <c r="AE281" s="271"/>
      <c r="AF281" s="271"/>
      <c r="AG281" s="271"/>
    </row>
    <row r="282" spans="1:33" ht="15.75" customHeight="1" x14ac:dyDescent="0.25">
      <c r="A282" s="271"/>
      <c r="B282" s="271"/>
      <c r="C282" s="271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  <c r="AA282" s="271"/>
      <c r="AB282" s="271"/>
      <c r="AC282" s="271"/>
      <c r="AD282" s="271"/>
      <c r="AE282" s="271"/>
      <c r="AF282" s="271"/>
      <c r="AG282" s="271"/>
    </row>
    <row r="283" spans="1:33" ht="15.75" customHeight="1" x14ac:dyDescent="0.25">
      <c r="A283" s="271"/>
      <c r="B283" s="271"/>
      <c r="C283" s="271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  <c r="AA283" s="271"/>
      <c r="AB283" s="271"/>
      <c r="AC283" s="271"/>
      <c r="AD283" s="271"/>
      <c r="AE283" s="271"/>
      <c r="AF283" s="271"/>
      <c r="AG283" s="271"/>
    </row>
    <row r="284" spans="1:33" ht="15.75" customHeight="1" x14ac:dyDescent="0.25">
      <c r="A284" s="271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  <c r="AA284" s="271"/>
      <c r="AB284" s="271"/>
      <c r="AC284" s="271"/>
      <c r="AD284" s="271"/>
      <c r="AE284" s="271"/>
      <c r="AF284" s="271"/>
      <c r="AG284" s="271"/>
    </row>
    <row r="285" spans="1:33" ht="15.75" customHeight="1" x14ac:dyDescent="0.25">
      <c r="A285" s="271"/>
      <c r="B285" s="271"/>
      <c r="C285" s="27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  <c r="AA285" s="271"/>
      <c r="AB285" s="271"/>
      <c r="AC285" s="271"/>
      <c r="AD285" s="271"/>
      <c r="AE285" s="271"/>
      <c r="AF285" s="271"/>
      <c r="AG285" s="271"/>
    </row>
    <row r="286" spans="1:33" ht="15.75" customHeight="1" x14ac:dyDescent="0.25">
      <c r="A286" s="271"/>
      <c r="B286" s="271"/>
      <c r="C286" s="27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  <c r="AA286" s="271"/>
      <c r="AB286" s="271"/>
      <c r="AC286" s="271"/>
      <c r="AD286" s="271"/>
      <c r="AE286" s="271"/>
      <c r="AF286" s="271"/>
      <c r="AG286" s="271"/>
    </row>
    <row r="287" spans="1:33" ht="15.75" customHeight="1" x14ac:dyDescent="0.25">
      <c r="A287" s="271"/>
      <c r="B287" s="271"/>
      <c r="C287" s="27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  <c r="AA287" s="271"/>
      <c r="AB287" s="271"/>
      <c r="AC287" s="271"/>
      <c r="AD287" s="271"/>
      <c r="AE287" s="271"/>
      <c r="AF287" s="271"/>
      <c r="AG287" s="271"/>
    </row>
    <row r="288" spans="1:33" ht="15.75" customHeight="1" x14ac:dyDescent="0.25">
      <c r="A288" s="271"/>
      <c r="B288" s="271"/>
      <c r="C288" s="271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  <c r="AA288" s="271"/>
      <c r="AB288" s="271"/>
      <c r="AC288" s="271"/>
      <c r="AD288" s="271"/>
      <c r="AE288" s="271"/>
      <c r="AF288" s="271"/>
      <c r="AG288" s="271"/>
    </row>
    <row r="289" spans="1:33" ht="15.75" customHeight="1" x14ac:dyDescent="0.25">
      <c r="A289" s="271"/>
      <c r="B289" s="271"/>
      <c r="C289" s="271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1"/>
      <c r="Z289" s="271"/>
      <c r="AA289" s="271"/>
      <c r="AB289" s="271"/>
      <c r="AC289" s="271"/>
      <c r="AD289" s="271"/>
      <c r="AE289" s="271"/>
      <c r="AF289" s="271"/>
      <c r="AG289" s="271"/>
    </row>
    <row r="290" spans="1:33" ht="15.75" customHeight="1" x14ac:dyDescent="0.25">
      <c r="A290" s="271"/>
      <c r="B290" s="271"/>
      <c r="C290" s="271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  <c r="X290" s="271"/>
      <c r="Y290" s="271"/>
      <c r="Z290" s="271"/>
      <c r="AA290" s="271"/>
      <c r="AB290" s="271"/>
      <c r="AC290" s="271"/>
      <c r="AD290" s="271"/>
      <c r="AE290" s="271"/>
      <c r="AF290" s="271"/>
      <c r="AG290" s="271"/>
    </row>
    <row r="291" spans="1:33" ht="15.75" customHeight="1" x14ac:dyDescent="0.25">
      <c r="A291" s="271"/>
      <c r="B291" s="271"/>
      <c r="C291" s="271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  <c r="AA291" s="271"/>
      <c r="AB291" s="271"/>
      <c r="AC291" s="271"/>
      <c r="AD291" s="271"/>
      <c r="AE291" s="271"/>
      <c r="AF291" s="271"/>
      <c r="AG291" s="271"/>
    </row>
    <row r="292" spans="1:33" ht="15.75" customHeight="1" x14ac:dyDescent="0.25">
      <c r="A292" s="271"/>
      <c r="B292" s="271"/>
      <c r="C292" s="271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1"/>
      <c r="Z292" s="271"/>
      <c r="AA292" s="271"/>
      <c r="AB292" s="271"/>
      <c r="AC292" s="271"/>
      <c r="AD292" s="271"/>
      <c r="AE292" s="271"/>
      <c r="AF292" s="271"/>
      <c r="AG292" s="271"/>
    </row>
    <row r="293" spans="1:33" ht="15.75" customHeight="1" x14ac:dyDescent="0.25">
      <c r="A293" s="271"/>
      <c r="B293" s="271"/>
      <c r="C293" s="27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1"/>
      <c r="Z293" s="271"/>
      <c r="AA293" s="271"/>
      <c r="AB293" s="271"/>
      <c r="AC293" s="271"/>
      <c r="AD293" s="271"/>
      <c r="AE293" s="271"/>
      <c r="AF293" s="271"/>
      <c r="AG293" s="271"/>
    </row>
    <row r="294" spans="1:33" ht="15.75" customHeight="1" x14ac:dyDescent="0.25">
      <c r="A294" s="271"/>
      <c r="B294" s="271"/>
      <c r="C294" s="27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  <c r="X294" s="271"/>
      <c r="Y294" s="271"/>
      <c r="Z294" s="271"/>
      <c r="AA294" s="271"/>
      <c r="AB294" s="271"/>
      <c r="AC294" s="271"/>
      <c r="AD294" s="271"/>
      <c r="AE294" s="271"/>
      <c r="AF294" s="271"/>
      <c r="AG294" s="271"/>
    </row>
    <row r="295" spans="1:33" ht="15.75" customHeight="1" x14ac:dyDescent="0.25">
      <c r="A295" s="271"/>
      <c r="B295" s="271"/>
      <c r="C295" s="271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1"/>
      <c r="Z295" s="271"/>
      <c r="AA295" s="271"/>
      <c r="AB295" s="271"/>
      <c r="AC295" s="271"/>
      <c r="AD295" s="271"/>
      <c r="AE295" s="271"/>
      <c r="AF295" s="271"/>
      <c r="AG295" s="271"/>
    </row>
    <row r="296" spans="1:33" ht="15.75" customHeight="1" x14ac:dyDescent="0.25">
      <c r="A296" s="271"/>
      <c r="B296" s="271"/>
      <c r="C296" s="271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1"/>
      <c r="Z296" s="271"/>
      <c r="AA296" s="271"/>
      <c r="AB296" s="271"/>
      <c r="AC296" s="271"/>
      <c r="AD296" s="271"/>
      <c r="AE296" s="271"/>
      <c r="AF296" s="271"/>
      <c r="AG296" s="271"/>
    </row>
    <row r="297" spans="1:33" ht="15.75" customHeight="1" x14ac:dyDescent="0.25">
      <c r="A297" s="271"/>
      <c r="B297" s="271"/>
      <c r="C297" s="271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1"/>
      <c r="Z297" s="271"/>
      <c r="AA297" s="271"/>
      <c r="AB297" s="271"/>
      <c r="AC297" s="271"/>
      <c r="AD297" s="271"/>
      <c r="AE297" s="271"/>
      <c r="AF297" s="271"/>
      <c r="AG297" s="271"/>
    </row>
    <row r="298" spans="1:33" ht="15.75" customHeight="1" x14ac:dyDescent="0.25">
      <c r="A298" s="271"/>
      <c r="B298" s="271"/>
      <c r="C298" s="271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  <c r="X298" s="271"/>
      <c r="Y298" s="271"/>
      <c r="Z298" s="271"/>
      <c r="AA298" s="271"/>
      <c r="AB298" s="271"/>
      <c r="AC298" s="271"/>
      <c r="AD298" s="271"/>
      <c r="AE298" s="271"/>
      <c r="AF298" s="271"/>
      <c r="AG298" s="271"/>
    </row>
    <row r="299" spans="1:33" ht="15.75" customHeight="1" x14ac:dyDescent="0.25">
      <c r="A299" s="271"/>
      <c r="B299" s="271"/>
      <c r="C299" s="271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  <c r="AA299" s="271"/>
      <c r="AB299" s="271"/>
      <c r="AC299" s="271"/>
      <c r="AD299" s="271"/>
      <c r="AE299" s="271"/>
      <c r="AF299" s="271"/>
      <c r="AG299" s="271"/>
    </row>
    <row r="300" spans="1:33" ht="15.75" customHeight="1" x14ac:dyDescent="0.25">
      <c r="A300" s="271"/>
      <c r="B300" s="271"/>
      <c r="C300" s="271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  <c r="AA300" s="271"/>
      <c r="AB300" s="271"/>
      <c r="AC300" s="271"/>
      <c r="AD300" s="271"/>
      <c r="AE300" s="271"/>
      <c r="AF300" s="271"/>
      <c r="AG300" s="271"/>
    </row>
    <row r="301" spans="1:33" ht="15.75" customHeight="1" x14ac:dyDescent="0.25">
      <c r="A301" s="271"/>
      <c r="B301" s="271"/>
      <c r="C301" s="271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  <c r="AA301" s="271"/>
      <c r="AB301" s="271"/>
      <c r="AC301" s="271"/>
      <c r="AD301" s="271"/>
      <c r="AE301" s="271"/>
      <c r="AF301" s="271"/>
      <c r="AG301" s="271"/>
    </row>
    <row r="302" spans="1:33" ht="15.75" customHeight="1" x14ac:dyDescent="0.25">
      <c r="A302" s="271"/>
      <c r="B302" s="271"/>
      <c r="C302" s="27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  <c r="AA302" s="271"/>
      <c r="AB302" s="271"/>
      <c r="AC302" s="271"/>
      <c r="AD302" s="271"/>
      <c r="AE302" s="271"/>
      <c r="AF302" s="271"/>
      <c r="AG302" s="271"/>
    </row>
    <row r="303" spans="1:33" ht="15.75" customHeight="1" x14ac:dyDescent="0.25">
      <c r="A303" s="271"/>
      <c r="B303" s="271"/>
      <c r="C303" s="27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  <c r="AA303" s="271"/>
      <c r="AB303" s="271"/>
      <c r="AC303" s="271"/>
      <c r="AD303" s="271"/>
      <c r="AE303" s="271"/>
      <c r="AF303" s="271"/>
      <c r="AG303" s="271"/>
    </row>
    <row r="304" spans="1:33" ht="15.75" customHeight="1" x14ac:dyDescent="0.25">
      <c r="A304" s="271"/>
      <c r="B304" s="271"/>
      <c r="C304" s="271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  <c r="AA304" s="271"/>
      <c r="AB304" s="271"/>
      <c r="AC304" s="271"/>
      <c r="AD304" s="271"/>
      <c r="AE304" s="271"/>
      <c r="AF304" s="271"/>
      <c r="AG304" s="271"/>
    </row>
    <row r="305" spans="1:33" ht="15.75" customHeight="1" x14ac:dyDescent="0.25">
      <c r="A305" s="271"/>
      <c r="B305" s="271"/>
      <c r="C305" s="271"/>
      <c r="D305" s="271"/>
      <c r="E305" s="271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1"/>
      <c r="Z305" s="271"/>
      <c r="AA305" s="271"/>
      <c r="AB305" s="271"/>
      <c r="AC305" s="271"/>
      <c r="AD305" s="271"/>
      <c r="AE305" s="271"/>
      <c r="AF305" s="271"/>
      <c r="AG305" s="271"/>
    </row>
    <row r="306" spans="1:33" ht="15.75" customHeight="1" x14ac:dyDescent="0.25">
      <c r="A306" s="271"/>
      <c r="B306" s="271"/>
      <c r="C306" s="271"/>
      <c r="D306" s="271"/>
      <c r="E306" s="271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  <c r="X306" s="271"/>
      <c r="Y306" s="271"/>
      <c r="Z306" s="271"/>
      <c r="AA306" s="271"/>
      <c r="AB306" s="271"/>
      <c r="AC306" s="271"/>
      <c r="AD306" s="271"/>
      <c r="AE306" s="271"/>
      <c r="AF306" s="271"/>
      <c r="AG306" s="271"/>
    </row>
    <row r="307" spans="1:33" ht="15.75" customHeight="1" x14ac:dyDescent="0.25">
      <c r="A307" s="271"/>
      <c r="B307" s="271"/>
      <c r="C307" s="271"/>
      <c r="D307" s="271"/>
      <c r="E307" s="271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  <c r="X307" s="271"/>
      <c r="Y307" s="271"/>
      <c r="Z307" s="271"/>
      <c r="AA307" s="271"/>
      <c r="AB307" s="271"/>
      <c r="AC307" s="271"/>
      <c r="AD307" s="271"/>
      <c r="AE307" s="271"/>
      <c r="AF307" s="271"/>
      <c r="AG307" s="271"/>
    </row>
    <row r="308" spans="1:33" ht="15.75" customHeight="1" x14ac:dyDescent="0.25">
      <c r="A308" s="271"/>
      <c r="B308" s="271"/>
      <c r="C308" s="271"/>
      <c r="D308" s="271"/>
      <c r="E308" s="271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  <c r="X308" s="271"/>
      <c r="Y308" s="271"/>
      <c r="Z308" s="271"/>
      <c r="AA308" s="271"/>
      <c r="AB308" s="271"/>
      <c r="AC308" s="271"/>
      <c r="AD308" s="271"/>
      <c r="AE308" s="271"/>
      <c r="AF308" s="271"/>
      <c r="AG308" s="271"/>
    </row>
    <row r="309" spans="1:33" ht="15.75" customHeight="1" x14ac:dyDescent="0.25">
      <c r="A309" s="271"/>
      <c r="B309" s="271"/>
      <c r="C309" s="271"/>
      <c r="D309" s="271"/>
      <c r="E309" s="271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  <c r="X309" s="271"/>
      <c r="Y309" s="271"/>
      <c r="Z309" s="271"/>
      <c r="AA309" s="271"/>
      <c r="AB309" s="271"/>
      <c r="AC309" s="271"/>
      <c r="AD309" s="271"/>
      <c r="AE309" s="271"/>
      <c r="AF309" s="271"/>
      <c r="AG309" s="271"/>
    </row>
    <row r="310" spans="1:33" ht="15.75" customHeight="1" x14ac:dyDescent="0.25">
      <c r="A310" s="271"/>
      <c r="B310" s="271"/>
      <c r="C310" s="271"/>
      <c r="D310" s="271"/>
      <c r="E310" s="271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  <c r="AA310" s="271"/>
      <c r="AB310" s="271"/>
      <c r="AC310" s="271"/>
      <c r="AD310" s="271"/>
      <c r="AE310" s="271"/>
      <c r="AF310" s="271"/>
      <c r="AG310" s="271"/>
    </row>
    <row r="311" spans="1:33" ht="15.75" customHeight="1" x14ac:dyDescent="0.25">
      <c r="A311" s="271"/>
      <c r="B311" s="271"/>
      <c r="C311" s="271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  <c r="AA311" s="271"/>
      <c r="AB311" s="271"/>
      <c r="AC311" s="271"/>
      <c r="AD311" s="271"/>
      <c r="AE311" s="271"/>
      <c r="AF311" s="271"/>
      <c r="AG311" s="271"/>
    </row>
    <row r="312" spans="1:33" ht="15.75" customHeight="1" x14ac:dyDescent="0.25">
      <c r="A312" s="271"/>
      <c r="B312" s="271"/>
      <c r="C312" s="271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  <c r="AA312" s="271"/>
      <c r="AB312" s="271"/>
      <c r="AC312" s="271"/>
      <c r="AD312" s="271"/>
      <c r="AE312" s="271"/>
      <c r="AF312" s="271"/>
      <c r="AG312" s="271"/>
    </row>
    <row r="313" spans="1:33" ht="15.75" customHeight="1" x14ac:dyDescent="0.25">
      <c r="A313" s="271"/>
      <c r="B313" s="271"/>
      <c r="C313" s="271"/>
      <c r="D313" s="271"/>
      <c r="E313" s="271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  <c r="AA313" s="271"/>
      <c r="AB313" s="271"/>
      <c r="AC313" s="271"/>
      <c r="AD313" s="271"/>
      <c r="AE313" s="271"/>
      <c r="AF313" s="271"/>
      <c r="AG313" s="271"/>
    </row>
    <row r="314" spans="1:33" ht="15.75" customHeight="1" x14ac:dyDescent="0.25">
      <c r="A314" s="271"/>
      <c r="B314" s="271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  <c r="X314" s="271"/>
      <c r="Y314" s="271"/>
      <c r="Z314" s="271"/>
      <c r="AA314" s="271"/>
      <c r="AB314" s="271"/>
      <c r="AC314" s="271"/>
      <c r="AD314" s="271"/>
      <c r="AE314" s="271"/>
      <c r="AF314" s="271"/>
      <c r="AG314" s="271"/>
    </row>
    <row r="315" spans="1:33" ht="15.75" customHeight="1" x14ac:dyDescent="0.25">
      <c r="A315" s="271"/>
      <c r="B315" s="271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  <c r="AA315" s="271"/>
      <c r="AB315" s="271"/>
      <c r="AC315" s="271"/>
      <c r="AD315" s="271"/>
      <c r="AE315" s="271"/>
      <c r="AF315" s="271"/>
      <c r="AG315" s="271"/>
    </row>
    <row r="316" spans="1:33" ht="15.75" customHeight="1" x14ac:dyDescent="0.25">
      <c r="A316" s="271"/>
      <c r="B316" s="271"/>
      <c r="C316" s="271"/>
      <c r="D316" s="271"/>
      <c r="E316" s="271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1"/>
      <c r="Z316" s="271"/>
      <c r="AA316" s="271"/>
      <c r="AB316" s="271"/>
      <c r="AC316" s="271"/>
      <c r="AD316" s="271"/>
      <c r="AE316" s="271"/>
      <c r="AF316" s="271"/>
      <c r="AG316" s="271"/>
    </row>
    <row r="317" spans="1:33" ht="15.75" customHeight="1" x14ac:dyDescent="0.25">
      <c r="A317" s="271"/>
      <c r="B317" s="271"/>
      <c r="C317" s="271"/>
      <c r="D317" s="271"/>
      <c r="E317" s="271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1"/>
      <c r="Z317" s="271"/>
      <c r="AA317" s="271"/>
      <c r="AB317" s="271"/>
      <c r="AC317" s="271"/>
      <c r="AD317" s="271"/>
      <c r="AE317" s="271"/>
      <c r="AF317" s="271"/>
      <c r="AG317" s="271"/>
    </row>
    <row r="318" spans="1:33" ht="15.75" customHeight="1" x14ac:dyDescent="0.25">
      <c r="A318" s="271"/>
      <c r="B318" s="271"/>
      <c r="C318" s="271"/>
      <c r="D318" s="271"/>
      <c r="E318" s="271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  <c r="X318" s="271"/>
      <c r="Y318" s="271"/>
      <c r="Z318" s="271"/>
      <c r="AA318" s="271"/>
      <c r="AB318" s="271"/>
      <c r="AC318" s="271"/>
      <c r="AD318" s="271"/>
      <c r="AE318" s="271"/>
      <c r="AF318" s="271"/>
      <c r="AG318" s="271"/>
    </row>
    <row r="319" spans="1:33" ht="15.75" customHeight="1" x14ac:dyDescent="0.25">
      <c r="A319" s="271"/>
      <c r="B319" s="271"/>
      <c r="C319" s="271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  <c r="X319" s="271"/>
      <c r="Y319" s="271"/>
      <c r="Z319" s="271"/>
      <c r="AA319" s="271"/>
      <c r="AB319" s="271"/>
      <c r="AC319" s="271"/>
      <c r="AD319" s="271"/>
      <c r="AE319" s="271"/>
      <c r="AF319" s="271"/>
      <c r="AG319" s="271"/>
    </row>
    <row r="320" spans="1:33" ht="15.75" customHeight="1" x14ac:dyDescent="0.25">
      <c r="A320" s="271"/>
      <c r="B320" s="271"/>
      <c r="C320" s="271"/>
      <c r="D320" s="271"/>
      <c r="E320" s="271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1"/>
      <c r="Z320" s="271"/>
      <c r="AA320" s="271"/>
      <c r="AB320" s="271"/>
      <c r="AC320" s="271"/>
      <c r="AD320" s="271"/>
      <c r="AE320" s="271"/>
      <c r="AF320" s="271"/>
      <c r="AG320" s="271"/>
    </row>
    <row r="321" spans="1:33" ht="15.75" customHeight="1" x14ac:dyDescent="0.25">
      <c r="A321" s="271"/>
      <c r="B321" s="271"/>
      <c r="C321" s="271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1"/>
      <c r="Z321" s="271"/>
      <c r="AA321" s="271"/>
      <c r="AB321" s="271"/>
      <c r="AC321" s="271"/>
      <c r="AD321" s="271"/>
      <c r="AE321" s="271"/>
      <c r="AF321" s="271"/>
      <c r="AG321" s="271"/>
    </row>
    <row r="322" spans="1:33" ht="15.75" customHeight="1" x14ac:dyDescent="0.25">
      <c r="A322" s="271"/>
      <c r="B322" s="271"/>
      <c r="C322" s="27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  <c r="X322" s="271"/>
      <c r="Y322" s="271"/>
      <c r="Z322" s="271"/>
      <c r="AA322" s="271"/>
      <c r="AB322" s="271"/>
      <c r="AC322" s="271"/>
      <c r="AD322" s="271"/>
      <c r="AE322" s="271"/>
      <c r="AF322" s="271"/>
      <c r="AG322" s="271"/>
    </row>
    <row r="323" spans="1:33" ht="15.75" customHeight="1" x14ac:dyDescent="0.25">
      <c r="A323" s="271"/>
      <c r="B323" s="271"/>
      <c r="C323" s="271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1"/>
      <c r="Z323" s="271"/>
      <c r="AA323" s="271"/>
      <c r="AB323" s="271"/>
      <c r="AC323" s="271"/>
      <c r="AD323" s="271"/>
      <c r="AE323" s="271"/>
      <c r="AF323" s="271"/>
      <c r="AG323" s="271"/>
    </row>
    <row r="324" spans="1:33" ht="15.75" customHeight="1" x14ac:dyDescent="0.25">
      <c r="A324" s="271"/>
      <c r="B324" s="271"/>
      <c r="C324" s="27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1"/>
      <c r="Z324" s="271"/>
      <c r="AA324" s="271"/>
      <c r="AB324" s="271"/>
      <c r="AC324" s="271"/>
      <c r="AD324" s="271"/>
      <c r="AE324" s="271"/>
      <c r="AF324" s="271"/>
      <c r="AG324" s="271"/>
    </row>
    <row r="325" spans="1:33" ht="15.75" customHeight="1" x14ac:dyDescent="0.25">
      <c r="A325" s="271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1"/>
    </row>
    <row r="326" spans="1:33" ht="15.75" customHeight="1" x14ac:dyDescent="0.25">
      <c r="A326" s="271"/>
      <c r="B326" s="271"/>
      <c r="C326" s="27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271"/>
      <c r="W326" s="271"/>
      <c r="X326" s="271"/>
      <c r="Y326" s="271"/>
      <c r="Z326" s="271"/>
      <c r="AA326" s="271"/>
      <c r="AB326" s="271"/>
      <c r="AC326" s="271"/>
      <c r="AD326" s="271"/>
      <c r="AE326" s="271"/>
      <c r="AF326" s="271"/>
      <c r="AG326" s="271"/>
    </row>
    <row r="327" spans="1:33" ht="15.75" customHeight="1" x14ac:dyDescent="0.25">
      <c r="A327" s="271"/>
      <c r="B327" s="271"/>
      <c r="C327" s="271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  <c r="AA327" s="271"/>
      <c r="AB327" s="271"/>
      <c r="AC327" s="271"/>
      <c r="AD327" s="271"/>
      <c r="AE327" s="271"/>
      <c r="AF327" s="271"/>
      <c r="AG327" s="271"/>
    </row>
    <row r="328" spans="1:33" ht="15.75" customHeight="1" x14ac:dyDescent="0.25">
      <c r="A328" s="271"/>
      <c r="B328" s="271"/>
      <c r="C328" s="271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  <c r="X328" s="271"/>
      <c r="Y328" s="271"/>
      <c r="Z328" s="271"/>
      <c r="AA328" s="271"/>
      <c r="AB328" s="271"/>
      <c r="AC328" s="271"/>
      <c r="AD328" s="271"/>
      <c r="AE328" s="271"/>
      <c r="AF328" s="271"/>
      <c r="AG328" s="271"/>
    </row>
    <row r="329" spans="1:33" ht="15.75" customHeight="1" x14ac:dyDescent="0.25">
      <c r="A329" s="271"/>
      <c r="B329" s="271"/>
      <c r="C329" s="271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  <c r="X329" s="271"/>
      <c r="Y329" s="271"/>
      <c r="Z329" s="271"/>
      <c r="AA329" s="271"/>
      <c r="AB329" s="271"/>
      <c r="AC329" s="271"/>
      <c r="AD329" s="271"/>
      <c r="AE329" s="271"/>
      <c r="AF329" s="271"/>
      <c r="AG329" s="271"/>
    </row>
    <row r="330" spans="1:33" ht="15.75" customHeight="1" x14ac:dyDescent="0.25">
      <c r="A330" s="271"/>
      <c r="B330" s="271"/>
      <c r="C330" s="27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271"/>
      <c r="W330" s="271"/>
      <c r="X330" s="271"/>
      <c r="Y330" s="271"/>
      <c r="Z330" s="271"/>
      <c r="AA330" s="271"/>
      <c r="AB330" s="271"/>
      <c r="AC330" s="271"/>
      <c r="AD330" s="271"/>
      <c r="AE330" s="271"/>
      <c r="AF330" s="271"/>
      <c r="AG330" s="271"/>
    </row>
    <row r="331" spans="1:33" ht="15.75" customHeight="1" x14ac:dyDescent="0.25">
      <c r="A331" s="271"/>
      <c r="B331" s="271"/>
      <c r="C331" s="27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  <c r="AA331" s="271"/>
      <c r="AB331" s="271"/>
      <c r="AC331" s="271"/>
      <c r="AD331" s="271"/>
      <c r="AE331" s="271"/>
      <c r="AF331" s="271"/>
      <c r="AG331" s="271"/>
    </row>
    <row r="332" spans="1:33" ht="15.75" customHeight="1" x14ac:dyDescent="0.25">
      <c r="A332" s="271"/>
      <c r="B332" s="271"/>
      <c r="C332" s="271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  <c r="X332" s="271"/>
      <c r="Y332" s="271"/>
      <c r="Z332" s="271"/>
      <c r="AA332" s="271"/>
      <c r="AB332" s="271"/>
      <c r="AC332" s="271"/>
      <c r="AD332" s="271"/>
      <c r="AE332" s="271"/>
      <c r="AF332" s="271"/>
      <c r="AG332" s="271"/>
    </row>
    <row r="333" spans="1:33" ht="15.75" customHeight="1" x14ac:dyDescent="0.25">
      <c r="A333" s="271"/>
      <c r="B333" s="271"/>
      <c r="C333" s="271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  <c r="X333" s="271"/>
      <c r="Y333" s="271"/>
      <c r="Z333" s="271"/>
      <c r="AA333" s="271"/>
      <c r="AB333" s="271"/>
      <c r="AC333" s="271"/>
      <c r="AD333" s="271"/>
      <c r="AE333" s="271"/>
      <c r="AF333" s="271"/>
      <c r="AG333" s="271"/>
    </row>
    <row r="334" spans="1:33" ht="15.75" customHeight="1" x14ac:dyDescent="0.25">
      <c r="A334" s="271"/>
      <c r="B334" s="271"/>
      <c r="C334" s="271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271"/>
      <c r="W334" s="271"/>
      <c r="X334" s="271"/>
      <c r="Y334" s="271"/>
      <c r="Z334" s="271"/>
      <c r="AA334" s="271"/>
      <c r="AB334" s="271"/>
      <c r="AC334" s="271"/>
      <c r="AD334" s="271"/>
      <c r="AE334" s="271"/>
      <c r="AF334" s="271"/>
      <c r="AG334" s="271"/>
    </row>
    <row r="335" spans="1:33" ht="15.75" customHeight="1" x14ac:dyDescent="0.25">
      <c r="A335" s="271"/>
      <c r="B335" s="271"/>
      <c r="C335" s="271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  <c r="X335" s="271"/>
      <c r="Y335" s="271"/>
      <c r="Z335" s="271"/>
      <c r="AA335" s="271"/>
      <c r="AB335" s="271"/>
      <c r="AC335" s="271"/>
      <c r="AD335" s="271"/>
      <c r="AE335" s="271"/>
      <c r="AF335" s="271"/>
      <c r="AG335" s="271"/>
    </row>
    <row r="336" spans="1:33" ht="15.75" customHeight="1" x14ac:dyDescent="0.25">
      <c r="A336" s="271"/>
      <c r="B336" s="271"/>
      <c r="C336" s="27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  <c r="X336" s="271"/>
      <c r="Y336" s="271"/>
      <c r="Z336" s="271"/>
      <c r="AA336" s="271"/>
      <c r="AB336" s="271"/>
      <c r="AC336" s="271"/>
      <c r="AD336" s="271"/>
      <c r="AE336" s="271"/>
      <c r="AF336" s="271"/>
      <c r="AG336" s="271"/>
    </row>
    <row r="337" spans="1:33" ht="15.75" customHeight="1" x14ac:dyDescent="0.25">
      <c r="A337" s="271"/>
      <c r="B337" s="271"/>
      <c r="C337" s="271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  <c r="X337" s="271"/>
      <c r="Y337" s="271"/>
      <c r="Z337" s="271"/>
      <c r="AA337" s="271"/>
      <c r="AB337" s="271"/>
      <c r="AC337" s="271"/>
      <c r="AD337" s="271"/>
      <c r="AE337" s="271"/>
      <c r="AF337" s="271"/>
      <c r="AG337" s="271"/>
    </row>
    <row r="338" spans="1:33" ht="15.75" customHeight="1" x14ac:dyDescent="0.25">
      <c r="A338" s="271"/>
      <c r="B338" s="271"/>
      <c r="C338" s="271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271"/>
      <c r="W338" s="271"/>
      <c r="X338" s="271"/>
      <c r="Y338" s="271"/>
      <c r="Z338" s="271"/>
      <c r="AA338" s="271"/>
      <c r="AB338" s="271"/>
      <c r="AC338" s="271"/>
      <c r="AD338" s="271"/>
      <c r="AE338" s="271"/>
      <c r="AF338" s="271"/>
      <c r="AG338" s="271"/>
    </row>
    <row r="339" spans="1:33" ht="15.75" customHeight="1" x14ac:dyDescent="0.25">
      <c r="A339" s="271"/>
      <c r="B339" s="271"/>
      <c r="C339" s="27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1"/>
      <c r="Z339" s="271"/>
      <c r="AA339" s="271"/>
      <c r="AB339" s="271"/>
      <c r="AC339" s="271"/>
      <c r="AD339" s="271"/>
      <c r="AE339" s="271"/>
      <c r="AF339" s="271"/>
      <c r="AG339" s="271"/>
    </row>
    <row r="340" spans="1:33" ht="15.75" customHeight="1" x14ac:dyDescent="0.25">
      <c r="A340" s="271"/>
      <c r="B340" s="271"/>
      <c r="C340" s="271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  <c r="X340" s="271"/>
      <c r="Y340" s="271"/>
      <c r="Z340" s="271"/>
      <c r="AA340" s="271"/>
      <c r="AB340" s="271"/>
      <c r="AC340" s="271"/>
      <c r="AD340" s="271"/>
      <c r="AE340" s="271"/>
      <c r="AF340" s="271"/>
      <c r="AG340" s="271"/>
    </row>
    <row r="341" spans="1:33" ht="15.75" customHeight="1" x14ac:dyDescent="0.25">
      <c r="A341" s="271"/>
      <c r="B341" s="271"/>
      <c r="C341" s="271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  <c r="X341" s="271"/>
      <c r="Y341" s="271"/>
      <c r="Z341" s="271"/>
      <c r="AA341" s="271"/>
      <c r="AB341" s="271"/>
      <c r="AC341" s="271"/>
      <c r="AD341" s="271"/>
      <c r="AE341" s="271"/>
      <c r="AF341" s="271"/>
      <c r="AG341" s="271"/>
    </row>
    <row r="342" spans="1:33" ht="15.75" customHeight="1" x14ac:dyDescent="0.25">
      <c r="A342" s="271"/>
      <c r="B342" s="271"/>
      <c r="C342" s="271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271"/>
      <c r="W342" s="271"/>
      <c r="X342" s="271"/>
      <c r="Y342" s="271"/>
      <c r="Z342" s="271"/>
      <c r="AA342" s="271"/>
      <c r="AB342" s="271"/>
      <c r="AC342" s="271"/>
      <c r="AD342" s="271"/>
      <c r="AE342" s="271"/>
      <c r="AF342" s="271"/>
      <c r="AG342" s="271"/>
    </row>
    <row r="343" spans="1:33" ht="15.75" customHeight="1" x14ac:dyDescent="0.25">
      <c r="A343" s="271"/>
      <c r="B343" s="271"/>
      <c r="C343" s="27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  <c r="X343" s="271"/>
      <c r="Y343" s="271"/>
      <c r="Z343" s="271"/>
      <c r="AA343" s="271"/>
      <c r="AB343" s="271"/>
      <c r="AC343" s="271"/>
      <c r="AD343" s="271"/>
      <c r="AE343" s="271"/>
      <c r="AF343" s="271"/>
      <c r="AG343" s="271"/>
    </row>
    <row r="344" spans="1:33" ht="15.75" customHeight="1" x14ac:dyDescent="0.25">
      <c r="A344" s="271"/>
      <c r="B344" s="271"/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  <c r="AA344" s="271"/>
      <c r="AB344" s="271"/>
      <c r="AC344" s="271"/>
      <c r="AD344" s="271"/>
      <c r="AE344" s="271"/>
      <c r="AF344" s="271"/>
      <c r="AG344" s="271"/>
    </row>
    <row r="345" spans="1:33" ht="15.75" customHeight="1" x14ac:dyDescent="0.25">
      <c r="A345" s="271"/>
      <c r="B345" s="271"/>
      <c r="C345" s="271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  <c r="X345" s="271"/>
      <c r="Y345" s="271"/>
      <c r="Z345" s="271"/>
      <c r="AA345" s="271"/>
      <c r="AB345" s="271"/>
      <c r="AC345" s="271"/>
      <c r="AD345" s="271"/>
      <c r="AE345" s="271"/>
      <c r="AF345" s="271"/>
      <c r="AG345" s="271"/>
    </row>
    <row r="346" spans="1:33" ht="15.75" customHeight="1" x14ac:dyDescent="0.25">
      <c r="A346" s="271"/>
      <c r="B346" s="271"/>
      <c r="C346" s="271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271"/>
      <c r="W346" s="271"/>
      <c r="X346" s="271"/>
      <c r="Y346" s="271"/>
      <c r="Z346" s="271"/>
      <c r="AA346" s="271"/>
      <c r="AB346" s="271"/>
      <c r="AC346" s="271"/>
      <c r="AD346" s="271"/>
      <c r="AE346" s="271"/>
      <c r="AF346" s="271"/>
      <c r="AG346" s="271"/>
    </row>
    <row r="347" spans="1:33" ht="15.75" customHeight="1" x14ac:dyDescent="0.25">
      <c r="A347" s="271"/>
      <c r="B347" s="271"/>
      <c r="C347" s="271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  <c r="X347" s="271"/>
      <c r="Y347" s="271"/>
      <c r="Z347" s="271"/>
      <c r="AA347" s="271"/>
      <c r="AB347" s="271"/>
      <c r="AC347" s="271"/>
      <c r="AD347" s="271"/>
      <c r="AE347" s="271"/>
      <c r="AF347" s="271"/>
      <c r="AG347" s="271"/>
    </row>
    <row r="348" spans="1:33" ht="15.75" customHeight="1" x14ac:dyDescent="0.25">
      <c r="A348" s="271"/>
      <c r="B348" s="271"/>
      <c r="C348" s="271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  <c r="X348" s="271"/>
      <c r="Y348" s="271"/>
      <c r="Z348" s="271"/>
      <c r="AA348" s="271"/>
      <c r="AB348" s="271"/>
      <c r="AC348" s="271"/>
      <c r="AD348" s="271"/>
      <c r="AE348" s="271"/>
      <c r="AF348" s="271"/>
      <c r="AG348" s="271"/>
    </row>
    <row r="349" spans="1:33" ht="15.75" customHeight="1" x14ac:dyDescent="0.25">
      <c r="A349" s="271"/>
      <c r="B349" s="271"/>
      <c r="C349" s="271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  <c r="X349" s="271"/>
      <c r="Y349" s="271"/>
      <c r="Z349" s="271"/>
      <c r="AA349" s="271"/>
      <c r="AB349" s="271"/>
      <c r="AC349" s="271"/>
      <c r="AD349" s="271"/>
      <c r="AE349" s="271"/>
      <c r="AF349" s="271"/>
      <c r="AG349" s="271"/>
    </row>
    <row r="350" spans="1:33" ht="15.75" customHeight="1" x14ac:dyDescent="0.25">
      <c r="A350" s="271"/>
      <c r="B350" s="271"/>
      <c r="C350" s="27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271"/>
      <c r="W350" s="271"/>
      <c r="X350" s="271"/>
      <c r="Y350" s="271"/>
      <c r="Z350" s="271"/>
      <c r="AA350" s="271"/>
      <c r="AB350" s="271"/>
      <c r="AC350" s="271"/>
      <c r="AD350" s="271"/>
      <c r="AE350" s="271"/>
      <c r="AF350" s="271"/>
      <c r="AG350" s="271"/>
    </row>
    <row r="351" spans="1:33" ht="15.75" customHeight="1" x14ac:dyDescent="0.25">
      <c r="A351" s="271"/>
      <c r="B351" s="271"/>
      <c r="C351" s="271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  <c r="X351" s="271"/>
      <c r="Y351" s="271"/>
      <c r="Z351" s="271"/>
      <c r="AA351" s="271"/>
      <c r="AB351" s="271"/>
      <c r="AC351" s="271"/>
      <c r="AD351" s="271"/>
      <c r="AE351" s="271"/>
      <c r="AF351" s="271"/>
      <c r="AG351" s="271"/>
    </row>
    <row r="352" spans="1:33" ht="15.75" customHeight="1" x14ac:dyDescent="0.25">
      <c r="A352" s="271"/>
      <c r="B352" s="271"/>
      <c r="C352" s="271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  <c r="X352" s="271"/>
      <c r="Y352" s="271"/>
      <c r="Z352" s="271"/>
      <c r="AA352" s="271"/>
      <c r="AB352" s="271"/>
      <c r="AC352" s="271"/>
      <c r="AD352" s="271"/>
      <c r="AE352" s="271"/>
      <c r="AF352" s="271"/>
      <c r="AG352" s="271"/>
    </row>
    <row r="353" spans="1:33" ht="15.75" customHeight="1" x14ac:dyDescent="0.25">
      <c r="A353" s="271"/>
      <c r="B353" s="271"/>
      <c r="C353" s="271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  <c r="X353" s="271"/>
      <c r="Y353" s="271"/>
      <c r="Z353" s="271"/>
      <c r="AA353" s="271"/>
      <c r="AB353" s="271"/>
      <c r="AC353" s="271"/>
      <c r="AD353" s="271"/>
      <c r="AE353" s="271"/>
      <c r="AF353" s="271"/>
      <c r="AG353" s="271"/>
    </row>
    <row r="354" spans="1:33" ht="15.75" customHeight="1" x14ac:dyDescent="0.25">
      <c r="A354" s="271"/>
      <c r="B354" s="271"/>
      <c r="C354" s="271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  <c r="X354" s="271"/>
      <c r="Y354" s="271"/>
      <c r="Z354" s="271"/>
      <c r="AA354" s="271"/>
      <c r="AB354" s="271"/>
      <c r="AC354" s="271"/>
      <c r="AD354" s="271"/>
      <c r="AE354" s="271"/>
      <c r="AF354" s="271"/>
      <c r="AG354" s="271"/>
    </row>
    <row r="355" spans="1:33" ht="15.75" customHeight="1" x14ac:dyDescent="0.25">
      <c r="A355" s="271"/>
      <c r="B355" s="271"/>
      <c r="C355" s="271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  <c r="X355" s="271"/>
      <c r="Y355" s="271"/>
      <c r="Z355" s="271"/>
      <c r="AA355" s="271"/>
      <c r="AB355" s="271"/>
      <c r="AC355" s="271"/>
      <c r="AD355" s="271"/>
      <c r="AE355" s="271"/>
      <c r="AF355" s="271"/>
      <c r="AG355" s="271"/>
    </row>
    <row r="356" spans="1:33" ht="15.75" customHeight="1" x14ac:dyDescent="0.25">
      <c r="A356" s="271"/>
      <c r="B356" s="271"/>
      <c r="C356" s="271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  <c r="X356" s="271"/>
      <c r="Y356" s="271"/>
      <c r="Z356" s="271"/>
      <c r="AA356" s="271"/>
      <c r="AB356" s="271"/>
      <c r="AC356" s="271"/>
      <c r="AD356" s="271"/>
      <c r="AE356" s="271"/>
      <c r="AF356" s="271"/>
      <c r="AG356" s="271"/>
    </row>
    <row r="357" spans="1:33" ht="15.75" customHeight="1" x14ac:dyDescent="0.25">
      <c r="A357" s="271"/>
      <c r="B357" s="271"/>
      <c r="C357" s="271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  <c r="X357" s="271"/>
      <c r="Y357" s="271"/>
      <c r="Z357" s="271"/>
      <c r="AA357" s="271"/>
      <c r="AB357" s="271"/>
      <c r="AC357" s="271"/>
      <c r="AD357" s="271"/>
      <c r="AE357" s="271"/>
      <c r="AF357" s="271"/>
      <c r="AG357" s="271"/>
    </row>
    <row r="358" spans="1:33" ht="15.75" customHeight="1" x14ac:dyDescent="0.25">
      <c r="A358" s="271"/>
      <c r="B358" s="271"/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271"/>
      <c r="W358" s="271"/>
      <c r="X358" s="271"/>
      <c r="Y358" s="271"/>
      <c r="Z358" s="271"/>
      <c r="AA358" s="271"/>
      <c r="AB358" s="271"/>
      <c r="AC358" s="271"/>
      <c r="AD358" s="271"/>
      <c r="AE358" s="271"/>
      <c r="AF358" s="271"/>
      <c r="AG358" s="271"/>
    </row>
    <row r="359" spans="1:33" ht="15.75" customHeight="1" x14ac:dyDescent="0.25">
      <c r="A359" s="271"/>
      <c r="B359" s="271"/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271"/>
      <c r="W359" s="271"/>
      <c r="X359" s="271"/>
      <c r="Y359" s="271"/>
      <c r="Z359" s="271"/>
      <c r="AA359" s="271"/>
      <c r="AB359" s="271"/>
      <c r="AC359" s="271"/>
      <c r="AD359" s="271"/>
      <c r="AE359" s="271"/>
      <c r="AF359" s="271"/>
      <c r="AG359" s="271"/>
    </row>
    <row r="360" spans="1:33" ht="15.75" customHeight="1" x14ac:dyDescent="0.25">
      <c r="A360" s="271"/>
      <c r="B360" s="271"/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271"/>
      <c r="W360" s="271"/>
      <c r="X360" s="271"/>
      <c r="Y360" s="271"/>
      <c r="Z360" s="271"/>
      <c r="AA360" s="271"/>
      <c r="AB360" s="271"/>
      <c r="AC360" s="271"/>
      <c r="AD360" s="271"/>
      <c r="AE360" s="271"/>
      <c r="AF360" s="271"/>
      <c r="AG360" s="271"/>
    </row>
    <row r="361" spans="1:33" ht="15.75" customHeight="1" x14ac:dyDescent="0.25">
      <c r="A361" s="271"/>
      <c r="B361" s="271"/>
      <c r="C361" s="271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271"/>
      <c r="W361" s="271"/>
      <c r="X361" s="271"/>
      <c r="Y361" s="271"/>
      <c r="Z361" s="271"/>
      <c r="AA361" s="271"/>
      <c r="AB361" s="271"/>
      <c r="AC361" s="271"/>
      <c r="AD361" s="271"/>
      <c r="AE361" s="271"/>
      <c r="AF361" s="271"/>
      <c r="AG361" s="271"/>
    </row>
    <row r="362" spans="1:33" ht="15.75" customHeight="1" x14ac:dyDescent="0.25">
      <c r="A362" s="271"/>
      <c r="B362" s="271"/>
      <c r="C362" s="271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271"/>
      <c r="W362" s="271"/>
      <c r="X362" s="271"/>
      <c r="Y362" s="271"/>
      <c r="Z362" s="271"/>
      <c r="AA362" s="271"/>
      <c r="AB362" s="271"/>
      <c r="AC362" s="271"/>
      <c r="AD362" s="271"/>
      <c r="AE362" s="271"/>
      <c r="AF362" s="271"/>
      <c r="AG362" s="271"/>
    </row>
    <row r="363" spans="1:33" ht="15.75" customHeight="1" x14ac:dyDescent="0.25">
      <c r="A363" s="271"/>
      <c r="B363" s="271"/>
      <c r="C363" s="271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  <c r="X363" s="271"/>
      <c r="Y363" s="271"/>
      <c r="Z363" s="271"/>
      <c r="AA363" s="271"/>
      <c r="AB363" s="271"/>
      <c r="AC363" s="271"/>
      <c r="AD363" s="271"/>
      <c r="AE363" s="271"/>
      <c r="AF363" s="271"/>
      <c r="AG363" s="271"/>
    </row>
    <row r="364" spans="1:33" ht="15.75" customHeight="1" x14ac:dyDescent="0.25">
      <c r="A364" s="271"/>
      <c r="B364" s="271"/>
      <c r="C364" s="271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  <c r="X364" s="271"/>
      <c r="Y364" s="271"/>
      <c r="Z364" s="271"/>
      <c r="AA364" s="271"/>
      <c r="AB364" s="271"/>
      <c r="AC364" s="271"/>
      <c r="AD364" s="271"/>
      <c r="AE364" s="271"/>
      <c r="AF364" s="271"/>
      <c r="AG364" s="271"/>
    </row>
    <row r="365" spans="1:33" ht="15.75" customHeight="1" x14ac:dyDescent="0.25">
      <c r="A365" s="271"/>
      <c r="B365" s="271"/>
      <c r="C365" s="271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1"/>
      <c r="Z365" s="271"/>
      <c r="AA365" s="271"/>
      <c r="AB365" s="271"/>
      <c r="AC365" s="271"/>
      <c r="AD365" s="271"/>
      <c r="AE365" s="271"/>
      <c r="AF365" s="271"/>
      <c r="AG365" s="271"/>
    </row>
    <row r="366" spans="1:33" ht="15.75" customHeight="1" x14ac:dyDescent="0.25">
      <c r="A366" s="271"/>
      <c r="B366" s="271"/>
      <c r="C366" s="271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  <c r="X366" s="271"/>
      <c r="Y366" s="271"/>
      <c r="Z366" s="271"/>
      <c r="AA366" s="271"/>
      <c r="AB366" s="271"/>
      <c r="AC366" s="271"/>
      <c r="AD366" s="271"/>
      <c r="AE366" s="271"/>
      <c r="AF366" s="271"/>
      <c r="AG366" s="271"/>
    </row>
    <row r="367" spans="1:33" ht="15.75" customHeight="1" x14ac:dyDescent="0.25">
      <c r="A367" s="271"/>
      <c r="B367" s="271"/>
      <c r="C367" s="271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271"/>
      <c r="W367" s="271"/>
      <c r="X367" s="271"/>
      <c r="Y367" s="271"/>
      <c r="Z367" s="271"/>
      <c r="AA367" s="271"/>
      <c r="AB367" s="271"/>
      <c r="AC367" s="271"/>
      <c r="AD367" s="271"/>
      <c r="AE367" s="271"/>
      <c r="AF367" s="271"/>
      <c r="AG367" s="271"/>
    </row>
    <row r="368" spans="1:33" ht="15.75" customHeight="1" x14ac:dyDescent="0.25">
      <c r="A368" s="271"/>
      <c r="B368" s="271"/>
      <c r="C368" s="271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1"/>
      <c r="Z368" s="271"/>
      <c r="AA368" s="271"/>
      <c r="AB368" s="271"/>
      <c r="AC368" s="271"/>
      <c r="AD368" s="271"/>
      <c r="AE368" s="271"/>
      <c r="AF368" s="271"/>
      <c r="AG368" s="271"/>
    </row>
    <row r="369" spans="1:33" ht="15.75" customHeight="1" x14ac:dyDescent="0.25">
      <c r="A369" s="271"/>
      <c r="B369" s="271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1"/>
      <c r="Z369" s="271"/>
      <c r="AA369" s="271"/>
      <c r="AB369" s="271"/>
      <c r="AC369" s="271"/>
      <c r="AD369" s="271"/>
      <c r="AE369" s="271"/>
      <c r="AF369" s="271"/>
      <c r="AG369" s="271"/>
    </row>
    <row r="370" spans="1:33" ht="15.75" customHeight="1" x14ac:dyDescent="0.25">
      <c r="A370" s="271"/>
      <c r="B370" s="271"/>
      <c r="C370" s="27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1"/>
      <c r="Z370" s="271"/>
      <c r="AA370" s="271"/>
      <c r="AB370" s="271"/>
      <c r="AC370" s="271"/>
      <c r="AD370" s="271"/>
      <c r="AE370" s="271"/>
      <c r="AF370" s="271"/>
      <c r="AG370" s="271"/>
    </row>
    <row r="371" spans="1:33" ht="15.75" customHeight="1" x14ac:dyDescent="0.25">
      <c r="A371" s="271"/>
      <c r="B371" s="271"/>
      <c r="C371" s="271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271"/>
      <c r="W371" s="271"/>
      <c r="X371" s="271"/>
      <c r="Y371" s="271"/>
      <c r="Z371" s="271"/>
      <c r="AA371" s="271"/>
      <c r="AB371" s="271"/>
      <c r="AC371" s="271"/>
      <c r="AD371" s="271"/>
      <c r="AE371" s="271"/>
      <c r="AF371" s="271"/>
      <c r="AG371" s="271"/>
    </row>
    <row r="372" spans="1:33" ht="15.75" customHeight="1" x14ac:dyDescent="0.25">
      <c r="A372" s="271"/>
      <c r="B372" s="271"/>
      <c r="C372" s="271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  <c r="X372" s="271"/>
      <c r="Y372" s="271"/>
      <c r="Z372" s="271"/>
      <c r="AA372" s="271"/>
      <c r="AB372" s="271"/>
      <c r="AC372" s="271"/>
      <c r="AD372" s="271"/>
      <c r="AE372" s="271"/>
      <c r="AF372" s="271"/>
      <c r="AG372" s="271"/>
    </row>
    <row r="373" spans="1:33" ht="15.75" customHeight="1" x14ac:dyDescent="0.25">
      <c r="A373" s="271"/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  <c r="AA373" s="271"/>
      <c r="AB373" s="271"/>
      <c r="AC373" s="271"/>
      <c r="AD373" s="271"/>
      <c r="AE373" s="271"/>
      <c r="AF373" s="271"/>
      <c r="AG373" s="271"/>
    </row>
    <row r="374" spans="1:33" ht="15.75" customHeight="1" x14ac:dyDescent="0.25">
      <c r="A374" s="271"/>
      <c r="B374" s="271"/>
      <c r="C374" s="271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1"/>
      <c r="Z374" s="271"/>
      <c r="AA374" s="271"/>
      <c r="AB374" s="271"/>
      <c r="AC374" s="271"/>
      <c r="AD374" s="271"/>
      <c r="AE374" s="271"/>
      <c r="AF374" s="271"/>
      <c r="AG374" s="271"/>
    </row>
    <row r="375" spans="1:33" ht="15.75" customHeight="1" x14ac:dyDescent="0.25">
      <c r="A375" s="271"/>
      <c r="B375" s="271"/>
      <c r="C375" s="271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  <c r="AA375" s="271"/>
      <c r="AB375" s="271"/>
      <c r="AC375" s="271"/>
      <c r="AD375" s="271"/>
      <c r="AE375" s="271"/>
      <c r="AF375" s="271"/>
      <c r="AG375" s="271"/>
    </row>
    <row r="376" spans="1:33" ht="15.75" customHeight="1" x14ac:dyDescent="0.25">
      <c r="A376" s="271"/>
      <c r="B376" s="271"/>
      <c r="C376" s="271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  <c r="X376" s="271"/>
      <c r="Y376" s="271"/>
      <c r="Z376" s="271"/>
      <c r="AA376" s="271"/>
      <c r="AB376" s="271"/>
      <c r="AC376" s="271"/>
      <c r="AD376" s="271"/>
      <c r="AE376" s="271"/>
      <c r="AF376" s="271"/>
      <c r="AG376" s="271"/>
    </row>
    <row r="377" spans="1:33" ht="15.75" customHeight="1" x14ac:dyDescent="0.25">
      <c r="A377" s="271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1"/>
    </row>
    <row r="378" spans="1:33" ht="15.75" customHeight="1" x14ac:dyDescent="0.25">
      <c r="A378" s="271"/>
      <c r="B378" s="271"/>
      <c r="C378" s="271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  <c r="X378" s="271"/>
      <c r="Y378" s="271"/>
      <c r="Z378" s="271"/>
      <c r="AA378" s="271"/>
      <c r="AB378" s="271"/>
      <c r="AC378" s="271"/>
      <c r="AD378" s="271"/>
      <c r="AE378" s="271"/>
      <c r="AF378" s="271"/>
      <c r="AG378" s="271"/>
    </row>
    <row r="379" spans="1:33" ht="15.75" customHeight="1" x14ac:dyDescent="0.25">
      <c r="A379" s="271"/>
      <c r="B379" s="271"/>
      <c r="C379" s="271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1"/>
      <c r="Z379" s="271"/>
      <c r="AA379" s="271"/>
      <c r="AB379" s="271"/>
      <c r="AC379" s="271"/>
      <c r="AD379" s="271"/>
      <c r="AE379" s="271"/>
      <c r="AF379" s="271"/>
      <c r="AG379" s="271"/>
    </row>
    <row r="380" spans="1:33" ht="15.75" customHeight="1" x14ac:dyDescent="0.25">
      <c r="A380" s="271"/>
      <c r="B380" s="271"/>
      <c r="C380" s="271"/>
      <c r="D380" s="271"/>
      <c r="E380" s="271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  <c r="X380" s="271"/>
      <c r="Y380" s="271"/>
      <c r="Z380" s="271"/>
      <c r="AA380" s="271"/>
      <c r="AB380" s="271"/>
      <c r="AC380" s="271"/>
      <c r="AD380" s="271"/>
      <c r="AE380" s="271"/>
      <c r="AF380" s="271"/>
      <c r="AG380" s="271"/>
    </row>
    <row r="381" spans="1:33" ht="15.75" customHeight="1" x14ac:dyDescent="0.25">
      <c r="A381" s="271"/>
      <c r="B381" s="271"/>
      <c r="C381" s="271"/>
      <c r="D381" s="271"/>
      <c r="E381" s="271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  <c r="X381" s="271"/>
      <c r="Y381" s="271"/>
      <c r="Z381" s="271"/>
      <c r="AA381" s="271"/>
      <c r="AB381" s="271"/>
      <c r="AC381" s="271"/>
      <c r="AD381" s="271"/>
      <c r="AE381" s="271"/>
      <c r="AF381" s="271"/>
      <c r="AG381" s="271"/>
    </row>
    <row r="382" spans="1:33" ht="15.75" customHeight="1" x14ac:dyDescent="0.25">
      <c r="A382" s="271"/>
      <c r="B382" s="271"/>
      <c r="C382" s="271"/>
      <c r="D382" s="271"/>
      <c r="E382" s="271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1"/>
      <c r="Z382" s="271"/>
      <c r="AA382" s="271"/>
      <c r="AB382" s="271"/>
      <c r="AC382" s="271"/>
      <c r="AD382" s="271"/>
      <c r="AE382" s="271"/>
      <c r="AF382" s="271"/>
      <c r="AG382" s="271"/>
    </row>
    <row r="383" spans="1:33" ht="15.75" customHeight="1" x14ac:dyDescent="0.25">
      <c r="A383" s="271"/>
      <c r="B383" s="271"/>
      <c r="C383" s="271"/>
      <c r="D383" s="271"/>
      <c r="E383" s="271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1"/>
      <c r="Z383" s="271"/>
      <c r="AA383" s="271"/>
      <c r="AB383" s="271"/>
      <c r="AC383" s="271"/>
      <c r="AD383" s="271"/>
      <c r="AE383" s="271"/>
      <c r="AF383" s="271"/>
      <c r="AG383" s="271"/>
    </row>
    <row r="384" spans="1:33" ht="15.75" customHeight="1" x14ac:dyDescent="0.25">
      <c r="A384" s="271"/>
      <c r="B384" s="271"/>
      <c r="C384" s="271"/>
      <c r="D384" s="271"/>
      <c r="E384" s="271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271"/>
      <c r="W384" s="271"/>
      <c r="X384" s="271"/>
      <c r="Y384" s="271"/>
      <c r="Z384" s="271"/>
      <c r="AA384" s="271"/>
      <c r="AB384" s="271"/>
      <c r="AC384" s="271"/>
      <c r="AD384" s="271"/>
      <c r="AE384" s="271"/>
      <c r="AF384" s="271"/>
      <c r="AG384" s="271"/>
    </row>
    <row r="385" spans="1:33" ht="15.75" customHeight="1" x14ac:dyDescent="0.25">
      <c r="A385" s="271"/>
      <c r="B385" s="271"/>
      <c r="C385" s="271"/>
      <c r="D385" s="271"/>
      <c r="E385" s="271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  <c r="X385" s="271"/>
      <c r="Y385" s="271"/>
      <c r="Z385" s="271"/>
      <c r="AA385" s="271"/>
      <c r="AB385" s="271"/>
      <c r="AC385" s="271"/>
      <c r="AD385" s="271"/>
      <c r="AE385" s="271"/>
      <c r="AF385" s="271"/>
      <c r="AG385" s="271"/>
    </row>
    <row r="386" spans="1:33" ht="15.75" customHeight="1" x14ac:dyDescent="0.25">
      <c r="A386" s="271"/>
      <c r="B386" s="271"/>
      <c r="C386" s="271"/>
      <c r="D386" s="271"/>
      <c r="E386" s="271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  <c r="X386" s="271"/>
      <c r="Y386" s="271"/>
      <c r="Z386" s="271"/>
      <c r="AA386" s="271"/>
      <c r="AB386" s="271"/>
      <c r="AC386" s="271"/>
      <c r="AD386" s="271"/>
      <c r="AE386" s="271"/>
      <c r="AF386" s="271"/>
      <c r="AG386" s="271"/>
    </row>
    <row r="387" spans="1:33" ht="15.75" customHeight="1" x14ac:dyDescent="0.25">
      <c r="A387" s="271"/>
      <c r="B387" s="271"/>
      <c r="C387" s="271"/>
      <c r="D387" s="271"/>
      <c r="E387" s="271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  <c r="X387" s="271"/>
      <c r="Y387" s="271"/>
      <c r="Z387" s="271"/>
      <c r="AA387" s="271"/>
      <c r="AB387" s="271"/>
      <c r="AC387" s="271"/>
      <c r="AD387" s="271"/>
      <c r="AE387" s="271"/>
      <c r="AF387" s="271"/>
      <c r="AG387" s="271"/>
    </row>
    <row r="388" spans="1:33" ht="15.75" customHeight="1" x14ac:dyDescent="0.25">
      <c r="A388" s="271"/>
      <c r="B388" s="271"/>
      <c r="C388" s="271"/>
      <c r="D388" s="271"/>
      <c r="E388" s="271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271"/>
      <c r="W388" s="271"/>
      <c r="X388" s="271"/>
      <c r="Y388" s="271"/>
      <c r="Z388" s="271"/>
      <c r="AA388" s="271"/>
      <c r="AB388" s="271"/>
      <c r="AC388" s="271"/>
      <c r="AD388" s="271"/>
      <c r="AE388" s="271"/>
      <c r="AF388" s="271"/>
      <c r="AG388" s="271"/>
    </row>
    <row r="389" spans="1:33" ht="15.75" customHeight="1" x14ac:dyDescent="0.25">
      <c r="A389" s="271"/>
      <c r="B389" s="271"/>
      <c r="C389" s="271"/>
      <c r="D389" s="271"/>
      <c r="E389" s="271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  <c r="X389" s="271"/>
      <c r="Y389" s="271"/>
      <c r="Z389" s="271"/>
      <c r="AA389" s="271"/>
      <c r="AB389" s="271"/>
      <c r="AC389" s="271"/>
      <c r="AD389" s="271"/>
      <c r="AE389" s="271"/>
      <c r="AF389" s="271"/>
      <c r="AG389" s="271"/>
    </row>
    <row r="390" spans="1:33" ht="15.75" customHeight="1" x14ac:dyDescent="0.25">
      <c r="A390" s="271"/>
      <c r="B390" s="271"/>
      <c r="C390" s="271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  <c r="X390" s="271"/>
      <c r="Y390" s="271"/>
      <c r="Z390" s="271"/>
      <c r="AA390" s="271"/>
      <c r="AB390" s="271"/>
      <c r="AC390" s="271"/>
      <c r="AD390" s="271"/>
      <c r="AE390" s="271"/>
      <c r="AF390" s="271"/>
      <c r="AG390" s="271"/>
    </row>
    <row r="391" spans="1:33" ht="15.75" customHeight="1" x14ac:dyDescent="0.25">
      <c r="A391" s="271"/>
      <c r="B391" s="271"/>
      <c r="C391" s="271"/>
      <c r="D391" s="271"/>
      <c r="E391" s="271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  <c r="X391" s="271"/>
      <c r="Y391" s="271"/>
      <c r="Z391" s="271"/>
      <c r="AA391" s="271"/>
      <c r="AB391" s="271"/>
      <c r="AC391" s="271"/>
      <c r="AD391" s="271"/>
      <c r="AE391" s="271"/>
      <c r="AF391" s="271"/>
      <c r="AG391" s="271"/>
    </row>
    <row r="392" spans="1:33" ht="15.75" customHeight="1" x14ac:dyDescent="0.25">
      <c r="A392" s="271"/>
      <c r="B392" s="271"/>
      <c r="C392" s="271"/>
      <c r="D392" s="271"/>
      <c r="E392" s="271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271"/>
      <c r="W392" s="271"/>
      <c r="X392" s="271"/>
      <c r="Y392" s="271"/>
      <c r="Z392" s="271"/>
      <c r="AA392" s="271"/>
      <c r="AB392" s="271"/>
      <c r="AC392" s="271"/>
      <c r="AD392" s="271"/>
      <c r="AE392" s="271"/>
      <c r="AF392" s="271"/>
      <c r="AG392" s="271"/>
    </row>
    <row r="393" spans="1:33" ht="15.75" customHeight="1" x14ac:dyDescent="0.25">
      <c r="A393" s="271"/>
      <c r="B393" s="271"/>
      <c r="C393" s="271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  <c r="X393" s="271"/>
      <c r="Y393" s="271"/>
      <c r="Z393" s="271"/>
      <c r="AA393" s="271"/>
      <c r="AB393" s="271"/>
      <c r="AC393" s="271"/>
      <c r="AD393" s="271"/>
      <c r="AE393" s="271"/>
      <c r="AF393" s="271"/>
      <c r="AG393" s="271"/>
    </row>
    <row r="394" spans="1:33" ht="15.75" customHeight="1" x14ac:dyDescent="0.25">
      <c r="A394" s="271"/>
      <c r="B394" s="271"/>
      <c r="C394" s="27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  <c r="X394" s="271"/>
      <c r="Y394" s="271"/>
      <c r="Z394" s="271"/>
      <c r="AA394" s="271"/>
      <c r="AB394" s="271"/>
      <c r="AC394" s="271"/>
      <c r="AD394" s="271"/>
      <c r="AE394" s="271"/>
      <c r="AF394" s="271"/>
      <c r="AG394" s="271"/>
    </row>
    <row r="395" spans="1:33" ht="15.75" customHeight="1" x14ac:dyDescent="0.25">
      <c r="A395" s="271"/>
      <c r="B395" s="271"/>
      <c r="C395" s="271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  <c r="X395" s="271"/>
      <c r="Y395" s="271"/>
      <c r="Z395" s="271"/>
      <c r="AA395" s="271"/>
      <c r="AB395" s="271"/>
      <c r="AC395" s="271"/>
      <c r="AD395" s="271"/>
      <c r="AE395" s="271"/>
      <c r="AF395" s="271"/>
      <c r="AG395" s="271"/>
    </row>
    <row r="396" spans="1:33" ht="15.75" customHeight="1" x14ac:dyDescent="0.25">
      <c r="A396" s="271"/>
      <c r="B396" s="271"/>
      <c r="C396" s="27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271"/>
      <c r="W396" s="271"/>
      <c r="X396" s="271"/>
      <c r="Y396" s="271"/>
      <c r="Z396" s="271"/>
      <c r="AA396" s="271"/>
      <c r="AB396" s="271"/>
      <c r="AC396" s="271"/>
      <c r="AD396" s="271"/>
      <c r="AE396" s="271"/>
      <c r="AF396" s="271"/>
      <c r="AG396" s="271"/>
    </row>
    <row r="397" spans="1:33" ht="15.75" customHeight="1" x14ac:dyDescent="0.25">
      <c r="A397" s="271"/>
      <c r="B397" s="271"/>
      <c r="C397" s="271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271"/>
      <c r="W397" s="271"/>
      <c r="X397" s="271"/>
      <c r="Y397" s="271"/>
      <c r="Z397" s="271"/>
      <c r="AA397" s="271"/>
      <c r="AB397" s="271"/>
      <c r="AC397" s="271"/>
      <c r="AD397" s="271"/>
      <c r="AE397" s="271"/>
      <c r="AF397" s="271"/>
      <c r="AG397" s="271"/>
    </row>
    <row r="398" spans="1:33" ht="15.75" customHeight="1" x14ac:dyDescent="0.25">
      <c r="A398" s="271"/>
      <c r="B398" s="271"/>
      <c r="C398" s="271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  <c r="X398" s="271"/>
      <c r="Y398" s="271"/>
      <c r="Z398" s="271"/>
      <c r="AA398" s="271"/>
      <c r="AB398" s="271"/>
      <c r="AC398" s="271"/>
      <c r="AD398" s="271"/>
      <c r="AE398" s="271"/>
      <c r="AF398" s="271"/>
      <c r="AG398" s="271"/>
    </row>
    <row r="399" spans="1:33" ht="15.75" customHeight="1" x14ac:dyDescent="0.25">
      <c r="A399" s="271"/>
      <c r="B399" s="271"/>
      <c r="C399" s="271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  <c r="X399" s="271"/>
      <c r="Y399" s="271"/>
      <c r="Z399" s="271"/>
      <c r="AA399" s="271"/>
      <c r="AB399" s="271"/>
      <c r="AC399" s="271"/>
      <c r="AD399" s="271"/>
      <c r="AE399" s="271"/>
      <c r="AF399" s="271"/>
      <c r="AG399" s="271"/>
    </row>
    <row r="400" spans="1:33" ht="15.75" customHeight="1" x14ac:dyDescent="0.25">
      <c r="A400" s="271"/>
      <c r="B400" s="271"/>
      <c r="C400" s="27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  <c r="X400" s="271"/>
      <c r="Y400" s="271"/>
      <c r="Z400" s="271"/>
      <c r="AA400" s="271"/>
      <c r="AB400" s="271"/>
      <c r="AC400" s="271"/>
      <c r="AD400" s="271"/>
      <c r="AE400" s="271"/>
      <c r="AF400" s="271"/>
      <c r="AG400" s="271"/>
    </row>
    <row r="401" spans="1:33" ht="15.75" customHeight="1" x14ac:dyDescent="0.25">
      <c r="A401" s="271"/>
      <c r="B401" s="271"/>
      <c r="C401" s="271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271"/>
      <c r="W401" s="271"/>
      <c r="X401" s="271"/>
      <c r="Y401" s="271"/>
      <c r="Z401" s="271"/>
      <c r="AA401" s="271"/>
      <c r="AB401" s="271"/>
      <c r="AC401" s="271"/>
      <c r="AD401" s="271"/>
      <c r="AE401" s="271"/>
      <c r="AF401" s="271"/>
      <c r="AG401" s="271"/>
    </row>
    <row r="402" spans="1:33" ht="15.75" customHeight="1" x14ac:dyDescent="0.25">
      <c r="A402" s="271"/>
      <c r="B402" s="271"/>
      <c r="C402" s="271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271"/>
      <c r="W402" s="271"/>
      <c r="X402" s="271"/>
      <c r="Y402" s="271"/>
      <c r="Z402" s="271"/>
      <c r="AA402" s="271"/>
      <c r="AB402" s="271"/>
      <c r="AC402" s="271"/>
      <c r="AD402" s="271"/>
      <c r="AE402" s="271"/>
      <c r="AF402" s="271"/>
      <c r="AG402" s="271"/>
    </row>
    <row r="403" spans="1:33" ht="15.75" customHeight="1" x14ac:dyDescent="0.25">
      <c r="A403" s="271"/>
      <c r="B403" s="271"/>
      <c r="C403" s="27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  <c r="AA403" s="271"/>
      <c r="AB403" s="271"/>
      <c r="AC403" s="271"/>
      <c r="AD403" s="271"/>
      <c r="AE403" s="271"/>
      <c r="AF403" s="271"/>
      <c r="AG403" s="271"/>
    </row>
    <row r="404" spans="1:33" ht="15.75" customHeight="1" x14ac:dyDescent="0.25">
      <c r="A404" s="271"/>
      <c r="B404" s="271"/>
      <c r="C404" s="271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  <c r="X404" s="271"/>
      <c r="Y404" s="271"/>
      <c r="Z404" s="271"/>
      <c r="AA404" s="271"/>
      <c r="AB404" s="271"/>
      <c r="AC404" s="271"/>
      <c r="AD404" s="271"/>
      <c r="AE404" s="271"/>
      <c r="AF404" s="271"/>
      <c r="AG404" s="271"/>
    </row>
    <row r="405" spans="1:33" ht="15.75" customHeight="1" x14ac:dyDescent="0.25">
      <c r="A405" s="271"/>
      <c r="B405" s="271"/>
      <c r="C405" s="27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  <c r="X405" s="271"/>
      <c r="Y405" s="271"/>
      <c r="Z405" s="271"/>
      <c r="AA405" s="271"/>
      <c r="AB405" s="271"/>
      <c r="AC405" s="271"/>
      <c r="AD405" s="271"/>
      <c r="AE405" s="271"/>
      <c r="AF405" s="271"/>
      <c r="AG405" s="271"/>
    </row>
    <row r="406" spans="1:33" ht="15.75" customHeight="1" x14ac:dyDescent="0.25">
      <c r="A406" s="271"/>
      <c r="B406" s="271"/>
      <c r="C406" s="271"/>
      <c r="D406" s="271"/>
      <c r="E406" s="271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271"/>
      <c r="W406" s="271"/>
      <c r="X406" s="271"/>
      <c r="Y406" s="271"/>
      <c r="Z406" s="271"/>
      <c r="AA406" s="271"/>
      <c r="AB406" s="271"/>
      <c r="AC406" s="271"/>
      <c r="AD406" s="271"/>
      <c r="AE406" s="271"/>
      <c r="AF406" s="271"/>
      <c r="AG406" s="271"/>
    </row>
    <row r="407" spans="1:33" ht="15.75" customHeight="1" x14ac:dyDescent="0.25">
      <c r="A407" s="271"/>
      <c r="B407" s="271"/>
      <c r="C407" s="271"/>
      <c r="D407" s="271"/>
      <c r="E407" s="271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271"/>
      <c r="W407" s="271"/>
      <c r="X407" s="271"/>
      <c r="Y407" s="271"/>
      <c r="Z407" s="271"/>
      <c r="AA407" s="271"/>
      <c r="AB407" s="271"/>
      <c r="AC407" s="271"/>
      <c r="AD407" s="271"/>
      <c r="AE407" s="271"/>
      <c r="AF407" s="271"/>
      <c r="AG407" s="271"/>
    </row>
    <row r="408" spans="1:33" ht="15.75" customHeight="1" x14ac:dyDescent="0.25">
      <c r="A408" s="271"/>
      <c r="B408" s="271"/>
      <c r="C408" s="271"/>
      <c r="D408" s="271"/>
      <c r="E408" s="271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  <c r="X408" s="271"/>
      <c r="Y408" s="271"/>
      <c r="Z408" s="271"/>
      <c r="AA408" s="271"/>
      <c r="AB408" s="271"/>
      <c r="AC408" s="271"/>
      <c r="AD408" s="271"/>
      <c r="AE408" s="271"/>
      <c r="AF408" s="271"/>
      <c r="AG408" s="271"/>
    </row>
    <row r="409" spans="1:33" ht="15.75" customHeight="1" x14ac:dyDescent="0.25">
      <c r="A409" s="271"/>
      <c r="B409" s="271"/>
      <c r="C409" s="271"/>
      <c r="D409" s="271"/>
      <c r="E409" s="271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1"/>
      <c r="Z409" s="271"/>
      <c r="AA409" s="271"/>
      <c r="AB409" s="271"/>
      <c r="AC409" s="271"/>
      <c r="AD409" s="271"/>
      <c r="AE409" s="271"/>
      <c r="AF409" s="271"/>
      <c r="AG409" s="271"/>
    </row>
    <row r="410" spans="1:33" ht="15.75" customHeight="1" x14ac:dyDescent="0.25">
      <c r="A410" s="271"/>
      <c r="B410" s="271"/>
      <c r="C410" s="271"/>
      <c r="D410" s="271"/>
      <c r="E410" s="271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  <c r="X410" s="271"/>
      <c r="Y410" s="271"/>
      <c r="Z410" s="271"/>
      <c r="AA410" s="271"/>
      <c r="AB410" s="271"/>
      <c r="AC410" s="271"/>
      <c r="AD410" s="271"/>
      <c r="AE410" s="271"/>
      <c r="AF410" s="271"/>
      <c r="AG410" s="271"/>
    </row>
    <row r="411" spans="1:33" ht="15.75" customHeight="1" x14ac:dyDescent="0.25">
      <c r="A411" s="271"/>
      <c r="B411" s="271"/>
      <c r="C411" s="271"/>
      <c r="D411" s="271"/>
      <c r="E411" s="271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271"/>
      <c r="W411" s="271"/>
      <c r="X411" s="271"/>
      <c r="Y411" s="271"/>
      <c r="Z411" s="271"/>
      <c r="AA411" s="271"/>
      <c r="AB411" s="271"/>
      <c r="AC411" s="271"/>
      <c r="AD411" s="271"/>
      <c r="AE411" s="271"/>
      <c r="AF411" s="271"/>
      <c r="AG411" s="271"/>
    </row>
    <row r="412" spans="1:33" ht="15.75" customHeight="1" x14ac:dyDescent="0.25">
      <c r="A412" s="271"/>
      <c r="B412" s="271"/>
      <c r="C412" s="271"/>
      <c r="D412" s="271"/>
      <c r="E412" s="271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  <c r="X412" s="271"/>
      <c r="Y412" s="271"/>
      <c r="Z412" s="271"/>
      <c r="AA412" s="271"/>
      <c r="AB412" s="271"/>
      <c r="AC412" s="271"/>
      <c r="AD412" s="271"/>
      <c r="AE412" s="271"/>
      <c r="AF412" s="271"/>
      <c r="AG412" s="271"/>
    </row>
    <row r="413" spans="1:33" ht="15.75" customHeight="1" x14ac:dyDescent="0.25">
      <c r="A413" s="271"/>
      <c r="B413" s="271"/>
      <c r="C413" s="271"/>
      <c r="D413" s="271"/>
      <c r="E413" s="271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  <c r="X413" s="271"/>
      <c r="Y413" s="271"/>
      <c r="Z413" s="271"/>
      <c r="AA413" s="271"/>
      <c r="AB413" s="271"/>
      <c r="AC413" s="271"/>
      <c r="AD413" s="271"/>
      <c r="AE413" s="271"/>
      <c r="AF413" s="271"/>
      <c r="AG413" s="271"/>
    </row>
    <row r="414" spans="1:33" ht="15.75" customHeight="1" x14ac:dyDescent="0.25">
      <c r="A414" s="271"/>
      <c r="B414" s="271"/>
      <c r="C414" s="271"/>
      <c r="D414" s="271"/>
      <c r="E414" s="271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  <c r="X414" s="271"/>
      <c r="Y414" s="271"/>
      <c r="Z414" s="271"/>
      <c r="AA414" s="271"/>
      <c r="AB414" s="271"/>
      <c r="AC414" s="271"/>
      <c r="AD414" s="271"/>
      <c r="AE414" s="271"/>
      <c r="AF414" s="271"/>
      <c r="AG414" s="271"/>
    </row>
    <row r="415" spans="1:33" ht="15.75" customHeight="1" x14ac:dyDescent="0.25">
      <c r="A415" s="271"/>
      <c r="B415" s="271"/>
      <c r="C415" s="271"/>
      <c r="D415" s="271"/>
      <c r="E415" s="271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271"/>
      <c r="W415" s="271"/>
      <c r="X415" s="271"/>
      <c r="Y415" s="271"/>
      <c r="Z415" s="271"/>
      <c r="AA415" s="271"/>
      <c r="AB415" s="271"/>
      <c r="AC415" s="271"/>
      <c r="AD415" s="271"/>
      <c r="AE415" s="271"/>
      <c r="AF415" s="271"/>
      <c r="AG415" s="271"/>
    </row>
    <row r="416" spans="1:33" ht="15.75" customHeight="1" x14ac:dyDescent="0.25">
      <c r="A416" s="271"/>
      <c r="B416" s="271"/>
      <c r="C416" s="271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  <c r="X416" s="271"/>
      <c r="Y416" s="271"/>
      <c r="Z416" s="271"/>
      <c r="AA416" s="271"/>
      <c r="AB416" s="271"/>
      <c r="AC416" s="271"/>
      <c r="AD416" s="271"/>
      <c r="AE416" s="271"/>
      <c r="AF416" s="271"/>
      <c r="AG416" s="271"/>
    </row>
    <row r="417" spans="1:33" ht="15.75" customHeight="1" x14ac:dyDescent="0.25">
      <c r="A417" s="271"/>
      <c r="B417" s="271"/>
      <c r="C417" s="271"/>
      <c r="D417" s="271"/>
      <c r="E417" s="271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  <c r="X417" s="271"/>
      <c r="Y417" s="271"/>
      <c r="Z417" s="271"/>
      <c r="AA417" s="271"/>
      <c r="AB417" s="271"/>
      <c r="AC417" s="271"/>
      <c r="AD417" s="271"/>
      <c r="AE417" s="271"/>
      <c r="AF417" s="271"/>
      <c r="AG417" s="271"/>
    </row>
    <row r="418" spans="1:33" ht="15.75" customHeight="1" x14ac:dyDescent="0.25">
      <c r="A418" s="271"/>
      <c r="B418" s="271"/>
      <c r="C418" s="271"/>
      <c r="D418" s="271"/>
      <c r="E418" s="271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  <c r="X418" s="271"/>
      <c r="Y418" s="271"/>
      <c r="Z418" s="271"/>
      <c r="AA418" s="271"/>
      <c r="AB418" s="271"/>
      <c r="AC418" s="271"/>
      <c r="AD418" s="271"/>
      <c r="AE418" s="271"/>
      <c r="AF418" s="271"/>
      <c r="AG418" s="271"/>
    </row>
    <row r="419" spans="1:33" ht="15.75" customHeight="1" x14ac:dyDescent="0.25">
      <c r="A419" s="271"/>
      <c r="B419" s="271"/>
      <c r="C419" s="271"/>
      <c r="D419" s="271"/>
      <c r="E419" s="271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271"/>
      <c r="W419" s="271"/>
      <c r="X419" s="271"/>
      <c r="Y419" s="271"/>
      <c r="Z419" s="271"/>
      <c r="AA419" s="271"/>
      <c r="AB419" s="271"/>
      <c r="AC419" s="271"/>
      <c r="AD419" s="271"/>
      <c r="AE419" s="271"/>
      <c r="AF419" s="271"/>
      <c r="AG419" s="271"/>
    </row>
    <row r="420" spans="1:33" ht="15.75" customHeight="1" x14ac:dyDescent="0.25">
      <c r="A420" s="271"/>
      <c r="B420" s="271"/>
      <c r="C420" s="271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1"/>
      <c r="Z420" s="271"/>
      <c r="AA420" s="271"/>
      <c r="AB420" s="271"/>
      <c r="AC420" s="271"/>
      <c r="AD420" s="271"/>
      <c r="AE420" s="271"/>
      <c r="AF420" s="271"/>
      <c r="AG420" s="271"/>
    </row>
    <row r="421" spans="1:33" ht="15.75" customHeight="1" x14ac:dyDescent="0.25">
      <c r="A421" s="271"/>
      <c r="B421" s="271"/>
      <c r="C421" s="27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  <c r="X421" s="271"/>
      <c r="Y421" s="271"/>
      <c r="Z421" s="271"/>
      <c r="AA421" s="271"/>
      <c r="AB421" s="271"/>
      <c r="AC421" s="271"/>
      <c r="AD421" s="271"/>
      <c r="AE421" s="271"/>
      <c r="AF421" s="271"/>
      <c r="AG421" s="271"/>
    </row>
    <row r="422" spans="1:33" ht="15.75" customHeight="1" x14ac:dyDescent="0.25">
      <c r="A422" s="271"/>
      <c r="B422" s="271"/>
      <c r="C422" s="271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  <c r="X422" s="271"/>
      <c r="Y422" s="271"/>
      <c r="Z422" s="271"/>
      <c r="AA422" s="271"/>
      <c r="AB422" s="271"/>
      <c r="AC422" s="271"/>
      <c r="AD422" s="271"/>
      <c r="AE422" s="271"/>
      <c r="AF422" s="271"/>
      <c r="AG422" s="271"/>
    </row>
    <row r="423" spans="1:33" ht="15.75" customHeight="1" x14ac:dyDescent="0.25">
      <c r="A423" s="271"/>
      <c r="B423" s="271"/>
      <c r="C423" s="271"/>
      <c r="D423" s="271"/>
      <c r="E423" s="271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  <c r="X423" s="271"/>
      <c r="Y423" s="271"/>
      <c r="Z423" s="271"/>
      <c r="AA423" s="271"/>
      <c r="AB423" s="271"/>
      <c r="AC423" s="271"/>
      <c r="AD423" s="271"/>
      <c r="AE423" s="271"/>
      <c r="AF423" s="271"/>
      <c r="AG423" s="271"/>
    </row>
    <row r="424" spans="1:33" ht="15.75" customHeight="1" x14ac:dyDescent="0.25">
      <c r="A424" s="271"/>
      <c r="B424" s="271"/>
      <c r="C424" s="271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1"/>
      <c r="Z424" s="271"/>
      <c r="AA424" s="271"/>
      <c r="AB424" s="271"/>
      <c r="AC424" s="271"/>
      <c r="AD424" s="271"/>
      <c r="AE424" s="271"/>
      <c r="AF424" s="271"/>
      <c r="AG424" s="271"/>
    </row>
    <row r="425" spans="1:33" ht="15.75" customHeight="1" x14ac:dyDescent="0.25">
      <c r="A425" s="271"/>
      <c r="B425" s="271"/>
      <c r="C425" s="271"/>
      <c r="D425" s="271"/>
      <c r="E425" s="271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1"/>
      <c r="Z425" s="271"/>
      <c r="AA425" s="271"/>
      <c r="AB425" s="271"/>
      <c r="AC425" s="271"/>
      <c r="AD425" s="271"/>
      <c r="AE425" s="271"/>
      <c r="AF425" s="271"/>
      <c r="AG425" s="271"/>
    </row>
    <row r="426" spans="1:33" ht="15.75" customHeight="1" x14ac:dyDescent="0.25">
      <c r="A426" s="271"/>
      <c r="B426" s="271"/>
      <c r="C426" s="271"/>
      <c r="D426" s="271"/>
      <c r="E426" s="271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  <c r="X426" s="271"/>
      <c r="Y426" s="271"/>
      <c r="Z426" s="271"/>
      <c r="AA426" s="271"/>
      <c r="AB426" s="271"/>
      <c r="AC426" s="271"/>
      <c r="AD426" s="271"/>
      <c r="AE426" s="271"/>
      <c r="AF426" s="271"/>
      <c r="AG426" s="271"/>
    </row>
    <row r="427" spans="1:33" ht="15.75" customHeight="1" x14ac:dyDescent="0.25">
      <c r="A427" s="271"/>
      <c r="B427" s="271"/>
      <c r="C427" s="271"/>
      <c r="D427" s="271"/>
      <c r="E427" s="271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271"/>
      <c r="W427" s="271"/>
      <c r="X427" s="271"/>
      <c r="Y427" s="271"/>
      <c r="Z427" s="271"/>
      <c r="AA427" s="271"/>
      <c r="AB427" s="271"/>
      <c r="AC427" s="271"/>
      <c r="AD427" s="271"/>
      <c r="AE427" s="271"/>
      <c r="AF427" s="271"/>
      <c r="AG427" s="271"/>
    </row>
    <row r="428" spans="1:33" ht="15.75" customHeight="1" x14ac:dyDescent="0.25">
      <c r="A428" s="271"/>
      <c r="B428" s="271"/>
      <c r="C428" s="271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  <c r="AA428" s="271"/>
      <c r="AB428" s="271"/>
      <c r="AC428" s="271"/>
      <c r="AD428" s="271"/>
      <c r="AE428" s="271"/>
      <c r="AF428" s="271"/>
      <c r="AG428" s="271"/>
    </row>
    <row r="429" spans="1:33" ht="15.75" customHeight="1" x14ac:dyDescent="0.25">
      <c r="A429" s="271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1"/>
    </row>
    <row r="430" spans="1:33" ht="15.75" customHeight="1" x14ac:dyDescent="0.25">
      <c r="A430" s="271"/>
      <c r="B430" s="271"/>
      <c r="C430" s="271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  <c r="X430" s="271"/>
      <c r="Y430" s="271"/>
      <c r="Z430" s="271"/>
      <c r="AA430" s="271"/>
      <c r="AB430" s="271"/>
      <c r="AC430" s="271"/>
      <c r="AD430" s="271"/>
      <c r="AE430" s="271"/>
      <c r="AF430" s="271"/>
      <c r="AG430" s="271"/>
    </row>
    <row r="431" spans="1:33" ht="15.75" customHeight="1" x14ac:dyDescent="0.25">
      <c r="A431" s="271"/>
      <c r="B431" s="271"/>
      <c r="C431" s="271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  <c r="X431" s="271"/>
      <c r="Y431" s="271"/>
      <c r="Z431" s="271"/>
      <c r="AA431" s="271"/>
      <c r="AB431" s="271"/>
      <c r="AC431" s="271"/>
      <c r="AD431" s="271"/>
      <c r="AE431" s="271"/>
      <c r="AF431" s="271"/>
      <c r="AG431" s="271"/>
    </row>
    <row r="432" spans="1:33" ht="15.75" customHeight="1" x14ac:dyDescent="0.25">
      <c r="A432" s="271"/>
      <c r="B432" s="271"/>
      <c r="C432" s="271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  <c r="AA432" s="271"/>
      <c r="AB432" s="271"/>
      <c r="AC432" s="271"/>
      <c r="AD432" s="271"/>
      <c r="AE432" s="271"/>
      <c r="AF432" s="271"/>
      <c r="AG432" s="271"/>
    </row>
    <row r="433" spans="1:33" ht="15.75" customHeight="1" x14ac:dyDescent="0.25">
      <c r="A433" s="271"/>
      <c r="B433" s="271"/>
      <c r="C433" s="27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271"/>
      <c r="W433" s="271"/>
      <c r="X433" s="271"/>
      <c r="Y433" s="271"/>
      <c r="Z433" s="271"/>
      <c r="AA433" s="271"/>
      <c r="AB433" s="271"/>
      <c r="AC433" s="271"/>
      <c r="AD433" s="271"/>
      <c r="AE433" s="271"/>
      <c r="AF433" s="271"/>
      <c r="AG433" s="271"/>
    </row>
    <row r="434" spans="1:33" ht="15.75" customHeight="1" x14ac:dyDescent="0.25">
      <c r="A434" s="271"/>
      <c r="B434" s="271"/>
      <c r="C434" s="271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271"/>
      <c r="W434" s="271"/>
      <c r="X434" s="271"/>
      <c r="Y434" s="271"/>
      <c r="Z434" s="271"/>
      <c r="AA434" s="271"/>
      <c r="AB434" s="271"/>
      <c r="AC434" s="271"/>
      <c r="AD434" s="271"/>
      <c r="AE434" s="271"/>
      <c r="AF434" s="271"/>
      <c r="AG434" s="271"/>
    </row>
    <row r="435" spans="1:33" ht="15.75" customHeight="1" x14ac:dyDescent="0.25">
      <c r="A435" s="271"/>
      <c r="B435" s="271"/>
      <c r="C435" s="271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  <c r="X435" s="271"/>
      <c r="Y435" s="271"/>
      <c r="Z435" s="271"/>
      <c r="AA435" s="271"/>
      <c r="AB435" s="271"/>
      <c r="AC435" s="271"/>
      <c r="AD435" s="271"/>
      <c r="AE435" s="271"/>
      <c r="AF435" s="271"/>
      <c r="AG435" s="271"/>
    </row>
    <row r="436" spans="1:33" ht="15.75" customHeight="1" x14ac:dyDescent="0.25">
      <c r="A436" s="271"/>
      <c r="B436" s="271"/>
      <c r="C436" s="271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  <c r="AA436" s="271"/>
      <c r="AB436" s="271"/>
      <c r="AC436" s="271"/>
      <c r="AD436" s="271"/>
      <c r="AE436" s="271"/>
      <c r="AF436" s="271"/>
      <c r="AG436" s="271"/>
    </row>
    <row r="437" spans="1:33" ht="15.75" customHeight="1" x14ac:dyDescent="0.25">
      <c r="A437" s="271"/>
      <c r="B437" s="271"/>
      <c r="C437" s="271"/>
      <c r="D437" s="271"/>
      <c r="E437" s="271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  <c r="AA437" s="271"/>
      <c r="AB437" s="271"/>
      <c r="AC437" s="271"/>
      <c r="AD437" s="271"/>
      <c r="AE437" s="271"/>
      <c r="AF437" s="271"/>
      <c r="AG437" s="271"/>
    </row>
    <row r="438" spans="1:33" ht="15.75" customHeight="1" x14ac:dyDescent="0.25">
      <c r="A438" s="271"/>
      <c r="B438" s="271"/>
      <c r="C438" s="271"/>
      <c r="D438" s="271"/>
      <c r="E438" s="271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271"/>
      <c r="W438" s="271"/>
      <c r="X438" s="271"/>
      <c r="Y438" s="271"/>
      <c r="Z438" s="271"/>
      <c r="AA438" s="271"/>
      <c r="AB438" s="271"/>
      <c r="AC438" s="271"/>
      <c r="AD438" s="271"/>
      <c r="AE438" s="271"/>
      <c r="AF438" s="271"/>
      <c r="AG438" s="271"/>
    </row>
    <row r="439" spans="1:33" ht="15.75" customHeight="1" x14ac:dyDescent="0.25">
      <c r="A439" s="271"/>
      <c r="B439" s="271"/>
      <c r="C439" s="271"/>
      <c r="D439" s="271"/>
      <c r="E439" s="271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271"/>
      <c r="W439" s="271"/>
      <c r="X439" s="271"/>
      <c r="Y439" s="271"/>
      <c r="Z439" s="271"/>
      <c r="AA439" s="271"/>
      <c r="AB439" s="271"/>
      <c r="AC439" s="271"/>
      <c r="AD439" s="271"/>
      <c r="AE439" s="271"/>
      <c r="AF439" s="271"/>
      <c r="AG439" s="271"/>
    </row>
    <row r="440" spans="1:33" ht="15.75" customHeight="1" x14ac:dyDescent="0.25">
      <c r="A440" s="271"/>
      <c r="B440" s="271"/>
      <c r="C440" s="271"/>
      <c r="D440" s="271"/>
      <c r="E440" s="271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271"/>
      <c r="W440" s="271"/>
      <c r="X440" s="271"/>
      <c r="Y440" s="271"/>
      <c r="Z440" s="271"/>
      <c r="AA440" s="271"/>
      <c r="AB440" s="271"/>
      <c r="AC440" s="271"/>
      <c r="AD440" s="271"/>
      <c r="AE440" s="271"/>
      <c r="AF440" s="271"/>
      <c r="AG440" s="271"/>
    </row>
    <row r="441" spans="1:33" ht="15.75" customHeight="1" x14ac:dyDescent="0.25">
      <c r="A441" s="271"/>
      <c r="B441" s="271"/>
      <c r="C441" s="271"/>
      <c r="D441" s="271"/>
      <c r="E441" s="271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271"/>
      <c r="W441" s="271"/>
      <c r="X441" s="271"/>
      <c r="Y441" s="271"/>
      <c r="Z441" s="271"/>
      <c r="AA441" s="271"/>
      <c r="AB441" s="271"/>
      <c r="AC441" s="271"/>
      <c r="AD441" s="271"/>
      <c r="AE441" s="271"/>
      <c r="AF441" s="271"/>
      <c r="AG441" s="271"/>
    </row>
    <row r="442" spans="1:33" ht="15.75" customHeight="1" x14ac:dyDescent="0.25">
      <c r="A442" s="271"/>
      <c r="B442" s="271"/>
      <c r="C442" s="271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271"/>
      <c r="W442" s="271"/>
      <c r="X442" s="271"/>
      <c r="Y442" s="271"/>
      <c r="Z442" s="271"/>
      <c r="AA442" s="271"/>
      <c r="AB442" s="271"/>
      <c r="AC442" s="271"/>
      <c r="AD442" s="271"/>
      <c r="AE442" s="271"/>
      <c r="AF442" s="271"/>
      <c r="AG442" s="271"/>
    </row>
    <row r="443" spans="1:33" ht="15.75" customHeight="1" x14ac:dyDescent="0.25">
      <c r="A443" s="271"/>
      <c r="B443" s="271"/>
      <c r="C443" s="271"/>
      <c r="D443" s="271"/>
      <c r="E443" s="271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271"/>
      <c r="W443" s="271"/>
      <c r="X443" s="271"/>
      <c r="Y443" s="271"/>
      <c r="Z443" s="271"/>
      <c r="AA443" s="271"/>
      <c r="AB443" s="271"/>
      <c r="AC443" s="271"/>
      <c r="AD443" s="271"/>
      <c r="AE443" s="271"/>
      <c r="AF443" s="271"/>
      <c r="AG443" s="271"/>
    </row>
    <row r="444" spans="1:33" ht="15.75" customHeight="1" x14ac:dyDescent="0.25">
      <c r="A444" s="271"/>
      <c r="B444" s="271"/>
      <c r="C444" s="271"/>
      <c r="D444" s="271"/>
      <c r="E444" s="271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271"/>
      <c r="W444" s="271"/>
      <c r="X444" s="271"/>
      <c r="Y444" s="271"/>
      <c r="Z444" s="271"/>
      <c r="AA444" s="271"/>
      <c r="AB444" s="271"/>
      <c r="AC444" s="271"/>
      <c r="AD444" s="271"/>
      <c r="AE444" s="271"/>
      <c r="AF444" s="271"/>
      <c r="AG444" s="271"/>
    </row>
    <row r="445" spans="1:33" ht="15.75" customHeight="1" x14ac:dyDescent="0.25">
      <c r="A445" s="271"/>
      <c r="B445" s="271"/>
      <c r="C445" s="271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271"/>
      <c r="W445" s="271"/>
      <c r="X445" s="271"/>
      <c r="Y445" s="271"/>
      <c r="Z445" s="271"/>
      <c r="AA445" s="271"/>
      <c r="AB445" s="271"/>
      <c r="AC445" s="271"/>
      <c r="AD445" s="271"/>
      <c r="AE445" s="271"/>
      <c r="AF445" s="271"/>
      <c r="AG445" s="271"/>
    </row>
    <row r="446" spans="1:33" ht="15.75" customHeight="1" x14ac:dyDescent="0.25">
      <c r="A446" s="271"/>
      <c r="B446" s="271"/>
      <c r="C446" s="271"/>
      <c r="D446" s="271"/>
      <c r="E446" s="271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271"/>
      <c r="W446" s="271"/>
      <c r="X446" s="271"/>
      <c r="Y446" s="271"/>
      <c r="Z446" s="271"/>
      <c r="AA446" s="271"/>
      <c r="AB446" s="271"/>
      <c r="AC446" s="271"/>
      <c r="AD446" s="271"/>
      <c r="AE446" s="271"/>
      <c r="AF446" s="271"/>
      <c r="AG446" s="271"/>
    </row>
    <row r="447" spans="1:33" ht="15.75" customHeight="1" x14ac:dyDescent="0.25">
      <c r="A447" s="271"/>
      <c r="B447" s="271"/>
      <c r="C447" s="271"/>
      <c r="D447" s="271"/>
      <c r="E447" s="271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271"/>
      <c r="W447" s="271"/>
      <c r="X447" s="271"/>
      <c r="Y447" s="271"/>
      <c r="Z447" s="271"/>
      <c r="AA447" s="271"/>
      <c r="AB447" s="271"/>
      <c r="AC447" s="271"/>
      <c r="AD447" s="271"/>
      <c r="AE447" s="271"/>
      <c r="AF447" s="271"/>
      <c r="AG447" s="271"/>
    </row>
    <row r="448" spans="1:33" ht="15.75" customHeight="1" x14ac:dyDescent="0.25">
      <c r="A448" s="271"/>
      <c r="B448" s="271"/>
      <c r="C448" s="271"/>
      <c r="D448" s="271"/>
      <c r="E448" s="271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271"/>
      <c r="W448" s="271"/>
      <c r="X448" s="271"/>
      <c r="Y448" s="271"/>
      <c r="Z448" s="271"/>
      <c r="AA448" s="271"/>
      <c r="AB448" s="271"/>
      <c r="AC448" s="271"/>
      <c r="AD448" s="271"/>
      <c r="AE448" s="271"/>
      <c r="AF448" s="271"/>
      <c r="AG448" s="271"/>
    </row>
    <row r="449" spans="1:33" ht="15.75" customHeight="1" x14ac:dyDescent="0.25">
      <c r="A449" s="271"/>
      <c r="B449" s="271"/>
      <c r="C449" s="271"/>
      <c r="D449" s="271"/>
      <c r="E449" s="271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271"/>
      <c r="W449" s="271"/>
      <c r="X449" s="271"/>
      <c r="Y449" s="271"/>
      <c r="Z449" s="271"/>
      <c r="AA449" s="271"/>
      <c r="AB449" s="271"/>
      <c r="AC449" s="271"/>
      <c r="AD449" s="271"/>
      <c r="AE449" s="271"/>
      <c r="AF449" s="271"/>
      <c r="AG449" s="271"/>
    </row>
    <row r="450" spans="1:33" ht="15.75" customHeight="1" x14ac:dyDescent="0.25">
      <c r="A450" s="271"/>
      <c r="B450" s="271"/>
      <c r="C450" s="271"/>
      <c r="D450" s="271"/>
      <c r="E450" s="271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271"/>
      <c r="W450" s="271"/>
      <c r="X450" s="271"/>
      <c r="Y450" s="271"/>
      <c r="Z450" s="271"/>
      <c r="AA450" s="271"/>
      <c r="AB450" s="271"/>
      <c r="AC450" s="271"/>
      <c r="AD450" s="271"/>
      <c r="AE450" s="271"/>
      <c r="AF450" s="271"/>
      <c r="AG450" s="271"/>
    </row>
    <row r="451" spans="1:33" ht="15.75" customHeight="1" x14ac:dyDescent="0.25">
      <c r="A451" s="271"/>
      <c r="B451" s="271"/>
      <c r="C451" s="271"/>
      <c r="D451" s="271"/>
      <c r="E451" s="271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271"/>
      <c r="W451" s="271"/>
      <c r="X451" s="271"/>
      <c r="Y451" s="271"/>
      <c r="Z451" s="271"/>
      <c r="AA451" s="271"/>
      <c r="AB451" s="271"/>
      <c r="AC451" s="271"/>
      <c r="AD451" s="271"/>
      <c r="AE451" s="271"/>
      <c r="AF451" s="271"/>
      <c r="AG451" s="271"/>
    </row>
    <row r="452" spans="1:33" ht="15.75" customHeight="1" x14ac:dyDescent="0.25">
      <c r="A452" s="271"/>
      <c r="B452" s="271"/>
      <c r="C452" s="271"/>
      <c r="D452" s="271"/>
      <c r="E452" s="271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271"/>
      <c r="W452" s="271"/>
      <c r="X452" s="271"/>
      <c r="Y452" s="271"/>
      <c r="Z452" s="271"/>
      <c r="AA452" s="271"/>
      <c r="AB452" s="271"/>
      <c r="AC452" s="271"/>
      <c r="AD452" s="271"/>
      <c r="AE452" s="271"/>
      <c r="AF452" s="271"/>
      <c r="AG452" s="271"/>
    </row>
    <row r="453" spans="1:33" ht="15.75" customHeight="1" x14ac:dyDescent="0.25">
      <c r="A453" s="271"/>
      <c r="B453" s="271"/>
      <c r="C453" s="271"/>
      <c r="D453" s="271"/>
      <c r="E453" s="271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271"/>
      <c r="W453" s="271"/>
      <c r="X453" s="271"/>
      <c r="Y453" s="271"/>
      <c r="Z453" s="271"/>
      <c r="AA453" s="271"/>
      <c r="AB453" s="271"/>
      <c r="AC453" s="271"/>
      <c r="AD453" s="271"/>
      <c r="AE453" s="271"/>
      <c r="AF453" s="271"/>
      <c r="AG453" s="271"/>
    </row>
    <row r="454" spans="1:33" ht="15.75" customHeight="1" x14ac:dyDescent="0.25">
      <c r="A454" s="271"/>
      <c r="B454" s="271"/>
      <c r="C454" s="271"/>
      <c r="D454" s="271"/>
      <c r="E454" s="271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271"/>
      <c r="W454" s="271"/>
      <c r="X454" s="271"/>
      <c r="Y454" s="271"/>
      <c r="Z454" s="271"/>
      <c r="AA454" s="271"/>
      <c r="AB454" s="271"/>
      <c r="AC454" s="271"/>
      <c r="AD454" s="271"/>
      <c r="AE454" s="271"/>
      <c r="AF454" s="271"/>
      <c r="AG454" s="271"/>
    </row>
    <row r="455" spans="1:33" ht="15.75" customHeight="1" x14ac:dyDescent="0.25">
      <c r="A455" s="271"/>
      <c r="B455" s="271"/>
      <c r="C455" s="271"/>
      <c r="D455" s="271"/>
      <c r="E455" s="271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271"/>
      <c r="W455" s="271"/>
      <c r="X455" s="271"/>
      <c r="Y455" s="271"/>
      <c r="Z455" s="271"/>
      <c r="AA455" s="271"/>
      <c r="AB455" s="271"/>
      <c r="AC455" s="271"/>
      <c r="AD455" s="271"/>
      <c r="AE455" s="271"/>
      <c r="AF455" s="271"/>
      <c r="AG455" s="271"/>
    </row>
    <row r="456" spans="1:33" ht="15.75" customHeight="1" x14ac:dyDescent="0.25">
      <c r="A456" s="271"/>
      <c r="B456" s="271"/>
      <c r="C456" s="27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271"/>
      <c r="W456" s="271"/>
      <c r="X456" s="271"/>
      <c r="Y456" s="271"/>
      <c r="Z456" s="271"/>
      <c r="AA456" s="271"/>
      <c r="AB456" s="271"/>
      <c r="AC456" s="271"/>
      <c r="AD456" s="271"/>
      <c r="AE456" s="271"/>
      <c r="AF456" s="271"/>
      <c r="AG456" s="271"/>
    </row>
    <row r="457" spans="1:33" ht="15.75" customHeight="1" x14ac:dyDescent="0.25">
      <c r="A457" s="271"/>
      <c r="B457" s="271"/>
      <c r="C457" s="271"/>
      <c r="D457" s="271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271"/>
      <c r="W457" s="271"/>
      <c r="X457" s="271"/>
      <c r="Y457" s="271"/>
      <c r="Z457" s="271"/>
      <c r="AA457" s="271"/>
      <c r="AB457" s="271"/>
      <c r="AC457" s="271"/>
      <c r="AD457" s="271"/>
      <c r="AE457" s="271"/>
      <c r="AF457" s="271"/>
      <c r="AG457" s="271"/>
    </row>
    <row r="458" spans="1:33" ht="15.75" customHeight="1" x14ac:dyDescent="0.25">
      <c r="A458" s="271"/>
      <c r="B458" s="271"/>
      <c r="C458" s="271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1"/>
      <c r="Z458" s="271"/>
      <c r="AA458" s="271"/>
      <c r="AB458" s="271"/>
      <c r="AC458" s="271"/>
      <c r="AD458" s="271"/>
      <c r="AE458" s="271"/>
      <c r="AF458" s="271"/>
      <c r="AG458" s="271"/>
    </row>
    <row r="459" spans="1:33" ht="15.75" customHeight="1" x14ac:dyDescent="0.25">
      <c r="A459" s="271"/>
      <c r="B459" s="271"/>
      <c r="C459" s="271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  <c r="X459" s="271"/>
      <c r="Y459" s="271"/>
      <c r="Z459" s="271"/>
      <c r="AA459" s="271"/>
      <c r="AB459" s="271"/>
      <c r="AC459" s="271"/>
      <c r="AD459" s="271"/>
      <c r="AE459" s="271"/>
      <c r="AF459" s="271"/>
      <c r="AG459" s="271"/>
    </row>
    <row r="460" spans="1:33" ht="15.75" customHeight="1" x14ac:dyDescent="0.25">
      <c r="A460" s="271"/>
      <c r="B460" s="271"/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  <c r="X460" s="271"/>
      <c r="Y460" s="271"/>
      <c r="Z460" s="271"/>
      <c r="AA460" s="271"/>
      <c r="AB460" s="271"/>
      <c r="AC460" s="271"/>
      <c r="AD460" s="271"/>
      <c r="AE460" s="271"/>
      <c r="AF460" s="271"/>
      <c r="AG460" s="271"/>
    </row>
    <row r="461" spans="1:33" ht="15.75" customHeight="1" x14ac:dyDescent="0.25">
      <c r="A461" s="271"/>
      <c r="B461" s="271"/>
      <c r="C461" s="271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  <c r="X461" s="271"/>
      <c r="Y461" s="271"/>
      <c r="Z461" s="271"/>
      <c r="AA461" s="271"/>
      <c r="AB461" s="271"/>
      <c r="AC461" s="271"/>
      <c r="AD461" s="271"/>
      <c r="AE461" s="271"/>
      <c r="AF461" s="271"/>
      <c r="AG461" s="271"/>
    </row>
    <row r="462" spans="1:33" ht="15.75" customHeight="1" x14ac:dyDescent="0.25">
      <c r="A462" s="271"/>
      <c r="B462" s="271"/>
      <c r="C462" s="271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  <c r="X462" s="271"/>
      <c r="Y462" s="271"/>
      <c r="Z462" s="271"/>
      <c r="AA462" s="271"/>
      <c r="AB462" s="271"/>
      <c r="AC462" s="271"/>
      <c r="AD462" s="271"/>
      <c r="AE462" s="271"/>
      <c r="AF462" s="271"/>
      <c r="AG462" s="271"/>
    </row>
    <row r="463" spans="1:33" ht="15.75" customHeight="1" x14ac:dyDescent="0.25">
      <c r="A463" s="271"/>
      <c r="B463" s="271"/>
      <c r="C463" s="271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  <c r="X463" s="271"/>
      <c r="Y463" s="271"/>
      <c r="Z463" s="271"/>
      <c r="AA463" s="271"/>
      <c r="AB463" s="271"/>
      <c r="AC463" s="271"/>
      <c r="AD463" s="271"/>
      <c r="AE463" s="271"/>
      <c r="AF463" s="271"/>
      <c r="AG463" s="271"/>
    </row>
    <row r="464" spans="1:33" ht="15.75" customHeight="1" x14ac:dyDescent="0.25">
      <c r="A464" s="271"/>
      <c r="B464" s="271"/>
      <c r="C464" s="271"/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271"/>
      <c r="W464" s="271"/>
      <c r="X464" s="271"/>
      <c r="Y464" s="271"/>
      <c r="Z464" s="271"/>
      <c r="AA464" s="271"/>
      <c r="AB464" s="271"/>
      <c r="AC464" s="271"/>
      <c r="AD464" s="271"/>
      <c r="AE464" s="271"/>
      <c r="AF464" s="271"/>
      <c r="AG464" s="271"/>
    </row>
    <row r="465" spans="1:33" ht="15.75" customHeight="1" x14ac:dyDescent="0.25">
      <c r="A465" s="271"/>
      <c r="B465" s="271"/>
      <c r="C465" s="271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271"/>
      <c r="W465" s="271"/>
      <c r="X465" s="271"/>
      <c r="Y465" s="271"/>
      <c r="Z465" s="271"/>
      <c r="AA465" s="271"/>
      <c r="AB465" s="271"/>
      <c r="AC465" s="271"/>
      <c r="AD465" s="271"/>
      <c r="AE465" s="271"/>
      <c r="AF465" s="271"/>
      <c r="AG465" s="271"/>
    </row>
    <row r="466" spans="1:33" ht="15.75" customHeight="1" x14ac:dyDescent="0.25">
      <c r="A466" s="271"/>
      <c r="B466" s="271"/>
      <c r="C466" s="271"/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271"/>
      <c r="W466" s="271"/>
      <c r="X466" s="271"/>
      <c r="Y466" s="271"/>
      <c r="Z466" s="271"/>
      <c r="AA466" s="271"/>
      <c r="AB466" s="271"/>
      <c r="AC466" s="271"/>
      <c r="AD466" s="271"/>
      <c r="AE466" s="271"/>
      <c r="AF466" s="271"/>
      <c r="AG466" s="271"/>
    </row>
    <row r="467" spans="1:33" ht="15.75" customHeight="1" x14ac:dyDescent="0.25">
      <c r="A467" s="271"/>
      <c r="B467" s="271"/>
      <c r="C467" s="271"/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271"/>
      <c r="W467" s="271"/>
      <c r="X467" s="271"/>
      <c r="Y467" s="271"/>
      <c r="Z467" s="271"/>
      <c r="AA467" s="271"/>
      <c r="AB467" s="271"/>
      <c r="AC467" s="271"/>
      <c r="AD467" s="271"/>
      <c r="AE467" s="271"/>
      <c r="AF467" s="271"/>
      <c r="AG467" s="271"/>
    </row>
    <row r="468" spans="1:33" ht="15.75" customHeight="1" x14ac:dyDescent="0.25">
      <c r="A468" s="271"/>
      <c r="B468" s="271"/>
      <c r="C468" s="271"/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271"/>
      <c r="W468" s="271"/>
      <c r="X468" s="271"/>
      <c r="Y468" s="271"/>
      <c r="Z468" s="271"/>
      <c r="AA468" s="271"/>
      <c r="AB468" s="271"/>
      <c r="AC468" s="271"/>
      <c r="AD468" s="271"/>
      <c r="AE468" s="271"/>
      <c r="AF468" s="271"/>
      <c r="AG468" s="271"/>
    </row>
    <row r="469" spans="1:33" ht="15.75" customHeight="1" x14ac:dyDescent="0.25">
      <c r="A469" s="271"/>
      <c r="B469" s="271"/>
      <c r="C469" s="271"/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  <c r="X469" s="271"/>
      <c r="Y469" s="271"/>
      <c r="Z469" s="271"/>
      <c r="AA469" s="271"/>
      <c r="AB469" s="271"/>
      <c r="AC469" s="271"/>
      <c r="AD469" s="271"/>
      <c r="AE469" s="271"/>
      <c r="AF469" s="271"/>
      <c r="AG469" s="271"/>
    </row>
    <row r="470" spans="1:33" ht="15.75" customHeight="1" x14ac:dyDescent="0.25">
      <c r="A470" s="271"/>
      <c r="B470" s="271"/>
      <c r="C470" s="271"/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271"/>
      <c r="W470" s="271"/>
      <c r="X470" s="271"/>
      <c r="Y470" s="271"/>
      <c r="Z470" s="271"/>
      <c r="AA470" s="271"/>
      <c r="AB470" s="271"/>
      <c r="AC470" s="271"/>
      <c r="AD470" s="271"/>
      <c r="AE470" s="271"/>
      <c r="AF470" s="271"/>
      <c r="AG470" s="271"/>
    </row>
    <row r="471" spans="1:33" ht="15.75" customHeight="1" x14ac:dyDescent="0.25">
      <c r="A471" s="271"/>
      <c r="B471" s="271"/>
      <c r="C471" s="271"/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271"/>
      <c r="W471" s="271"/>
      <c r="X471" s="271"/>
      <c r="Y471" s="271"/>
      <c r="Z471" s="271"/>
      <c r="AA471" s="271"/>
      <c r="AB471" s="271"/>
      <c r="AC471" s="271"/>
      <c r="AD471" s="271"/>
      <c r="AE471" s="271"/>
      <c r="AF471" s="271"/>
      <c r="AG471" s="271"/>
    </row>
    <row r="472" spans="1:33" ht="15.75" customHeight="1" x14ac:dyDescent="0.25">
      <c r="A472" s="271"/>
      <c r="B472" s="271"/>
      <c r="C472" s="271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271"/>
      <c r="W472" s="271"/>
      <c r="X472" s="271"/>
      <c r="Y472" s="271"/>
      <c r="Z472" s="271"/>
      <c r="AA472" s="271"/>
      <c r="AB472" s="271"/>
      <c r="AC472" s="271"/>
      <c r="AD472" s="271"/>
      <c r="AE472" s="271"/>
      <c r="AF472" s="271"/>
      <c r="AG472" s="271"/>
    </row>
    <row r="473" spans="1:33" ht="15.75" customHeight="1" x14ac:dyDescent="0.25">
      <c r="A473" s="271"/>
      <c r="B473" s="271"/>
      <c r="C473" s="271"/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  <c r="X473" s="271"/>
      <c r="Y473" s="271"/>
      <c r="Z473" s="271"/>
      <c r="AA473" s="271"/>
      <c r="AB473" s="271"/>
      <c r="AC473" s="271"/>
      <c r="AD473" s="271"/>
      <c r="AE473" s="271"/>
      <c r="AF473" s="271"/>
      <c r="AG473" s="271"/>
    </row>
    <row r="474" spans="1:33" ht="15.75" customHeight="1" x14ac:dyDescent="0.25">
      <c r="A474" s="271"/>
      <c r="B474" s="271"/>
      <c r="C474" s="271"/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  <c r="X474" s="271"/>
      <c r="Y474" s="271"/>
      <c r="Z474" s="271"/>
      <c r="AA474" s="271"/>
      <c r="AB474" s="271"/>
      <c r="AC474" s="271"/>
      <c r="AD474" s="271"/>
      <c r="AE474" s="271"/>
      <c r="AF474" s="271"/>
      <c r="AG474" s="271"/>
    </row>
    <row r="475" spans="1:33" ht="15.75" customHeight="1" x14ac:dyDescent="0.25">
      <c r="A475" s="271"/>
      <c r="B475" s="271"/>
      <c r="C475" s="271"/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271"/>
      <c r="W475" s="271"/>
      <c r="X475" s="271"/>
      <c r="Y475" s="271"/>
      <c r="Z475" s="271"/>
      <c r="AA475" s="271"/>
      <c r="AB475" s="271"/>
      <c r="AC475" s="271"/>
      <c r="AD475" s="271"/>
      <c r="AE475" s="271"/>
      <c r="AF475" s="271"/>
      <c r="AG475" s="271"/>
    </row>
    <row r="476" spans="1:33" ht="15.75" customHeight="1" x14ac:dyDescent="0.25">
      <c r="A476" s="271"/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271"/>
      <c r="W476" s="271"/>
      <c r="X476" s="271"/>
      <c r="Y476" s="271"/>
      <c r="Z476" s="271"/>
      <c r="AA476" s="271"/>
      <c r="AB476" s="271"/>
      <c r="AC476" s="271"/>
      <c r="AD476" s="271"/>
      <c r="AE476" s="271"/>
      <c r="AF476" s="271"/>
      <c r="AG476" s="271"/>
    </row>
    <row r="477" spans="1:33" ht="15.75" customHeight="1" x14ac:dyDescent="0.25">
      <c r="A477" s="271"/>
      <c r="B477" s="271"/>
      <c r="C477" s="271"/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271"/>
      <c r="W477" s="271"/>
      <c r="X477" s="271"/>
      <c r="Y477" s="271"/>
      <c r="Z477" s="271"/>
      <c r="AA477" s="271"/>
      <c r="AB477" s="271"/>
      <c r="AC477" s="271"/>
      <c r="AD477" s="271"/>
      <c r="AE477" s="271"/>
      <c r="AF477" s="271"/>
      <c r="AG477" s="271"/>
    </row>
    <row r="478" spans="1:33" ht="15.75" customHeight="1" x14ac:dyDescent="0.25">
      <c r="A478" s="271"/>
      <c r="B478" s="271"/>
      <c r="C478" s="271"/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271"/>
      <c r="W478" s="271"/>
      <c r="X478" s="271"/>
      <c r="Y478" s="271"/>
      <c r="Z478" s="271"/>
      <c r="AA478" s="271"/>
      <c r="AB478" s="271"/>
      <c r="AC478" s="271"/>
      <c r="AD478" s="271"/>
      <c r="AE478" s="271"/>
      <c r="AF478" s="271"/>
      <c r="AG478" s="271"/>
    </row>
    <row r="479" spans="1:33" ht="15.75" customHeight="1" x14ac:dyDescent="0.25">
      <c r="A479" s="271"/>
      <c r="B479" s="271"/>
      <c r="C479" s="271"/>
      <c r="D479" s="271"/>
      <c r="E479" s="271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271"/>
      <c r="W479" s="271"/>
      <c r="X479" s="271"/>
      <c r="Y479" s="271"/>
      <c r="Z479" s="271"/>
      <c r="AA479" s="271"/>
      <c r="AB479" s="271"/>
      <c r="AC479" s="271"/>
      <c r="AD479" s="271"/>
      <c r="AE479" s="271"/>
      <c r="AF479" s="271"/>
      <c r="AG479" s="271"/>
    </row>
    <row r="480" spans="1:33" ht="15.75" customHeight="1" x14ac:dyDescent="0.25">
      <c r="A480" s="271"/>
      <c r="B480" s="271"/>
      <c r="C480" s="271"/>
      <c r="D480" s="271"/>
      <c r="E480" s="271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  <c r="X480" s="271"/>
      <c r="Y480" s="271"/>
      <c r="Z480" s="271"/>
      <c r="AA480" s="271"/>
      <c r="AB480" s="271"/>
      <c r="AC480" s="271"/>
      <c r="AD480" s="271"/>
      <c r="AE480" s="271"/>
      <c r="AF480" s="271"/>
      <c r="AG480" s="271"/>
    </row>
    <row r="481" spans="1:33" ht="15.75" customHeight="1" x14ac:dyDescent="0.25">
      <c r="A481" s="271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1"/>
    </row>
    <row r="482" spans="1:33" ht="15.75" customHeight="1" x14ac:dyDescent="0.25">
      <c r="A482" s="271"/>
      <c r="B482" s="271"/>
      <c r="C482" s="271"/>
      <c r="D482" s="271"/>
      <c r="E482" s="271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271"/>
      <c r="W482" s="271"/>
      <c r="X482" s="271"/>
      <c r="Y482" s="271"/>
      <c r="Z482" s="271"/>
      <c r="AA482" s="271"/>
      <c r="AB482" s="271"/>
      <c r="AC482" s="271"/>
      <c r="AD482" s="271"/>
      <c r="AE482" s="271"/>
      <c r="AF482" s="271"/>
      <c r="AG482" s="271"/>
    </row>
    <row r="483" spans="1:33" ht="15.75" customHeight="1" x14ac:dyDescent="0.25">
      <c r="A483" s="271"/>
      <c r="B483" s="271"/>
      <c r="C483" s="271"/>
      <c r="D483" s="271"/>
      <c r="E483" s="271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  <c r="X483" s="271"/>
      <c r="Y483" s="271"/>
      <c r="Z483" s="271"/>
      <c r="AA483" s="271"/>
      <c r="AB483" s="271"/>
      <c r="AC483" s="271"/>
      <c r="AD483" s="271"/>
      <c r="AE483" s="271"/>
      <c r="AF483" s="271"/>
      <c r="AG483" s="271"/>
    </row>
    <row r="484" spans="1:33" ht="15.75" customHeight="1" x14ac:dyDescent="0.25">
      <c r="A484" s="271"/>
      <c r="B484" s="271"/>
      <c r="C484" s="271"/>
      <c r="D484" s="271"/>
      <c r="E484" s="271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271"/>
      <c r="W484" s="271"/>
      <c r="X484" s="271"/>
      <c r="Y484" s="271"/>
      <c r="Z484" s="271"/>
      <c r="AA484" s="271"/>
      <c r="AB484" s="271"/>
      <c r="AC484" s="271"/>
      <c r="AD484" s="271"/>
      <c r="AE484" s="271"/>
      <c r="AF484" s="271"/>
      <c r="AG484" s="271"/>
    </row>
    <row r="485" spans="1:33" ht="15.75" customHeight="1" x14ac:dyDescent="0.25">
      <c r="A485" s="271"/>
      <c r="B485" s="271"/>
      <c r="C485" s="271"/>
      <c r="D485" s="271"/>
      <c r="E485" s="271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  <c r="X485" s="271"/>
      <c r="Y485" s="271"/>
      <c r="Z485" s="271"/>
      <c r="AA485" s="271"/>
      <c r="AB485" s="271"/>
      <c r="AC485" s="271"/>
      <c r="AD485" s="271"/>
      <c r="AE485" s="271"/>
      <c r="AF485" s="271"/>
      <c r="AG485" s="271"/>
    </row>
    <row r="486" spans="1:33" ht="15.75" customHeight="1" x14ac:dyDescent="0.25">
      <c r="A486" s="271"/>
      <c r="B486" s="271"/>
      <c r="C486" s="271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  <c r="X486" s="271"/>
      <c r="Y486" s="271"/>
      <c r="Z486" s="271"/>
      <c r="AA486" s="271"/>
      <c r="AB486" s="271"/>
      <c r="AC486" s="271"/>
      <c r="AD486" s="271"/>
      <c r="AE486" s="271"/>
      <c r="AF486" s="271"/>
      <c r="AG486" s="271"/>
    </row>
    <row r="487" spans="1:33" ht="15.75" customHeight="1" x14ac:dyDescent="0.25">
      <c r="A487" s="271"/>
      <c r="B487" s="271"/>
      <c r="C487" s="271"/>
      <c r="D487" s="271"/>
      <c r="E487" s="271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271"/>
      <c r="W487" s="271"/>
      <c r="X487" s="271"/>
      <c r="Y487" s="271"/>
      <c r="Z487" s="271"/>
      <c r="AA487" s="271"/>
      <c r="AB487" s="271"/>
      <c r="AC487" s="271"/>
      <c r="AD487" s="271"/>
      <c r="AE487" s="271"/>
      <c r="AF487" s="271"/>
      <c r="AG487" s="271"/>
    </row>
    <row r="488" spans="1:33" ht="15.75" customHeight="1" x14ac:dyDescent="0.25">
      <c r="A488" s="271"/>
      <c r="B488" s="271"/>
      <c r="C488" s="271"/>
      <c r="D488" s="271"/>
      <c r="E488" s="271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  <c r="AA488" s="271"/>
      <c r="AB488" s="271"/>
      <c r="AC488" s="271"/>
      <c r="AD488" s="271"/>
      <c r="AE488" s="271"/>
      <c r="AF488" s="271"/>
      <c r="AG488" s="271"/>
    </row>
    <row r="489" spans="1:33" ht="15.75" customHeight="1" x14ac:dyDescent="0.25">
      <c r="A489" s="271"/>
      <c r="B489" s="271"/>
      <c r="C489" s="271"/>
      <c r="D489" s="271"/>
      <c r="E489" s="271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  <c r="X489" s="271"/>
      <c r="Y489" s="271"/>
      <c r="Z489" s="271"/>
      <c r="AA489" s="271"/>
      <c r="AB489" s="271"/>
      <c r="AC489" s="271"/>
      <c r="AD489" s="271"/>
      <c r="AE489" s="271"/>
      <c r="AF489" s="271"/>
      <c r="AG489" s="271"/>
    </row>
    <row r="490" spans="1:33" ht="15.75" customHeight="1" x14ac:dyDescent="0.25">
      <c r="A490" s="271"/>
      <c r="B490" s="271"/>
      <c r="C490" s="271"/>
      <c r="D490" s="271"/>
      <c r="E490" s="271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271"/>
      <c r="W490" s="271"/>
      <c r="X490" s="271"/>
      <c r="Y490" s="271"/>
      <c r="Z490" s="271"/>
      <c r="AA490" s="271"/>
      <c r="AB490" s="271"/>
      <c r="AC490" s="271"/>
      <c r="AD490" s="271"/>
      <c r="AE490" s="271"/>
      <c r="AF490" s="271"/>
      <c r="AG490" s="271"/>
    </row>
    <row r="491" spans="1:33" ht="15.75" customHeight="1" x14ac:dyDescent="0.25">
      <c r="A491" s="271"/>
      <c r="B491" s="271"/>
      <c r="C491" s="271"/>
      <c r="D491" s="271"/>
      <c r="E491" s="271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  <c r="X491" s="271"/>
      <c r="Y491" s="271"/>
      <c r="Z491" s="271"/>
      <c r="AA491" s="271"/>
      <c r="AB491" s="271"/>
      <c r="AC491" s="271"/>
      <c r="AD491" s="271"/>
      <c r="AE491" s="271"/>
      <c r="AF491" s="271"/>
      <c r="AG491" s="271"/>
    </row>
    <row r="492" spans="1:33" ht="15.75" customHeight="1" x14ac:dyDescent="0.25">
      <c r="A492" s="271"/>
      <c r="B492" s="271"/>
      <c r="C492" s="271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  <c r="X492" s="271"/>
      <c r="Y492" s="271"/>
      <c r="Z492" s="271"/>
      <c r="AA492" s="271"/>
      <c r="AB492" s="271"/>
      <c r="AC492" s="271"/>
      <c r="AD492" s="271"/>
      <c r="AE492" s="271"/>
      <c r="AF492" s="271"/>
      <c r="AG492" s="271"/>
    </row>
    <row r="493" spans="1:33" ht="15.75" customHeight="1" x14ac:dyDescent="0.25">
      <c r="A493" s="271"/>
      <c r="B493" s="271"/>
      <c r="C493" s="271"/>
      <c r="D493" s="271"/>
      <c r="E493" s="271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  <c r="X493" s="271"/>
      <c r="Y493" s="271"/>
      <c r="Z493" s="271"/>
      <c r="AA493" s="271"/>
      <c r="AB493" s="271"/>
      <c r="AC493" s="271"/>
      <c r="AD493" s="271"/>
      <c r="AE493" s="271"/>
      <c r="AF493" s="271"/>
      <c r="AG493" s="271"/>
    </row>
    <row r="494" spans="1:33" ht="15.75" customHeight="1" x14ac:dyDescent="0.25">
      <c r="A494" s="271"/>
      <c r="B494" s="271"/>
      <c r="C494" s="271"/>
      <c r="D494" s="271"/>
      <c r="E494" s="271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  <c r="X494" s="271"/>
      <c r="Y494" s="271"/>
      <c r="Z494" s="271"/>
      <c r="AA494" s="271"/>
      <c r="AB494" s="271"/>
      <c r="AC494" s="271"/>
      <c r="AD494" s="271"/>
      <c r="AE494" s="271"/>
      <c r="AF494" s="271"/>
      <c r="AG494" s="271"/>
    </row>
    <row r="495" spans="1:33" ht="15.75" customHeight="1" x14ac:dyDescent="0.25">
      <c r="A495" s="271"/>
      <c r="B495" s="271"/>
      <c r="C495" s="271"/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  <c r="X495" s="271"/>
      <c r="Y495" s="271"/>
      <c r="Z495" s="271"/>
      <c r="AA495" s="271"/>
      <c r="AB495" s="271"/>
      <c r="AC495" s="271"/>
      <c r="AD495" s="271"/>
      <c r="AE495" s="271"/>
      <c r="AF495" s="271"/>
      <c r="AG495" s="271"/>
    </row>
    <row r="496" spans="1:33" ht="15.75" customHeight="1" x14ac:dyDescent="0.25">
      <c r="A496" s="271"/>
      <c r="B496" s="271"/>
      <c r="C496" s="271"/>
      <c r="D496" s="271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  <c r="X496" s="271"/>
      <c r="Y496" s="271"/>
      <c r="Z496" s="271"/>
      <c r="AA496" s="271"/>
      <c r="AB496" s="271"/>
      <c r="AC496" s="271"/>
      <c r="AD496" s="271"/>
      <c r="AE496" s="271"/>
      <c r="AF496" s="271"/>
      <c r="AG496" s="271"/>
    </row>
    <row r="497" spans="1:33" ht="15.75" customHeight="1" x14ac:dyDescent="0.25">
      <c r="A497" s="271"/>
      <c r="B497" s="271"/>
      <c r="C497" s="271"/>
      <c r="D497" s="271"/>
      <c r="E497" s="271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271"/>
      <c r="W497" s="271"/>
      <c r="X497" s="271"/>
      <c r="Y497" s="271"/>
      <c r="Z497" s="271"/>
      <c r="AA497" s="271"/>
      <c r="AB497" s="271"/>
      <c r="AC497" s="271"/>
      <c r="AD497" s="271"/>
      <c r="AE497" s="271"/>
      <c r="AF497" s="271"/>
      <c r="AG497" s="271"/>
    </row>
    <row r="498" spans="1:33" ht="15.75" customHeight="1" x14ac:dyDescent="0.25">
      <c r="A498" s="271"/>
      <c r="B498" s="271"/>
      <c r="C498" s="271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271"/>
      <c r="W498" s="271"/>
      <c r="X498" s="271"/>
      <c r="Y498" s="271"/>
      <c r="Z498" s="271"/>
      <c r="AA498" s="271"/>
      <c r="AB498" s="271"/>
      <c r="AC498" s="271"/>
      <c r="AD498" s="271"/>
      <c r="AE498" s="271"/>
      <c r="AF498" s="271"/>
      <c r="AG498" s="271"/>
    </row>
    <row r="499" spans="1:33" ht="15.75" customHeight="1" x14ac:dyDescent="0.25">
      <c r="A499" s="271"/>
      <c r="B499" s="271"/>
      <c r="C499" s="271"/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271"/>
      <c r="W499" s="271"/>
      <c r="X499" s="271"/>
      <c r="Y499" s="271"/>
      <c r="Z499" s="271"/>
      <c r="AA499" s="271"/>
      <c r="AB499" s="271"/>
      <c r="AC499" s="271"/>
      <c r="AD499" s="271"/>
      <c r="AE499" s="271"/>
      <c r="AF499" s="271"/>
      <c r="AG499" s="271"/>
    </row>
    <row r="500" spans="1:33" ht="15.75" customHeight="1" x14ac:dyDescent="0.25">
      <c r="A500" s="271"/>
      <c r="B500" s="271"/>
      <c r="C500" s="271"/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271"/>
      <c r="W500" s="271"/>
      <c r="X500" s="271"/>
      <c r="Y500" s="271"/>
      <c r="Z500" s="271"/>
      <c r="AA500" s="271"/>
      <c r="AB500" s="271"/>
      <c r="AC500" s="271"/>
      <c r="AD500" s="271"/>
      <c r="AE500" s="271"/>
      <c r="AF500" s="271"/>
      <c r="AG500" s="271"/>
    </row>
    <row r="501" spans="1:33" ht="15.75" customHeight="1" x14ac:dyDescent="0.25">
      <c r="A501" s="271"/>
      <c r="B501" s="271"/>
      <c r="C501" s="271"/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271"/>
      <c r="W501" s="271"/>
      <c r="X501" s="271"/>
      <c r="Y501" s="271"/>
      <c r="Z501" s="271"/>
      <c r="AA501" s="271"/>
      <c r="AB501" s="271"/>
      <c r="AC501" s="271"/>
      <c r="AD501" s="271"/>
      <c r="AE501" s="271"/>
      <c r="AF501" s="271"/>
      <c r="AG501" s="271"/>
    </row>
    <row r="502" spans="1:33" ht="15.75" customHeight="1" x14ac:dyDescent="0.25">
      <c r="A502" s="271"/>
      <c r="B502" s="271"/>
      <c r="C502" s="271"/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271"/>
      <c r="W502" s="271"/>
      <c r="X502" s="271"/>
      <c r="Y502" s="271"/>
      <c r="Z502" s="271"/>
      <c r="AA502" s="271"/>
      <c r="AB502" s="271"/>
      <c r="AC502" s="271"/>
      <c r="AD502" s="271"/>
      <c r="AE502" s="271"/>
      <c r="AF502" s="271"/>
      <c r="AG502" s="271"/>
    </row>
    <row r="503" spans="1:33" ht="15.75" customHeight="1" x14ac:dyDescent="0.25">
      <c r="A503" s="271"/>
      <c r="B503" s="271"/>
      <c r="C503" s="271"/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271"/>
      <c r="W503" s="271"/>
      <c r="X503" s="271"/>
      <c r="Y503" s="271"/>
      <c r="Z503" s="271"/>
      <c r="AA503" s="271"/>
      <c r="AB503" s="271"/>
      <c r="AC503" s="271"/>
      <c r="AD503" s="271"/>
      <c r="AE503" s="271"/>
      <c r="AF503" s="271"/>
      <c r="AG503" s="271"/>
    </row>
    <row r="504" spans="1:33" ht="15.75" customHeight="1" x14ac:dyDescent="0.25">
      <c r="A504" s="271"/>
      <c r="B504" s="271"/>
      <c r="C504" s="271"/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271"/>
      <c r="W504" s="271"/>
      <c r="X504" s="271"/>
      <c r="Y504" s="271"/>
      <c r="Z504" s="271"/>
      <c r="AA504" s="271"/>
      <c r="AB504" s="271"/>
      <c r="AC504" s="271"/>
      <c r="AD504" s="271"/>
      <c r="AE504" s="271"/>
      <c r="AF504" s="271"/>
      <c r="AG504" s="271"/>
    </row>
    <row r="505" spans="1:33" ht="15.75" customHeight="1" x14ac:dyDescent="0.25">
      <c r="A505" s="271"/>
      <c r="B505" s="271"/>
      <c r="C505" s="271"/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271"/>
      <c r="W505" s="271"/>
      <c r="X505" s="271"/>
      <c r="Y505" s="271"/>
      <c r="Z505" s="271"/>
      <c r="AA505" s="271"/>
      <c r="AB505" s="271"/>
      <c r="AC505" s="271"/>
      <c r="AD505" s="271"/>
      <c r="AE505" s="271"/>
      <c r="AF505" s="271"/>
      <c r="AG505" s="271"/>
    </row>
    <row r="506" spans="1:33" ht="15.75" customHeight="1" x14ac:dyDescent="0.25">
      <c r="A506" s="271"/>
      <c r="B506" s="271"/>
      <c r="C506" s="271"/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271"/>
      <c r="W506" s="271"/>
      <c r="X506" s="271"/>
      <c r="Y506" s="271"/>
      <c r="Z506" s="271"/>
      <c r="AA506" s="271"/>
      <c r="AB506" s="271"/>
      <c r="AC506" s="271"/>
      <c r="AD506" s="271"/>
      <c r="AE506" s="271"/>
      <c r="AF506" s="271"/>
      <c r="AG506" s="271"/>
    </row>
    <row r="507" spans="1:33" ht="15.75" customHeight="1" x14ac:dyDescent="0.25">
      <c r="A507" s="271"/>
      <c r="B507" s="271"/>
      <c r="C507" s="271"/>
      <c r="D507" s="271"/>
      <c r="E507" s="271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271"/>
      <c r="W507" s="271"/>
      <c r="X507" s="271"/>
      <c r="Y507" s="271"/>
      <c r="Z507" s="271"/>
      <c r="AA507" s="271"/>
      <c r="AB507" s="271"/>
      <c r="AC507" s="271"/>
      <c r="AD507" s="271"/>
      <c r="AE507" s="271"/>
      <c r="AF507" s="271"/>
      <c r="AG507" s="271"/>
    </row>
    <row r="508" spans="1:33" ht="15.75" customHeight="1" x14ac:dyDescent="0.25">
      <c r="A508" s="271"/>
      <c r="B508" s="271"/>
      <c r="C508" s="271"/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271"/>
      <c r="W508" s="271"/>
      <c r="X508" s="271"/>
      <c r="Y508" s="271"/>
      <c r="Z508" s="271"/>
      <c r="AA508" s="271"/>
      <c r="AB508" s="271"/>
      <c r="AC508" s="271"/>
      <c r="AD508" s="271"/>
      <c r="AE508" s="271"/>
      <c r="AF508" s="271"/>
      <c r="AG508" s="271"/>
    </row>
    <row r="509" spans="1:33" ht="15.75" customHeight="1" x14ac:dyDescent="0.25">
      <c r="A509" s="271"/>
      <c r="B509" s="271"/>
      <c r="C509" s="271"/>
      <c r="D509" s="271"/>
      <c r="E509" s="271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271"/>
      <c r="W509" s="271"/>
      <c r="X509" s="271"/>
      <c r="Y509" s="271"/>
      <c r="Z509" s="271"/>
      <c r="AA509" s="271"/>
      <c r="AB509" s="271"/>
      <c r="AC509" s="271"/>
      <c r="AD509" s="271"/>
      <c r="AE509" s="271"/>
      <c r="AF509" s="271"/>
      <c r="AG509" s="271"/>
    </row>
    <row r="510" spans="1:33" ht="15.75" customHeight="1" x14ac:dyDescent="0.25">
      <c r="A510" s="271"/>
      <c r="B510" s="271"/>
      <c r="C510" s="271"/>
      <c r="D510" s="271"/>
      <c r="E510" s="271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271"/>
      <c r="W510" s="271"/>
      <c r="X510" s="271"/>
      <c r="Y510" s="271"/>
      <c r="Z510" s="271"/>
      <c r="AA510" s="271"/>
      <c r="AB510" s="271"/>
      <c r="AC510" s="271"/>
      <c r="AD510" s="271"/>
      <c r="AE510" s="271"/>
      <c r="AF510" s="271"/>
      <c r="AG510" s="271"/>
    </row>
    <row r="511" spans="1:33" ht="15.75" customHeight="1" x14ac:dyDescent="0.25">
      <c r="A511" s="271"/>
      <c r="B511" s="271"/>
      <c r="C511" s="271"/>
      <c r="D511" s="271"/>
      <c r="E511" s="271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271"/>
      <c r="W511" s="271"/>
      <c r="X511" s="271"/>
      <c r="Y511" s="271"/>
      <c r="Z511" s="271"/>
      <c r="AA511" s="271"/>
      <c r="AB511" s="271"/>
      <c r="AC511" s="271"/>
      <c r="AD511" s="271"/>
      <c r="AE511" s="271"/>
      <c r="AF511" s="271"/>
      <c r="AG511" s="271"/>
    </row>
    <row r="512" spans="1:33" ht="15.75" customHeight="1" x14ac:dyDescent="0.25">
      <c r="A512" s="271"/>
      <c r="B512" s="271"/>
      <c r="C512" s="271"/>
      <c r="D512" s="271"/>
      <c r="E512" s="271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271"/>
      <c r="W512" s="271"/>
      <c r="X512" s="271"/>
      <c r="Y512" s="271"/>
      <c r="Z512" s="271"/>
      <c r="AA512" s="271"/>
      <c r="AB512" s="271"/>
      <c r="AC512" s="271"/>
      <c r="AD512" s="271"/>
      <c r="AE512" s="271"/>
      <c r="AF512" s="271"/>
      <c r="AG512" s="271"/>
    </row>
    <row r="513" spans="1:33" ht="15.75" customHeight="1" x14ac:dyDescent="0.25">
      <c r="A513" s="271"/>
      <c r="B513" s="271"/>
      <c r="C513" s="271"/>
      <c r="D513" s="271"/>
      <c r="E513" s="271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271"/>
      <c r="W513" s="271"/>
      <c r="X513" s="271"/>
      <c r="Y513" s="271"/>
      <c r="Z513" s="271"/>
      <c r="AA513" s="271"/>
      <c r="AB513" s="271"/>
      <c r="AC513" s="271"/>
      <c r="AD513" s="271"/>
      <c r="AE513" s="271"/>
      <c r="AF513" s="271"/>
      <c r="AG513" s="271"/>
    </row>
    <row r="514" spans="1:33" ht="15.75" customHeight="1" x14ac:dyDescent="0.25">
      <c r="A514" s="271"/>
      <c r="B514" s="271"/>
      <c r="C514" s="271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271"/>
      <c r="W514" s="271"/>
      <c r="X514" s="271"/>
      <c r="Y514" s="271"/>
      <c r="Z514" s="271"/>
      <c r="AA514" s="271"/>
      <c r="AB514" s="271"/>
      <c r="AC514" s="271"/>
      <c r="AD514" s="271"/>
      <c r="AE514" s="271"/>
      <c r="AF514" s="271"/>
      <c r="AG514" s="271"/>
    </row>
    <row r="515" spans="1:33" ht="15.75" customHeight="1" x14ac:dyDescent="0.25">
      <c r="A515" s="271"/>
      <c r="B515" s="271"/>
      <c r="C515" s="271"/>
      <c r="D515" s="271"/>
      <c r="E515" s="271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271"/>
      <c r="W515" s="271"/>
      <c r="X515" s="271"/>
      <c r="Y515" s="271"/>
      <c r="Z515" s="271"/>
      <c r="AA515" s="271"/>
      <c r="AB515" s="271"/>
      <c r="AC515" s="271"/>
      <c r="AD515" s="271"/>
      <c r="AE515" s="271"/>
      <c r="AF515" s="271"/>
      <c r="AG515" s="271"/>
    </row>
    <row r="516" spans="1:33" ht="15.75" customHeight="1" x14ac:dyDescent="0.25">
      <c r="A516" s="271"/>
      <c r="B516" s="271"/>
      <c r="C516" s="271"/>
      <c r="D516" s="271"/>
      <c r="E516" s="271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271"/>
      <c r="W516" s="271"/>
      <c r="X516" s="271"/>
      <c r="Y516" s="271"/>
      <c r="Z516" s="271"/>
      <c r="AA516" s="271"/>
      <c r="AB516" s="271"/>
      <c r="AC516" s="271"/>
      <c r="AD516" s="271"/>
      <c r="AE516" s="271"/>
      <c r="AF516" s="271"/>
      <c r="AG516" s="271"/>
    </row>
    <row r="517" spans="1:33" ht="15.75" customHeight="1" x14ac:dyDescent="0.25">
      <c r="A517" s="271"/>
      <c r="B517" s="271"/>
      <c r="C517" s="271"/>
      <c r="D517" s="271"/>
      <c r="E517" s="271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271"/>
      <c r="W517" s="271"/>
      <c r="X517" s="271"/>
      <c r="Y517" s="271"/>
      <c r="Z517" s="271"/>
      <c r="AA517" s="271"/>
      <c r="AB517" s="271"/>
      <c r="AC517" s="271"/>
      <c r="AD517" s="271"/>
      <c r="AE517" s="271"/>
      <c r="AF517" s="271"/>
      <c r="AG517" s="271"/>
    </row>
    <row r="518" spans="1:33" ht="15.75" customHeight="1" x14ac:dyDescent="0.25">
      <c r="A518" s="271"/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271"/>
      <c r="W518" s="271"/>
      <c r="X518" s="271"/>
      <c r="Y518" s="271"/>
      <c r="Z518" s="271"/>
      <c r="AA518" s="271"/>
      <c r="AB518" s="271"/>
      <c r="AC518" s="271"/>
      <c r="AD518" s="271"/>
      <c r="AE518" s="271"/>
      <c r="AF518" s="271"/>
      <c r="AG518" s="271"/>
    </row>
    <row r="519" spans="1:33" ht="15.75" customHeight="1" x14ac:dyDescent="0.25">
      <c r="A519" s="271"/>
      <c r="B519" s="271"/>
      <c r="C519" s="271"/>
      <c r="D519" s="271"/>
      <c r="E519" s="271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271"/>
      <c r="W519" s="271"/>
      <c r="X519" s="271"/>
      <c r="Y519" s="271"/>
      <c r="Z519" s="271"/>
      <c r="AA519" s="271"/>
      <c r="AB519" s="271"/>
      <c r="AC519" s="271"/>
      <c r="AD519" s="271"/>
      <c r="AE519" s="271"/>
      <c r="AF519" s="271"/>
      <c r="AG519" s="271"/>
    </row>
    <row r="520" spans="1:33" ht="15.75" customHeight="1" x14ac:dyDescent="0.25">
      <c r="A520" s="271"/>
      <c r="B520" s="271"/>
      <c r="C520" s="271"/>
      <c r="D520" s="271"/>
      <c r="E520" s="271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271"/>
      <c r="W520" s="271"/>
      <c r="X520" s="271"/>
      <c r="Y520" s="271"/>
      <c r="Z520" s="271"/>
      <c r="AA520" s="271"/>
      <c r="AB520" s="271"/>
      <c r="AC520" s="271"/>
      <c r="AD520" s="271"/>
      <c r="AE520" s="271"/>
      <c r="AF520" s="271"/>
      <c r="AG520" s="271"/>
    </row>
    <row r="521" spans="1:33" ht="15.75" customHeight="1" x14ac:dyDescent="0.25">
      <c r="A521" s="271"/>
      <c r="B521" s="271"/>
      <c r="C521" s="271"/>
      <c r="D521" s="271"/>
      <c r="E521" s="271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271"/>
      <c r="W521" s="271"/>
      <c r="X521" s="271"/>
      <c r="Y521" s="271"/>
      <c r="Z521" s="271"/>
      <c r="AA521" s="271"/>
      <c r="AB521" s="271"/>
      <c r="AC521" s="271"/>
      <c r="AD521" s="271"/>
      <c r="AE521" s="271"/>
      <c r="AF521" s="271"/>
      <c r="AG521" s="271"/>
    </row>
    <row r="522" spans="1:33" ht="15.75" customHeight="1" x14ac:dyDescent="0.25">
      <c r="A522" s="271"/>
      <c r="B522" s="271"/>
      <c r="C522" s="271"/>
      <c r="D522" s="271"/>
      <c r="E522" s="271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271"/>
      <c r="W522" s="271"/>
      <c r="X522" s="271"/>
      <c r="Y522" s="271"/>
      <c r="Z522" s="271"/>
      <c r="AA522" s="271"/>
      <c r="AB522" s="271"/>
      <c r="AC522" s="271"/>
      <c r="AD522" s="271"/>
      <c r="AE522" s="271"/>
      <c r="AF522" s="271"/>
      <c r="AG522" s="271"/>
    </row>
    <row r="523" spans="1:33" ht="15.75" customHeight="1" x14ac:dyDescent="0.25">
      <c r="A523" s="271"/>
      <c r="B523" s="271"/>
      <c r="C523" s="271"/>
      <c r="D523" s="271"/>
      <c r="E523" s="271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271"/>
      <c r="W523" s="271"/>
      <c r="X523" s="271"/>
      <c r="Y523" s="271"/>
      <c r="Z523" s="271"/>
      <c r="AA523" s="271"/>
      <c r="AB523" s="271"/>
      <c r="AC523" s="271"/>
      <c r="AD523" s="271"/>
      <c r="AE523" s="271"/>
      <c r="AF523" s="271"/>
      <c r="AG523" s="271"/>
    </row>
    <row r="524" spans="1:33" ht="15.75" customHeight="1" x14ac:dyDescent="0.25">
      <c r="A524" s="271"/>
      <c r="B524" s="271"/>
      <c r="C524" s="271"/>
      <c r="D524" s="271"/>
      <c r="E524" s="271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271"/>
      <c r="W524" s="271"/>
      <c r="X524" s="271"/>
      <c r="Y524" s="271"/>
      <c r="Z524" s="271"/>
      <c r="AA524" s="271"/>
      <c r="AB524" s="271"/>
      <c r="AC524" s="271"/>
      <c r="AD524" s="271"/>
      <c r="AE524" s="271"/>
      <c r="AF524" s="271"/>
      <c r="AG524" s="271"/>
    </row>
    <row r="525" spans="1:33" ht="15.75" customHeight="1" x14ac:dyDescent="0.25">
      <c r="A525" s="271"/>
      <c r="B525" s="271"/>
      <c r="C525" s="271"/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  <c r="X525" s="271"/>
      <c r="Y525" s="271"/>
      <c r="Z525" s="271"/>
      <c r="AA525" s="271"/>
      <c r="AB525" s="271"/>
      <c r="AC525" s="271"/>
      <c r="AD525" s="271"/>
      <c r="AE525" s="271"/>
      <c r="AF525" s="271"/>
      <c r="AG525" s="271"/>
    </row>
    <row r="526" spans="1:33" ht="15.75" customHeight="1" x14ac:dyDescent="0.25">
      <c r="A526" s="271"/>
      <c r="B526" s="271"/>
      <c r="C526" s="271"/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271"/>
      <c r="W526" s="271"/>
      <c r="X526" s="271"/>
      <c r="Y526" s="271"/>
      <c r="Z526" s="271"/>
      <c r="AA526" s="271"/>
      <c r="AB526" s="271"/>
      <c r="AC526" s="271"/>
      <c r="AD526" s="271"/>
      <c r="AE526" s="271"/>
      <c r="AF526" s="271"/>
      <c r="AG526" s="271"/>
    </row>
    <row r="527" spans="1:33" ht="15.75" customHeight="1" x14ac:dyDescent="0.25">
      <c r="A527" s="271"/>
      <c r="B527" s="271"/>
      <c r="C527" s="271"/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271"/>
      <c r="W527" s="271"/>
      <c r="X527" s="271"/>
      <c r="Y527" s="271"/>
      <c r="Z527" s="271"/>
      <c r="AA527" s="271"/>
      <c r="AB527" s="271"/>
      <c r="AC527" s="271"/>
      <c r="AD527" s="271"/>
      <c r="AE527" s="271"/>
      <c r="AF527" s="271"/>
      <c r="AG527" s="271"/>
    </row>
    <row r="528" spans="1:33" ht="15.75" customHeight="1" x14ac:dyDescent="0.25">
      <c r="A528" s="271"/>
      <c r="B528" s="271"/>
      <c r="C528" s="271"/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271"/>
      <c r="W528" s="271"/>
      <c r="X528" s="271"/>
      <c r="Y528" s="271"/>
      <c r="Z528" s="271"/>
      <c r="AA528" s="271"/>
      <c r="AB528" s="271"/>
      <c r="AC528" s="271"/>
      <c r="AD528" s="271"/>
      <c r="AE528" s="271"/>
      <c r="AF528" s="271"/>
      <c r="AG528" s="271"/>
    </row>
    <row r="529" spans="1:33" ht="15.75" customHeight="1" x14ac:dyDescent="0.25">
      <c r="A529" s="271"/>
      <c r="B529" s="271"/>
      <c r="C529" s="271"/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271"/>
      <c r="W529" s="271"/>
      <c r="X529" s="271"/>
      <c r="Y529" s="271"/>
      <c r="Z529" s="271"/>
      <c r="AA529" s="271"/>
      <c r="AB529" s="271"/>
      <c r="AC529" s="271"/>
      <c r="AD529" s="271"/>
      <c r="AE529" s="271"/>
      <c r="AF529" s="271"/>
      <c r="AG529" s="271"/>
    </row>
    <row r="530" spans="1:33" ht="15.75" customHeight="1" x14ac:dyDescent="0.25">
      <c r="A530" s="271"/>
      <c r="B530" s="271"/>
      <c r="C530" s="271"/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271"/>
      <c r="W530" s="271"/>
      <c r="X530" s="271"/>
      <c r="Y530" s="271"/>
      <c r="Z530" s="271"/>
      <c r="AA530" s="271"/>
      <c r="AB530" s="271"/>
      <c r="AC530" s="271"/>
      <c r="AD530" s="271"/>
      <c r="AE530" s="271"/>
      <c r="AF530" s="271"/>
      <c r="AG530" s="271"/>
    </row>
    <row r="531" spans="1:33" ht="15.75" customHeight="1" x14ac:dyDescent="0.25">
      <c r="A531" s="271"/>
      <c r="B531" s="271"/>
      <c r="C531" s="271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271"/>
      <c r="W531" s="271"/>
      <c r="X531" s="271"/>
      <c r="Y531" s="271"/>
      <c r="Z531" s="271"/>
      <c r="AA531" s="271"/>
      <c r="AB531" s="271"/>
      <c r="AC531" s="271"/>
      <c r="AD531" s="271"/>
      <c r="AE531" s="271"/>
      <c r="AF531" s="271"/>
      <c r="AG531" s="271"/>
    </row>
    <row r="532" spans="1:33" ht="15.75" customHeight="1" x14ac:dyDescent="0.25">
      <c r="A532" s="271"/>
      <c r="B532" s="271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271"/>
      <c r="W532" s="271"/>
      <c r="X532" s="271"/>
      <c r="Y532" s="271"/>
      <c r="Z532" s="271"/>
      <c r="AA532" s="271"/>
      <c r="AB532" s="271"/>
      <c r="AC532" s="271"/>
      <c r="AD532" s="271"/>
      <c r="AE532" s="271"/>
      <c r="AF532" s="271"/>
      <c r="AG532" s="271"/>
    </row>
    <row r="533" spans="1:33" ht="15.75" customHeight="1" x14ac:dyDescent="0.25">
      <c r="A533" s="271"/>
      <c r="B533" s="271"/>
      <c r="C533" s="271"/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271"/>
      <c r="W533" s="271"/>
      <c r="X533" s="271"/>
      <c r="Y533" s="271"/>
      <c r="Z533" s="271"/>
      <c r="AA533" s="271"/>
      <c r="AB533" s="271"/>
      <c r="AC533" s="271"/>
      <c r="AD533" s="271"/>
      <c r="AE533" s="271"/>
      <c r="AF533" s="271"/>
      <c r="AG533" s="271"/>
    </row>
    <row r="534" spans="1:33" ht="15.75" customHeight="1" x14ac:dyDescent="0.25">
      <c r="A534" s="271"/>
      <c r="B534" s="271"/>
      <c r="C534" s="271"/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271"/>
      <c r="W534" s="271"/>
      <c r="X534" s="271"/>
      <c r="Y534" s="271"/>
      <c r="Z534" s="271"/>
      <c r="AA534" s="271"/>
      <c r="AB534" s="271"/>
      <c r="AC534" s="271"/>
      <c r="AD534" s="271"/>
      <c r="AE534" s="271"/>
      <c r="AF534" s="271"/>
      <c r="AG534" s="271"/>
    </row>
    <row r="535" spans="1:33" ht="15.75" customHeight="1" x14ac:dyDescent="0.25">
      <c r="A535" s="271"/>
      <c r="B535" s="271"/>
      <c r="C535" s="271"/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271"/>
      <c r="W535" s="271"/>
      <c r="X535" s="271"/>
      <c r="Y535" s="271"/>
      <c r="Z535" s="271"/>
      <c r="AA535" s="271"/>
      <c r="AB535" s="271"/>
      <c r="AC535" s="271"/>
      <c r="AD535" s="271"/>
      <c r="AE535" s="271"/>
      <c r="AF535" s="271"/>
      <c r="AG535" s="271"/>
    </row>
    <row r="536" spans="1:33" ht="15.75" customHeight="1" x14ac:dyDescent="0.25">
      <c r="A536" s="271"/>
      <c r="B536" s="271"/>
      <c r="C536" s="271"/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  <c r="X536" s="271"/>
      <c r="Y536" s="271"/>
      <c r="Z536" s="271"/>
      <c r="AA536" s="271"/>
      <c r="AB536" s="271"/>
      <c r="AC536" s="271"/>
      <c r="AD536" s="271"/>
      <c r="AE536" s="271"/>
      <c r="AF536" s="271"/>
      <c r="AG536" s="271"/>
    </row>
    <row r="537" spans="1:33" ht="15.75" customHeight="1" x14ac:dyDescent="0.25">
      <c r="A537" s="271"/>
      <c r="B537" s="271"/>
      <c r="C537" s="271"/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  <c r="X537" s="271"/>
      <c r="Y537" s="271"/>
      <c r="Z537" s="271"/>
      <c r="AA537" s="271"/>
      <c r="AB537" s="271"/>
      <c r="AC537" s="271"/>
      <c r="AD537" s="271"/>
      <c r="AE537" s="271"/>
      <c r="AF537" s="271"/>
      <c r="AG537" s="271"/>
    </row>
    <row r="538" spans="1:33" ht="15.75" customHeight="1" x14ac:dyDescent="0.25">
      <c r="A538" s="271"/>
      <c r="B538" s="271"/>
      <c r="C538" s="271"/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  <c r="X538" s="271"/>
      <c r="Y538" s="271"/>
      <c r="Z538" s="271"/>
      <c r="AA538" s="271"/>
      <c r="AB538" s="271"/>
      <c r="AC538" s="271"/>
      <c r="AD538" s="271"/>
      <c r="AE538" s="271"/>
      <c r="AF538" s="271"/>
      <c r="AG538" s="271"/>
    </row>
    <row r="539" spans="1:33" ht="15.75" customHeight="1" x14ac:dyDescent="0.25">
      <c r="A539" s="271"/>
      <c r="B539" s="271"/>
      <c r="C539" s="271"/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  <c r="X539" s="271"/>
      <c r="Y539" s="271"/>
      <c r="Z539" s="271"/>
      <c r="AA539" s="271"/>
      <c r="AB539" s="271"/>
      <c r="AC539" s="271"/>
      <c r="AD539" s="271"/>
      <c r="AE539" s="271"/>
      <c r="AF539" s="271"/>
      <c r="AG539" s="271"/>
    </row>
    <row r="540" spans="1:33" ht="15.75" customHeight="1" x14ac:dyDescent="0.25">
      <c r="A540" s="271"/>
      <c r="B540" s="271"/>
      <c r="C540" s="271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271"/>
      <c r="W540" s="271"/>
      <c r="X540" s="271"/>
      <c r="Y540" s="271"/>
      <c r="Z540" s="271"/>
      <c r="AA540" s="271"/>
      <c r="AB540" s="271"/>
      <c r="AC540" s="271"/>
      <c r="AD540" s="271"/>
      <c r="AE540" s="271"/>
      <c r="AF540" s="271"/>
      <c r="AG540" s="271"/>
    </row>
    <row r="541" spans="1:33" ht="15.75" customHeight="1" x14ac:dyDescent="0.25">
      <c r="A541" s="271"/>
      <c r="B541" s="271"/>
      <c r="C541" s="271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  <c r="X541" s="271"/>
      <c r="Y541" s="271"/>
      <c r="Z541" s="271"/>
      <c r="AA541" s="271"/>
      <c r="AB541" s="271"/>
      <c r="AC541" s="271"/>
      <c r="AD541" s="271"/>
      <c r="AE541" s="271"/>
      <c r="AF541" s="271"/>
      <c r="AG541" s="271"/>
    </row>
    <row r="542" spans="1:33" ht="15.75" customHeight="1" x14ac:dyDescent="0.25">
      <c r="A542" s="271"/>
      <c r="B542" s="271"/>
      <c r="C542" s="271"/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271"/>
      <c r="W542" s="271"/>
      <c r="X542" s="271"/>
      <c r="Y542" s="271"/>
      <c r="Z542" s="271"/>
      <c r="AA542" s="271"/>
      <c r="AB542" s="271"/>
      <c r="AC542" s="271"/>
      <c r="AD542" s="271"/>
      <c r="AE542" s="271"/>
      <c r="AF542" s="271"/>
      <c r="AG542" s="271"/>
    </row>
    <row r="543" spans="1:33" ht="15.75" customHeight="1" x14ac:dyDescent="0.25">
      <c r="A543" s="271"/>
      <c r="B543" s="271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  <c r="AA543" s="271"/>
      <c r="AB543" s="271"/>
      <c r="AC543" s="271"/>
      <c r="AD543" s="271"/>
      <c r="AE543" s="271"/>
      <c r="AF543" s="271"/>
      <c r="AG543" s="271"/>
    </row>
    <row r="544" spans="1:33" ht="15.75" customHeight="1" x14ac:dyDescent="0.25">
      <c r="A544" s="271"/>
      <c r="B544" s="271"/>
      <c r="C544" s="271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  <c r="AA544" s="271"/>
      <c r="AB544" s="271"/>
      <c r="AC544" s="271"/>
      <c r="AD544" s="271"/>
      <c r="AE544" s="271"/>
      <c r="AF544" s="271"/>
      <c r="AG544" s="271"/>
    </row>
    <row r="545" spans="1:33" ht="15.75" customHeight="1" x14ac:dyDescent="0.25">
      <c r="A545" s="271"/>
      <c r="B545" s="271"/>
      <c r="C545" s="271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  <c r="AA545" s="271"/>
      <c r="AB545" s="271"/>
      <c r="AC545" s="271"/>
      <c r="AD545" s="271"/>
      <c r="AE545" s="271"/>
      <c r="AF545" s="271"/>
      <c r="AG545" s="271"/>
    </row>
    <row r="546" spans="1:33" ht="15.75" customHeight="1" x14ac:dyDescent="0.25">
      <c r="A546" s="271"/>
      <c r="B546" s="271"/>
      <c r="C546" s="271"/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  <c r="X546" s="271"/>
      <c r="Y546" s="271"/>
      <c r="Z546" s="271"/>
      <c r="AA546" s="271"/>
      <c r="AB546" s="271"/>
      <c r="AC546" s="271"/>
      <c r="AD546" s="271"/>
      <c r="AE546" s="271"/>
      <c r="AF546" s="271"/>
      <c r="AG546" s="271"/>
    </row>
    <row r="547" spans="1:33" ht="15.75" customHeight="1" x14ac:dyDescent="0.25">
      <c r="A547" s="271"/>
      <c r="B547" s="271"/>
      <c r="C547" s="271"/>
      <c r="D547" s="271"/>
      <c r="E547" s="271"/>
      <c r="F547" s="271"/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271"/>
      <c r="W547" s="271"/>
      <c r="X547" s="271"/>
      <c r="Y547" s="271"/>
      <c r="Z547" s="271"/>
      <c r="AA547" s="271"/>
      <c r="AB547" s="271"/>
      <c r="AC547" s="271"/>
      <c r="AD547" s="271"/>
      <c r="AE547" s="271"/>
      <c r="AF547" s="271"/>
      <c r="AG547" s="271"/>
    </row>
    <row r="548" spans="1:33" ht="15.75" customHeight="1" x14ac:dyDescent="0.25">
      <c r="A548" s="271"/>
      <c r="B548" s="271"/>
      <c r="C548" s="271"/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1"/>
      <c r="S548" s="271"/>
      <c r="T548" s="271"/>
      <c r="U548" s="271"/>
      <c r="V548" s="271"/>
      <c r="W548" s="271"/>
      <c r="X548" s="271"/>
      <c r="Y548" s="271"/>
      <c r="Z548" s="271"/>
      <c r="AA548" s="271"/>
      <c r="AB548" s="271"/>
      <c r="AC548" s="271"/>
      <c r="AD548" s="271"/>
      <c r="AE548" s="271"/>
      <c r="AF548" s="271"/>
      <c r="AG548" s="271"/>
    </row>
    <row r="549" spans="1:33" ht="15.75" customHeight="1" x14ac:dyDescent="0.25">
      <c r="A549" s="271"/>
      <c r="B549" s="271"/>
      <c r="C549" s="271"/>
      <c r="D549" s="271"/>
      <c r="E549" s="271"/>
      <c r="F549" s="271"/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/>
      <c r="T549" s="271"/>
      <c r="U549" s="271"/>
      <c r="V549" s="271"/>
      <c r="W549" s="271"/>
      <c r="X549" s="271"/>
      <c r="Y549" s="271"/>
      <c r="Z549" s="271"/>
      <c r="AA549" s="271"/>
      <c r="AB549" s="271"/>
      <c r="AC549" s="271"/>
      <c r="AD549" s="271"/>
      <c r="AE549" s="271"/>
      <c r="AF549" s="271"/>
      <c r="AG549" s="271"/>
    </row>
    <row r="550" spans="1:33" ht="15.75" customHeight="1" x14ac:dyDescent="0.25">
      <c r="A550" s="271"/>
      <c r="B550" s="271"/>
      <c r="C550" s="271"/>
      <c r="D550" s="271"/>
      <c r="E550" s="271"/>
      <c r="F550" s="271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271"/>
      <c r="W550" s="271"/>
      <c r="X550" s="271"/>
      <c r="Y550" s="271"/>
      <c r="Z550" s="271"/>
      <c r="AA550" s="271"/>
      <c r="AB550" s="271"/>
      <c r="AC550" s="271"/>
      <c r="AD550" s="271"/>
      <c r="AE550" s="271"/>
      <c r="AF550" s="271"/>
      <c r="AG550" s="271"/>
    </row>
    <row r="551" spans="1:33" ht="15.75" customHeight="1" x14ac:dyDescent="0.25">
      <c r="A551" s="271"/>
      <c r="B551" s="271"/>
      <c r="C551" s="271"/>
      <c r="D551" s="271"/>
      <c r="E551" s="271"/>
      <c r="F551" s="271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271"/>
      <c r="W551" s="271"/>
      <c r="X551" s="271"/>
      <c r="Y551" s="271"/>
      <c r="Z551" s="271"/>
      <c r="AA551" s="271"/>
      <c r="AB551" s="271"/>
      <c r="AC551" s="271"/>
      <c r="AD551" s="271"/>
      <c r="AE551" s="271"/>
      <c r="AF551" s="271"/>
      <c r="AG551" s="271"/>
    </row>
    <row r="552" spans="1:33" ht="15.75" customHeight="1" x14ac:dyDescent="0.25">
      <c r="A552" s="271"/>
      <c r="B552" s="271"/>
      <c r="C552" s="271"/>
      <c r="D552" s="271"/>
      <c r="E552" s="271"/>
      <c r="F552" s="271"/>
      <c r="G552" s="271"/>
      <c r="H552" s="271"/>
      <c r="I552" s="271"/>
      <c r="J552" s="271"/>
      <c r="K552" s="271"/>
      <c r="L552" s="271"/>
      <c r="M552" s="271"/>
      <c r="N552" s="271"/>
      <c r="O552" s="271"/>
      <c r="P552" s="271"/>
      <c r="Q552" s="271"/>
      <c r="R552" s="271"/>
      <c r="S552" s="271"/>
      <c r="T552" s="271"/>
      <c r="U552" s="271"/>
      <c r="V552" s="271"/>
      <c r="W552" s="271"/>
      <c r="X552" s="271"/>
      <c r="Y552" s="271"/>
      <c r="Z552" s="271"/>
      <c r="AA552" s="271"/>
      <c r="AB552" s="271"/>
      <c r="AC552" s="271"/>
      <c r="AD552" s="271"/>
      <c r="AE552" s="271"/>
      <c r="AF552" s="271"/>
      <c r="AG552" s="271"/>
    </row>
    <row r="553" spans="1:33" ht="15.75" customHeight="1" x14ac:dyDescent="0.25">
      <c r="A553" s="271"/>
      <c r="B553" s="271"/>
      <c r="C553" s="271"/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271"/>
      <c r="W553" s="271"/>
      <c r="X553" s="271"/>
      <c r="Y553" s="271"/>
      <c r="Z553" s="271"/>
      <c r="AA553" s="271"/>
      <c r="AB553" s="271"/>
      <c r="AC553" s="271"/>
      <c r="AD553" s="271"/>
      <c r="AE553" s="271"/>
      <c r="AF553" s="271"/>
      <c r="AG553" s="271"/>
    </row>
    <row r="554" spans="1:33" ht="15.75" customHeight="1" x14ac:dyDescent="0.25">
      <c r="A554" s="271"/>
      <c r="B554" s="271"/>
      <c r="C554" s="271"/>
      <c r="D554" s="271"/>
      <c r="E554" s="271"/>
      <c r="F554" s="271"/>
      <c r="G554" s="271"/>
      <c r="H554" s="271"/>
      <c r="I554" s="271"/>
      <c r="J554" s="271"/>
      <c r="K554" s="271"/>
      <c r="L554" s="271"/>
      <c r="M554" s="271"/>
      <c r="N554" s="271"/>
      <c r="O554" s="271"/>
      <c r="P554" s="271"/>
      <c r="Q554" s="271"/>
      <c r="R554" s="271"/>
      <c r="S554" s="271"/>
      <c r="T554" s="271"/>
      <c r="U554" s="271"/>
      <c r="V554" s="271"/>
      <c r="W554" s="271"/>
      <c r="X554" s="271"/>
      <c r="Y554" s="271"/>
      <c r="Z554" s="271"/>
      <c r="AA554" s="271"/>
      <c r="AB554" s="271"/>
      <c r="AC554" s="271"/>
      <c r="AD554" s="271"/>
      <c r="AE554" s="271"/>
      <c r="AF554" s="271"/>
      <c r="AG554" s="271"/>
    </row>
    <row r="555" spans="1:33" ht="15.75" customHeight="1" x14ac:dyDescent="0.25">
      <c r="A555" s="271"/>
      <c r="B555" s="271"/>
      <c r="C555" s="271"/>
      <c r="D555" s="271"/>
      <c r="E555" s="271"/>
      <c r="F555" s="271"/>
      <c r="G555" s="271"/>
      <c r="H555" s="271"/>
      <c r="I555" s="271"/>
      <c r="J555" s="271"/>
      <c r="K555" s="271"/>
      <c r="L555" s="271"/>
      <c r="M555" s="271"/>
      <c r="N555" s="271"/>
      <c r="O555" s="271"/>
      <c r="P555" s="271"/>
      <c r="Q555" s="271"/>
      <c r="R555" s="271"/>
      <c r="S555" s="271"/>
      <c r="T555" s="271"/>
      <c r="U555" s="271"/>
      <c r="V555" s="271"/>
      <c r="W555" s="271"/>
      <c r="X555" s="271"/>
      <c r="Y555" s="271"/>
      <c r="Z555" s="271"/>
      <c r="AA555" s="271"/>
      <c r="AB555" s="271"/>
      <c r="AC555" s="271"/>
      <c r="AD555" s="271"/>
      <c r="AE555" s="271"/>
      <c r="AF555" s="271"/>
      <c r="AG555" s="271"/>
    </row>
    <row r="556" spans="1:33" ht="15.75" customHeight="1" x14ac:dyDescent="0.25">
      <c r="A556" s="271"/>
      <c r="B556" s="271"/>
      <c r="C556" s="271"/>
      <c r="D556" s="271"/>
      <c r="E556" s="271"/>
      <c r="F556" s="271"/>
      <c r="G556" s="271"/>
      <c r="H556" s="271"/>
      <c r="I556" s="271"/>
      <c r="J556" s="271"/>
      <c r="K556" s="271"/>
      <c r="L556" s="271"/>
      <c r="M556" s="271"/>
      <c r="N556" s="271"/>
      <c r="O556" s="271"/>
      <c r="P556" s="271"/>
      <c r="Q556" s="271"/>
      <c r="R556" s="271"/>
      <c r="S556" s="271"/>
      <c r="T556" s="271"/>
      <c r="U556" s="271"/>
      <c r="V556" s="271"/>
      <c r="W556" s="271"/>
      <c r="X556" s="271"/>
      <c r="Y556" s="271"/>
      <c r="Z556" s="271"/>
      <c r="AA556" s="271"/>
      <c r="AB556" s="271"/>
      <c r="AC556" s="271"/>
      <c r="AD556" s="271"/>
      <c r="AE556" s="271"/>
      <c r="AF556" s="271"/>
      <c r="AG556" s="271"/>
    </row>
    <row r="557" spans="1:33" ht="15.75" customHeight="1" x14ac:dyDescent="0.25">
      <c r="A557" s="271"/>
      <c r="B557" s="271"/>
      <c r="C557" s="271"/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271"/>
      <c r="W557" s="271"/>
      <c r="X557" s="271"/>
      <c r="Y557" s="271"/>
      <c r="Z557" s="271"/>
      <c r="AA557" s="271"/>
      <c r="AB557" s="271"/>
      <c r="AC557" s="271"/>
      <c r="AD557" s="271"/>
      <c r="AE557" s="271"/>
      <c r="AF557" s="271"/>
      <c r="AG557" s="271"/>
    </row>
    <row r="558" spans="1:33" ht="15.75" customHeight="1" x14ac:dyDescent="0.25">
      <c r="A558" s="271"/>
      <c r="B558" s="271"/>
      <c r="C558" s="271"/>
      <c r="D558" s="271"/>
      <c r="E558" s="271"/>
      <c r="F558" s="271"/>
      <c r="G558" s="271"/>
      <c r="H558" s="271"/>
      <c r="I558" s="271"/>
      <c r="J558" s="271"/>
      <c r="K558" s="271"/>
      <c r="L558" s="271"/>
      <c r="M558" s="271"/>
      <c r="N558" s="271"/>
      <c r="O558" s="271"/>
      <c r="P558" s="271"/>
      <c r="Q558" s="271"/>
      <c r="R558" s="271"/>
      <c r="S558" s="271"/>
      <c r="T558" s="271"/>
      <c r="U558" s="271"/>
      <c r="V558" s="271"/>
      <c r="W558" s="271"/>
      <c r="X558" s="271"/>
      <c r="Y558" s="271"/>
      <c r="Z558" s="271"/>
      <c r="AA558" s="271"/>
      <c r="AB558" s="271"/>
      <c r="AC558" s="271"/>
      <c r="AD558" s="271"/>
      <c r="AE558" s="271"/>
      <c r="AF558" s="271"/>
      <c r="AG558" s="271"/>
    </row>
    <row r="559" spans="1:33" ht="15.75" customHeight="1" x14ac:dyDescent="0.25">
      <c r="A559" s="271"/>
      <c r="B559" s="271"/>
      <c r="C559" s="271"/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271"/>
      <c r="W559" s="271"/>
      <c r="X559" s="271"/>
      <c r="Y559" s="271"/>
      <c r="Z559" s="271"/>
      <c r="AA559" s="271"/>
      <c r="AB559" s="271"/>
      <c r="AC559" s="271"/>
      <c r="AD559" s="271"/>
      <c r="AE559" s="271"/>
      <c r="AF559" s="271"/>
      <c r="AG559" s="271"/>
    </row>
    <row r="560" spans="1:33" ht="15.75" customHeight="1" x14ac:dyDescent="0.25">
      <c r="A560" s="271"/>
      <c r="B560" s="271"/>
      <c r="C560" s="271"/>
      <c r="D560" s="271"/>
      <c r="E560" s="271"/>
      <c r="F560" s="271"/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271"/>
      <c r="W560" s="271"/>
      <c r="X560" s="271"/>
      <c r="Y560" s="271"/>
      <c r="Z560" s="271"/>
      <c r="AA560" s="271"/>
      <c r="AB560" s="271"/>
      <c r="AC560" s="271"/>
      <c r="AD560" s="271"/>
      <c r="AE560" s="271"/>
      <c r="AF560" s="271"/>
      <c r="AG560" s="271"/>
    </row>
    <row r="561" spans="1:33" ht="15.75" customHeight="1" x14ac:dyDescent="0.25">
      <c r="A561" s="271"/>
      <c r="B561" s="271"/>
      <c r="C561" s="271"/>
      <c r="D561" s="271"/>
      <c r="E561" s="271"/>
      <c r="F561" s="271"/>
      <c r="G561" s="271"/>
      <c r="H561" s="271"/>
      <c r="I561" s="271"/>
      <c r="J561" s="271"/>
      <c r="K561" s="271"/>
      <c r="L561" s="271"/>
      <c r="M561" s="271"/>
      <c r="N561" s="271"/>
      <c r="O561" s="271"/>
      <c r="P561" s="271"/>
      <c r="Q561" s="271"/>
      <c r="R561" s="271"/>
      <c r="S561" s="271"/>
      <c r="T561" s="271"/>
      <c r="U561" s="271"/>
      <c r="V561" s="271"/>
      <c r="W561" s="271"/>
      <c r="X561" s="271"/>
      <c r="Y561" s="271"/>
      <c r="Z561" s="271"/>
      <c r="AA561" s="271"/>
      <c r="AB561" s="271"/>
      <c r="AC561" s="271"/>
      <c r="AD561" s="271"/>
      <c r="AE561" s="271"/>
      <c r="AF561" s="271"/>
      <c r="AG561" s="271"/>
    </row>
    <row r="562" spans="1:33" ht="15.75" customHeight="1" x14ac:dyDescent="0.25">
      <c r="A562" s="271"/>
      <c r="B562" s="271"/>
      <c r="C562" s="271"/>
      <c r="D562" s="271"/>
      <c r="E562" s="271"/>
      <c r="F562" s="271"/>
      <c r="G562" s="271"/>
      <c r="H562" s="271"/>
      <c r="I562" s="271"/>
      <c r="J562" s="271"/>
      <c r="K562" s="271"/>
      <c r="L562" s="271"/>
      <c r="M562" s="271"/>
      <c r="N562" s="271"/>
      <c r="O562" s="271"/>
      <c r="P562" s="271"/>
      <c r="Q562" s="271"/>
      <c r="R562" s="271"/>
      <c r="S562" s="271"/>
      <c r="T562" s="271"/>
      <c r="U562" s="271"/>
      <c r="V562" s="271"/>
      <c r="W562" s="271"/>
      <c r="X562" s="271"/>
      <c r="Y562" s="271"/>
      <c r="Z562" s="271"/>
      <c r="AA562" s="271"/>
      <c r="AB562" s="271"/>
      <c r="AC562" s="271"/>
      <c r="AD562" s="271"/>
      <c r="AE562" s="271"/>
      <c r="AF562" s="271"/>
      <c r="AG562" s="271"/>
    </row>
    <row r="563" spans="1:33" ht="15.75" customHeight="1" x14ac:dyDescent="0.25">
      <c r="A563" s="271"/>
      <c r="B563" s="271"/>
      <c r="C563" s="271"/>
      <c r="D563" s="271"/>
      <c r="E563" s="271"/>
      <c r="F563" s="271"/>
      <c r="G563" s="271"/>
      <c r="H563" s="271"/>
      <c r="I563" s="271"/>
      <c r="J563" s="271"/>
      <c r="K563" s="271"/>
      <c r="L563" s="271"/>
      <c r="M563" s="271"/>
      <c r="N563" s="271"/>
      <c r="O563" s="271"/>
      <c r="P563" s="271"/>
      <c r="Q563" s="271"/>
      <c r="R563" s="271"/>
      <c r="S563" s="271"/>
      <c r="T563" s="271"/>
      <c r="U563" s="271"/>
      <c r="V563" s="271"/>
      <c r="W563" s="271"/>
      <c r="X563" s="271"/>
      <c r="Y563" s="271"/>
      <c r="Z563" s="271"/>
      <c r="AA563" s="271"/>
      <c r="AB563" s="271"/>
      <c r="AC563" s="271"/>
      <c r="AD563" s="271"/>
      <c r="AE563" s="271"/>
      <c r="AF563" s="271"/>
      <c r="AG563" s="271"/>
    </row>
    <row r="564" spans="1:33" ht="15.75" customHeight="1" x14ac:dyDescent="0.25">
      <c r="A564" s="271"/>
      <c r="B564" s="271"/>
      <c r="C564" s="271"/>
      <c r="D564" s="271"/>
      <c r="E564" s="271"/>
      <c r="F564" s="271"/>
      <c r="G564" s="271"/>
      <c r="H564" s="271"/>
      <c r="I564" s="271"/>
      <c r="J564" s="271"/>
      <c r="K564" s="271"/>
      <c r="L564" s="271"/>
      <c r="M564" s="271"/>
      <c r="N564" s="271"/>
      <c r="O564" s="271"/>
      <c r="P564" s="271"/>
      <c r="Q564" s="271"/>
      <c r="R564" s="271"/>
      <c r="S564" s="271"/>
      <c r="T564" s="271"/>
      <c r="U564" s="271"/>
      <c r="V564" s="271"/>
      <c r="W564" s="271"/>
      <c r="X564" s="271"/>
      <c r="Y564" s="271"/>
      <c r="Z564" s="271"/>
      <c r="AA564" s="271"/>
      <c r="AB564" s="271"/>
      <c r="AC564" s="271"/>
      <c r="AD564" s="271"/>
      <c r="AE564" s="271"/>
      <c r="AF564" s="271"/>
      <c r="AG564" s="271"/>
    </row>
    <row r="565" spans="1:33" ht="15.75" customHeight="1" x14ac:dyDescent="0.25">
      <c r="A565" s="271"/>
      <c r="B565" s="271"/>
      <c r="C565" s="271"/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1"/>
      <c r="S565" s="271"/>
      <c r="T565" s="271"/>
      <c r="U565" s="271"/>
      <c r="V565" s="271"/>
      <c r="W565" s="271"/>
      <c r="X565" s="271"/>
      <c r="Y565" s="271"/>
      <c r="Z565" s="271"/>
      <c r="AA565" s="271"/>
      <c r="AB565" s="271"/>
      <c r="AC565" s="271"/>
      <c r="AD565" s="271"/>
      <c r="AE565" s="271"/>
      <c r="AF565" s="271"/>
      <c r="AG565" s="271"/>
    </row>
    <row r="566" spans="1:33" ht="15.75" customHeight="1" x14ac:dyDescent="0.25">
      <c r="A566" s="271"/>
      <c r="B566" s="271"/>
      <c r="C566" s="271"/>
      <c r="D566" s="271"/>
      <c r="E566" s="271"/>
      <c r="F566" s="271"/>
      <c r="G566" s="271"/>
      <c r="H566" s="271"/>
      <c r="I566" s="271"/>
      <c r="J566" s="271"/>
      <c r="K566" s="271"/>
      <c r="L566" s="271"/>
      <c r="M566" s="271"/>
      <c r="N566" s="271"/>
      <c r="O566" s="271"/>
      <c r="P566" s="271"/>
      <c r="Q566" s="271"/>
      <c r="R566" s="271"/>
      <c r="S566" s="271"/>
      <c r="T566" s="271"/>
      <c r="U566" s="271"/>
      <c r="V566" s="271"/>
      <c r="W566" s="271"/>
      <c r="X566" s="271"/>
      <c r="Y566" s="271"/>
      <c r="Z566" s="271"/>
      <c r="AA566" s="271"/>
      <c r="AB566" s="271"/>
      <c r="AC566" s="271"/>
      <c r="AD566" s="271"/>
      <c r="AE566" s="271"/>
      <c r="AF566" s="271"/>
      <c r="AG566" s="271"/>
    </row>
    <row r="567" spans="1:33" ht="15.75" customHeight="1" x14ac:dyDescent="0.25">
      <c r="A567" s="271"/>
      <c r="B567" s="271"/>
      <c r="C567" s="271"/>
      <c r="D567" s="271"/>
      <c r="E567" s="271"/>
      <c r="F567" s="271"/>
      <c r="G567" s="271"/>
      <c r="H567" s="271"/>
      <c r="I567" s="271"/>
      <c r="J567" s="271"/>
      <c r="K567" s="271"/>
      <c r="L567" s="271"/>
      <c r="M567" s="271"/>
      <c r="N567" s="271"/>
      <c r="O567" s="271"/>
      <c r="P567" s="271"/>
      <c r="Q567" s="271"/>
      <c r="R567" s="271"/>
      <c r="S567" s="271"/>
      <c r="T567" s="271"/>
      <c r="U567" s="271"/>
      <c r="V567" s="271"/>
      <c r="W567" s="271"/>
      <c r="X567" s="271"/>
      <c r="Y567" s="271"/>
      <c r="Z567" s="271"/>
      <c r="AA567" s="271"/>
      <c r="AB567" s="271"/>
      <c r="AC567" s="271"/>
      <c r="AD567" s="271"/>
      <c r="AE567" s="271"/>
      <c r="AF567" s="271"/>
      <c r="AG567" s="271"/>
    </row>
    <row r="568" spans="1:33" ht="15.75" customHeight="1" x14ac:dyDescent="0.25">
      <c r="A568" s="271"/>
      <c r="B568" s="271"/>
      <c r="C568" s="271"/>
      <c r="D568" s="271"/>
      <c r="E568" s="271"/>
      <c r="F568" s="271"/>
      <c r="G568" s="271"/>
      <c r="H568" s="271"/>
      <c r="I568" s="271"/>
      <c r="J568" s="271"/>
      <c r="K568" s="271"/>
      <c r="L568" s="271"/>
      <c r="M568" s="271"/>
      <c r="N568" s="271"/>
      <c r="O568" s="271"/>
      <c r="P568" s="271"/>
      <c r="Q568" s="271"/>
      <c r="R568" s="271"/>
      <c r="S568" s="271"/>
      <c r="T568" s="271"/>
      <c r="U568" s="271"/>
      <c r="V568" s="271"/>
      <c r="W568" s="271"/>
      <c r="X568" s="271"/>
      <c r="Y568" s="271"/>
      <c r="Z568" s="271"/>
      <c r="AA568" s="271"/>
      <c r="AB568" s="271"/>
      <c r="AC568" s="271"/>
      <c r="AD568" s="271"/>
      <c r="AE568" s="271"/>
      <c r="AF568" s="271"/>
      <c r="AG568" s="271"/>
    </row>
    <row r="569" spans="1:33" ht="15.75" customHeight="1" x14ac:dyDescent="0.25">
      <c r="A569" s="271"/>
      <c r="B569" s="271"/>
      <c r="C569" s="271"/>
      <c r="D569" s="271"/>
      <c r="E569" s="271"/>
      <c r="F569" s="271"/>
      <c r="G569" s="271"/>
      <c r="H569" s="271"/>
      <c r="I569" s="271"/>
      <c r="J569" s="271"/>
      <c r="K569" s="271"/>
      <c r="L569" s="271"/>
      <c r="M569" s="271"/>
      <c r="N569" s="271"/>
      <c r="O569" s="271"/>
      <c r="P569" s="271"/>
      <c r="Q569" s="271"/>
      <c r="R569" s="271"/>
      <c r="S569" s="271"/>
      <c r="T569" s="271"/>
      <c r="U569" s="271"/>
      <c r="V569" s="271"/>
      <c r="W569" s="271"/>
      <c r="X569" s="271"/>
      <c r="Y569" s="271"/>
      <c r="Z569" s="271"/>
      <c r="AA569" s="271"/>
      <c r="AB569" s="271"/>
      <c r="AC569" s="271"/>
      <c r="AD569" s="271"/>
      <c r="AE569" s="271"/>
      <c r="AF569" s="271"/>
      <c r="AG569" s="271"/>
    </row>
    <row r="570" spans="1:33" ht="15.75" customHeight="1" x14ac:dyDescent="0.25">
      <c r="A570" s="271"/>
      <c r="B570" s="271"/>
      <c r="C570" s="271"/>
      <c r="D570" s="271"/>
      <c r="E570" s="271"/>
      <c r="F570" s="271"/>
      <c r="G570" s="271"/>
      <c r="H570" s="271"/>
      <c r="I570" s="271"/>
      <c r="J570" s="271"/>
      <c r="K570" s="271"/>
      <c r="L570" s="271"/>
      <c r="M570" s="271"/>
      <c r="N570" s="271"/>
      <c r="O570" s="271"/>
      <c r="P570" s="271"/>
      <c r="Q570" s="271"/>
      <c r="R570" s="271"/>
      <c r="S570" s="271"/>
      <c r="T570" s="271"/>
      <c r="U570" s="271"/>
      <c r="V570" s="271"/>
      <c r="W570" s="271"/>
      <c r="X570" s="271"/>
      <c r="Y570" s="271"/>
      <c r="Z570" s="271"/>
      <c r="AA570" s="271"/>
      <c r="AB570" s="271"/>
      <c r="AC570" s="271"/>
      <c r="AD570" s="271"/>
      <c r="AE570" s="271"/>
      <c r="AF570" s="271"/>
      <c r="AG570" s="271"/>
    </row>
    <row r="571" spans="1:33" ht="15.75" customHeight="1" x14ac:dyDescent="0.25">
      <c r="A571" s="271"/>
      <c r="B571" s="271"/>
      <c r="C571" s="271"/>
      <c r="D571" s="271"/>
      <c r="E571" s="271"/>
      <c r="F571" s="271"/>
      <c r="G571" s="271"/>
      <c r="H571" s="271"/>
      <c r="I571" s="271"/>
      <c r="J571" s="271"/>
      <c r="K571" s="271"/>
      <c r="L571" s="271"/>
      <c r="M571" s="271"/>
      <c r="N571" s="271"/>
      <c r="O571" s="271"/>
      <c r="P571" s="271"/>
      <c r="Q571" s="271"/>
      <c r="R571" s="271"/>
      <c r="S571" s="271"/>
      <c r="T571" s="271"/>
      <c r="U571" s="271"/>
      <c r="V571" s="271"/>
      <c r="W571" s="271"/>
      <c r="X571" s="271"/>
      <c r="Y571" s="271"/>
      <c r="Z571" s="271"/>
      <c r="AA571" s="271"/>
      <c r="AB571" s="271"/>
      <c r="AC571" s="271"/>
      <c r="AD571" s="271"/>
      <c r="AE571" s="271"/>
      <c r="AF571" s="271"/>
      <c r="AG571" s="271"/>
    </row>
    <row r="572" spans="1:33" ht="15.75" customHeight="1" x14ac:dyDescent="0.25">
      <c r="A572" s="271"/>
      <c r="B572" s="271"/>
      <c r="C572" s="271"/>
      <c r="D572" s="271"/>
      <c r="E572" s="271"/>
      <c r="F572" s="271"/>
      <c r="G572" s="271"/>
      <c r="H572" s="271"/>
      <c r="I572" s="271"/>
      <c r="J572" s="271"/>
      <c r="K572" s="271"/>
      <c r="L572" s="271"/>
      <c r="M572" s="271"/>
      <c r="N572" s="271"/>
      <c r="O572" s="271"/>
      <c r="P572" s="271"/>
      <c r="Q572" s="271"/>
      <c r="R572" s="271"/>
      <c r="S572" s="271"/>
      <c r="T572" s="271"/>
      <c r="U572" s="271"/>
      <c r="V572" s="271"/>
      <c r="W572" s="271"/>
      <c r="X572" s="271"/>
      <c r="Y572" s="271"/>
      <c r="Z572" s="271"/>
      <c r="AA572" s="271"/>
      <c r="AB572" s="271"/>
      <c r="AC572" s="271"/>
      <c r="AD572" s="271"/>
      <c r="AE572" s="271"/>
      <c r="AF572" s="271"/>
      <c r="AG572" s="271"/>
    </row>
    <row r="573" spans="1:33" ht="15.75" customHeight="1" x14ac:dyDescent="0.25">
      <c r="A573" s="271"/>
      <c r="B573" s="271"/>
      <c r="C573" s="271"/>
      <c r="D573" s="271"/>
      <c r="E573" s="271"/>
      <c r="F573" s="271"/>
      <c r="G573" s="271"/>
      <c r="H573" s="271"/>
      <c r="I573" s="271"/>
      <c r="J573" s="271"/>
      <c r="K573" s="271"/>
      <c r="L573" s="271"/>
      <c r="M573" s="271"/>
      <c r="N573" s="271"/>
      <c r="O573" s="271"/>
      <c r="P573" s="271"/>
      <c r="Q573" s="271"/>
      <c r="R573" s="271"/>
      <c r="S573" s="271"/>
      <c r="T573" s="271"/>
      <c r="U573" s="271"/>
      <c r="V573" s="271"/>
      <c r="W573" s="271"/>
      <c r="X573" s="271"/>
      <c r="Y573" s="271"/>
      <c r="Z573" s="271"/>
      <c r="AA573" s="271"/>
      <c r="AB573" s="271"/>
      <c r="AC573" s="271"/>
      <c r="AD573" s="271"/>
      <c r="AE573" s="271"/>
      <c r="AF573" s="271"/>
      <c r="AG573" s="271"/>
    </row>
    <row r="574" spans="1:33" ht="15.75" customHeight="1" x14ac:dyDescent="0.25">
      <c r="A574" s="271"/>
      <c r="B574" s="271"/>
      <c r="C574" s="271"/>
      <c r="D574" s="271"/>
      <c r="E574" s="271"/>
      <c r="F574" s="271"/>
      <c r="G574" s="271"/>
      <c r="H574" s="271"/>
      <c r="I574" s="271"/>
      <c r="J574" s="271"/>
      <c r="K574" s="271"/>
      <c r="L574" s="271"/>
      <c r="M574" s="271"/>
      <c r="N574" s="271"/>
      <c r="O574" s="271"/>
      <c r="P574" s="271"/>
      <c r="Q574" s="271"/>
      <c r="R574" s="271"/>
      <c r="S574" s="271"/>
      <c r="T574" s="271"/>
      <c r="U574" s="271"/>
      <c r="V574" s="271"/>
      <c r="W574" s="271"/>
      <c r="X574" s="271"/>
      <c r="Y574" s="271"/>
      <c r="Z574" s="271"/>
      <c r="AA574" s="271"/>
      <c r="AB574" s="271"/>
      <c r="AC574" s="271"/>
      <c r="AD574" s="271"/>
      <c r="AE574" s="271"/>
      <c r="AF574" s="271"/>
      <c r="AG574" s="271"/>
    </row>
    <row r="575" spans="1:33" ht="15.75" customHeight="1" x14ac:dyDescent="0.25">
      <c r="A575" s="271"/>
      <c r="B575" s="271"/>
      <c r="C575" s="271"/>
      <c r="D575" s="271"/>
      <c r="E575" s="271"/>
      <c r="F575" s="271"/>
      <c r="G575" s="271"/>
      <c r="H575" s="271"/>
      <c r="I575" s="271"/>
      <c r="J575" s="271"/>
      <c r="K575" s="271"/>
      <c r="L575" s="271"/>
      <c r="M575" s="271"/>
      <c r="N575" s="271"/>
      <c r="O575" s="271"/>
      <c r="P575" s="271"/>
      <c r="Q575" s="271"/>
      <c r="R575" s="271"/>
      <c r="S575" s="271"/>
      <c r="T575" s="271"/>
      <c r="U575" s="271"/>
      <c r="V575" s="271"/>
      <c r="W575" s="271"/>
      <c r="X575" s="271"/>
      <c r="Y575" s="271"/>
      <c r="Z575" s="271"/>
      <c r="AA575" s="271"/>
      <c r="AB575" s="271"/>
      <c r="AC575" s="271"/>
      <c r="AD575" s="271"/>
      <c r="AE575" s="271"/>
      <c r="AF575" s="271"/>
      <c r="AG575" s="271"/>
    </row>
    <row r="576" spans="1:33" ht="15.75" customHeight="1" x14ac:dyDescent="0.25">
      <c r="A576" s="271"/>
      <c r="B576" s="271"/>
      <c r="C576" s="271"/>
      <c r="D576" s="271"/>
      <c r="E576" s="271"/>
      <c r="F576" s="271"/>
      <c r="G576" s="271"/>
      <c r="H576" s="271"/>
      <c r="I576" s="271"/>
      <c r="J576" s="271"/>
      <c r="K576" s="271"/>
      <c r="L576" s="271"/>
      <c r="M576" s="271"/>
      <c r="N576" s="271"/>
      <c r="O576" s="271"/>
      <c r="P576" s="271"/>
      <c r="Q576" s="271"/>
      <c r="R576" s="271"/>
      <c r="S576" s="271"/>
      <c r="T576" s="271"/>
      <c r="U576" s="271"/>
      <c r="V576" s="271"/>
      <c r="W576" s="271"/>
      <c r="X576" s="271"/>
      <c r="Y576" s="271"/>
      <c r="Z576" s="271"/>
      <c r="AA576" s="271"/>
      <c r="AB576" s="271"/>
      <c r="AC576" s="271"/>
      <c r="AD576" s="271"/>
      <c r="AE576" s="271"/>
      <c r="AF576" s="271"/>
      <c r="AG576" s="271"/>
    </row>
    <row r="577" spans="1:33" ht="15.75" customHeight="1" x14ac:dyDescent="0.25">
      <c r="A577" s="271"/>
      <c r="B577" s="271"/>
      <c r="C577" s="271"/>
      <c r="D577" s="271"/>
      <c r="E577" s="271"/>
      <c r="F577" s="271"/>
      <c r="G577" s="271"/>
      <c r="H577" s="271"/>
      <c r="I577" s="271"/>
      <c r="J577" s="271"/>
      <c r="K577" s="271"/>
      <c r="L577" s="271"/>
      <c r="M577" s="271"/>
      <c r="N577" s="271"/>
      <c r="O577" s="271"/>
      <c r="P577" s="271"/>
      <c r="Q577" s="271"/>
      <c r="R577" s="271"/>
      <c r="S577" s="271"/>
      <c r="T577" s="271"/>
      <c r="U577" s="271"/>
      <c r="V577" s="271"/>
      <c r="W577" s="271"/>
      <c r="X577" s="271"/>
      <c r="Y577" s="271"/>
      <c r="Z577" s="271"/>
      <c r="AA577" s="271"/>
      <c r="AB577" s="271"/>
      <c r="AC577" s="271"/>
      <c r="AD577" s="271"/>
      <c r="AE577" s="271"/>
      <c r="AF577" s="271"/>
      <c r="AG577" s="271"/>
    </row>
    <row r="578" spans="1:33" ht="15.75" customHeight="1" x14ac:dyDescent="0.25">
      <c r="A578" s="271"/>
      <c r="B578" s="271"/>
      <c r="C578" s="271"/>
      <c r="D578" s="271"/>
      <c r="E578" s="271"/>
      <c r="F578" s="271"/>
      <c r="G578" s="271"/>
      <c r="H578" s="271"/>
      <c r="I578" s="271"/>
      <c r="J578" s="271"/>
      <c r="K578" s="271"/>
      <c r="L578" s="271"/>
      <c r="M578" s="271"/>
      <c r="N578" s="271"/>
      <c r="O578" s="271"/>
      <c r="P578" s="271"/>
      <c r="Q578" s="271"/>
      <c r="R578" s="271"/>
      <c r="S578" s="271"/>
      <c r="T578" s="271"/>
      <c r="U578" s="271"/>
      <c r="V578" s="271"/>
      <c r="W578" s="271"/>
      <c r="X578" s="271"/>
      <c r="Y578" s="271"/>
      <c r="Z578" s="271"/>
      <c r="AA578" s="271"/>
      <c r="AB578" s="271"/>
      <c r="AC578" s="271"/>
      <c r="AD578" s="271"/>
      <c r="AE578" s="271"/>
      <c r="AF578" s="271"/>
      <c r="AG578" s="271"/>
    </row>
    <row r="579" spans="1:33" ht="15.75" customHeight="1" x14ac:dyDescent="0.25">
      <c r="A579" s="271"/>
      <c r="B579" s="271"/>
      <c r="C579" s="271"/>
      <c r="D579" s="271"/>
      <c r="E579" s="271"/>
      <c r="F579" s="271"/>
      <c r="G579" s="271"/>
      <c r="H579" s="271"/>
      <c r="I579" s="271"/>
      <c r="J579" s="271"/>
      <c r="K579" s="271"/>
      <c r="L579" s="271"/>
      <c r="M579" s="271"/>
      <c r="N579" s="271"/>
      <c r="O579" s="271"/>
      <c r="P579" s="271"/>
      <c r="Q579" s="271"/>
      <c r="R579" s="271"/>
      <c r="S579" s="271"/>
      <c r="T579" s="271"/>
      <c r="U579" s="271"/>
      <c r="V579" s="271"/>
      <c r="W579" s="271"/>
      <c r="X579" s="271"/>
      <c r="Y579" s="271"/>
      <c r="Z579" s="271"/>
      <c r="AA579" s="271"/>
      <c r="AB579" s="271"/>
      <c r="AC579" s="271"/>
      <c r="AD579" s="271"/>
      <c r="AE579" s="271"/>
      <c r="AF579" s="271"/>
      <c r="AG579" s="271"/>
    </row>
    <row r="580" spans="1:33" ht="15.75" customHeight="1" x14ac:dyDescent="0.25">
      <c r="A580" s="271"/>
      <c r="B580" s="271"/>
      <c r="C580" s="271"/>
      <c r="D580" s="271"/>
      <c r="E580" s="271"/>
      <c r="F580" s="271"/>
      <c r="G580" s="271"/>
      <c r="H580" s="271"/>
      <c r="I580" s="271"/>
      <c r="J580" s="271"/>
      <c r="K580" s="271"/>
      <c r="L580" s="271"/>
      <c r="M580" s="271"/>
      <c r="N580" s="271"/>
      <c r="O580" s="271"/>
      <c r="P580" s="271"/>
      <c r="Q580" s="271"/>
      <c r="R580" s="271"/>
      <c r="S580" s="271"/>
      <c r="T580" s="271"/>
      <c r="U580" s="271"/>
      <c r="V580" s="271"/>
      <c r="W580" s="271"/>
      <c r="X580" s="271"/>
      <c r="Y580" s="271"/>
      <c r="Z580" s="271"/>
      <c r="AA580" s="271"/>
      <c r="AB580" s="271"/>
      <c r="AC580" s="271"/>
      <c r="AD580" s="271"/>
      <c r="AE580" s="271"/>
      <c r="AF580" s="271"/>
      <c r="AG580" s="271"/>
    </row>
    <row r="581" spans="1:33" ht="15.75" customHeight="1" x14ac:dyDescent="0.25">
      <c r="A581" s="271"/>
      <c r="B581" s="271"/>
      <c r="C581" s="271"/>
      <c r="D581" s="271"/>
      <c r="E581" s="271"/>
      <c r="F581" s="271"/>
      <c r="G581" s="271"/>
      <c r="H581" s="271"/>
      <c r="I581" s="271"/>
      <c r="J581" s="271"/>
      <c r="K581" s="271"/>
      <c r="L581" s="271"/>
      <c r="M581" s="271"/>
      <c r="N581" s="271"/>
      <c r="O581" s="271"/>
      <c r="P581" s="271"/>
      <c r="Q581" s="271"/>
      <c r="R581" s="271"/>
      <c r="S581" s="271"/>
      <c r="T581" s="271"/>
      <c r="U581" s="271"/>
      <c r="V581" s="271"/>
      <c r="W581" s="271"/>
      <c r="X581" s="271"/>
      <c r="Y581" s="271"/>
      <c r="Z581" s="271"/>
      <c r="AA581" s="271"/>
      <c r="AB581" s="271"/>
      <c r="AC581" s="271"/>
      <c r="AD581" s="271"/>
      <c r="AE581" s="271"/>
      <c r="AF581" s="271"/>
      <c r="AG581" s="271"/>
    </row>
    <row r="582" spans="1:33" ht="15.75" customHeight="1" x14ac:dyDescent="0.25">
      <c r="A582" s="271"/>
      <c r="B582" s="271"/>
      <c r="C582" s="271"/>
      <c r="D582" s="271"/>
      <c r="E582" s="271"/>
      <c r="F582" s="271"/>
      <c r="G582" s="271"/>
      <c r="H582" s="271"/>
      <c r="I582" s="271"/>
      <c r="J582" s="271"/>
      <c r="K582" s="271"/>
      <c r="L582" s="271"/>
      <c r="M582" s="271"/>
      <c r="N582" s="271"/>
      <c r="O582" s="271"/>
      <c r="P582" s="271"/>
      <c r="Q582" s="271"/>
      <c r="R582" s="271"/>
      <c r="S582" s="271"/>
      <c r="T582" s="271"/>
      <c r="U582" s="271"/>
      <c r="V582" s="271"/>
      <c r="W582" s="271"/>
      <c r="X582" s="271"/>
      <c r="Y582" s="271"/>
      <c r="Z582" s="271"/>
      <c r="AA582" s="271"/>
      <c r="AB582" s="271"/>
      <c r="AC582" s="271"/>
      <c r="AD582" s="271"/>
      <c r="AE582" s="271"/>
      <c r="AF582" s="271"/>
      <c r="AG582" s="271"/>
    </row>
    <row r="583" spans="1:33" ht="15.75" customHeight="1" x14ac:dyDescent="0.25">
      <c r="A583" s="271"/>
      <c r="B583" s="271"/>
      <c r="C583" s="271"/>
      <c r="D583" s="271"/>
      <c r="E583" s="271"/>
      <c r="F583" s="271"/>
      <c r="G583" s="271"/>
      <c r="H583" s="271"/>
      <c r="I583" s="271"/>
      <c r="J583" s="271"/>
      <c r="K583" s="271"/>
      <c r="L583" s="271"/>
      <c r="M583" s="271"/>
      <c r="N583" s="271"/>
      <c r="O583" s="271"/>
      <c r="P583" s="271"/>
      <c r="Q583" s="271"/>
      <c r="R583" s="271"/>
      <c r="S583" s="271"/>
      <c r="T583" s="271"/>
      <c r="U583" s="271"/>
      <c r="V583" s="271"/>
      <c r="W583" s="271"/>
      <c r="X583" s="271"/>
      <c r="Y583" s="271"/>
      <c r="Z583" s="271"/>
      <c r="AA583" s="271"/>
      <c r="AB583" s="271"/>
      <c r="AC583" s="271"/>
      <c r="AD583" s="271"/>
      <c r="AE583" s="271"/>
      <c r="AF583" s="271"/>
      <c r="AG583" s="271"/>
    </row>
    <row r="584" spans="1:33" ht="15.75" customHeight="1" x14ac:dyDescent="0.25">
      <c r="A584" s="271"/>
      <c r="B584" s="271"/>
      <c r="C584" s="271"/>
      <c r="D584" s="271"/>
      <c r="E584" s="271"/>
      <c r="F584" s="271"/>
      <c r="G584" s="271"/>
      <c r="H584" s="271"/>
      <c r="I584" s="271"/>
      <c r="J584" s="271"/>
      <c r="K584" s="271"/>
      <c r="L584" s="271"/>
      <c r="M584" s="271"/>
      <c r="N584" s="271"/>
      <c r="O584" s="271"/>
      <c r="P584" s="271"/>
      <c r="Q584" s="271"/>
      <c r="R584" s="271"/>
      <c r="S584" s="271"/>
      <c r="T584" s="271"/>
      <c r="U584" s="271"/>
      <c r="V584" s="271"/>
      <c r="W584" s="271"/>
      <c r="X584" s="271"/>
      <c r="Y584" s="271"/>
      <c r="Z584" s="271"/>
      <c r="AA584" s="271"/>
      <c r="AB584" s="271"/>
      <c r="AC584" s="271"/>
      <c r="AD584" s="271"/>
      <c r="AE584" s="271"/>
      <c r="AF584" s="271"/>
      <c r="AG584" s="271"/>
    </row>
    <row r="585" spans="1:33" ht="15.75" customHeight="1" x14ac:dyDescent="0.25">
      <c r="A585" s="271"/>
      <c r="B585" s="271"/>
      <c r="C585" s="271"/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1"/>
      <c r="S585" s="271"/>
      <c r="T585" s="271"/>
      <c r="U585" s="271"/>
      <c r="V585" s="271"/>
      <c r="W585" s="271"/>
      <c r="X585" s="271"/>
      <c r="Y585" s="271"/>
      <c r="Z585" s="271"/>
      <c r="AA585" s="271"/>
      <c r="AB585" s="271"/>
      <c r="AC585" s="271"/>
      <c r="AD585" s="271"/>
      <c r="AE585" s="271"/>
      <c r="AF585" s="271"/>
      <c r="AG585" s="271"/>
    </row>
    <row r="586" spans="1:33" ht="15.75" customHeight="1" x14ac:dyDescent="0.25">
      <c r="A586" s="271"/>
      <c r="B586" s="271"/>
      <c r="C586" s="271"/>
      <c r="D586" s="271"/>
      <c r="E586" s="271"/>
      <c r="F586" s="271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271"/>
      <c r="W586" s="271"/>
      <c r="X586" s="271"/>
      <c r="Y586" s="271"/>
      <c r="Z586" s="271"/>
      <c r="AA586" s="271"/>
      <c r="AB586" s="271"/>
      <c r="AC586" s="271"/>
      <c r="AD586" s="271"/>
      <c r="AE586" s="271"/>
      <c r="AF586" s="271"/>
      <c r="AG586" s="271"/>
    </row>
    <row r="587" spans="1:33" ht="15.75" customHeight="1" x14ac:dyDescent="0.25">
      <c r="A587" s="271"/>
      <c r="B587" s="271"/>
      <c r="C587" s="271"/>
      <c r="D587" s="271"/>
      <c r="E587" s="271"/>
      <c r="F587" s="271"/>
      <c r="G587" s="271"/>
      <c r="H587" s="271"/>
      <c r="I587" s="271"/>
      <c r="J587" s="271"/>
      <c r="K587" s="271"/>
      <c r="L587" s="271"/>
      <c r="M587" s="271"/>
      <c r="N587" s="271"/>
      <c r="O587" s="271"/>
      <c r="P587" s="271"/>
      <c r="Q587" s="271"/>
      <c r="R587" s="271"/>
      <c r="S587" s="271"/>
      <c r="T587" s="271"/>
      <c r="U587" s="271"/>
      <c r="V587" s="271"/>
      <c r="W587" s="271"/>
      <c r="X587" s="271"/>
      <c r="Y587" s="271"/>
      <c r="Z587" s="271"/>
      <c r="AA587" s="271"/>
      <c r="AB587" s="271"/>
      <c r="AC587" s="271"/>
      <c r="AD587" s="271"/>
      <c r="AE587" s="271"/>
      <c r="AF587" s="271"/>
      <c r="AG587" s="271"/>
    </row>
    <row r="588" spans="1:33" ht="15.75" customHeight="1" x14ac:dyDescent="0.25">
      <c r="A588" s="271"/>
      <c r="B588" s="271"/>
      <c r="C588" s="271"/>
      <c r="D588" s="271"/>
      <c r="E588" s="271"/>
      <c r="F588" s="271"/>
      <c r="G588" s="271"/>
      <c r="H588" s="271"/>
      <c r="I588" s="271"/>
      <c r="J588" s="271"/>
      <c r="K588" s="271"/>
      <c r="L588" s="271"/>
      <c r="M588" s="271"/>
      <c r="N588" s="271"/>
      <c r="O588" s="271"/>
      <c r="P588" s="271"/>
      <c r="Q588" s="271"/>
      <c r="R588" s="271"/>
      <c r="S588" s="271"/>
      <c r="T588" s="271"/>
      <c r="U588" s="271"/>
      <c r="V588" s="271"/>
      <c r="W588" s="271"/>
      <c r="X588" s="271"/>
      <c r="Y588" s="271"/>
      <c r="Z588" s="271"/>
      <c r="AA588" s="271"/>
      <c r="AB588" s="271"/>
      <c r="AC588" s="271"/>
      <c r="AD588" s="271"/>
      <c r="AE588" s="271"/>
      <c r="AF588" s="271"/>
      <c r="AG588" s="271"/>
    </row>
    <row r="589" spans="1:33" ht="15.75" customHeight="1" x14ac:dyDescent="0.25">
      <c r="A589" s="271"/>
      <c r="B589" s="271"/>
      <c r="C589" s="271"/>
      <c r="D589" s="271"/>
      <c r="E589" s="271"/>
      <c r="F589" s="271"/>
      <c r="G589" s="271"/>
      <c r="H589" s="271"/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  <c r="S589" s="271"/>
      <c r="T589" s="271"/>
      <c r="U589" s="271"/>
      <c r="V589" s="271"/>
      <c r="W589" s="271"/>
      <c r="X589" s="271"/>
      <c r="Y589" s="271"/>
      <c r="Z589" s="271"/>
      <c r="AA589" s="271"/>
      <c r="AB589" s="271"/>
      <c r="AC589" s="271"/>
      <c r="AD589" s="271"/>
      <c r="AE589" s="271"/>
      <c r="AF589" s="271"/>
      <c r="AG589" s="271"/>
    </row>
    <row r="590" spans="1:33" ht="15.75" customHeight="1" x14ac:dyDescent="0.25">
      <c r="A590" s="271"/>
      <c r="B590" s="271"/>
      <c r="C590" s="271"/>
      <c r="D590" s="271"/>
      <c r="E590" s="271"/>
      <c r="F590" s="271"/>
      <c r="G590" s="271"/>
      <c r="H590" s="271"/>
      <c r="I590" s="271"/>
      <c r="J590" s="271"/>
      <c r="K590" s="271"/>
      <c r="L590" s="271"/>
      <c r="M590" s="271"/>
      <c r="N590" s="271"/>
      <c r="O590" s="271"/>
      <c r="P590" s="271"/>
      <c r="Q590" s="271"/>
      <c r="R590" s="271"/>
      <c r="S590" s="271"/>
      <c r="T590" s="271"/>
      <c r="U590" s="271"/>
      <c r="V590" s="271"/>
      <c r="W590" s="271"/>
      <c r="X590" s="271"/>
      <c r="Y590" s="271"/>
      <c r="Z590" s="271"/>
      <c r="AA590" s="271"/>
      <c r="AB590" s="271"/>
      <c r="AC590" s="271"/>
      <c r="AD590" s="271"/>
      <c r="AE590" s="271"/>
      <c r="AF590" s="271"/>
      <c r="AG590" s="271"/>
    </row>
    <row r="591" spans="1:33" ht="15.75" customHeight="1" x14ac:dyDescent="0.25">
      <c r="A591" s="271"/>
      <c r="B591" s="271"/>
      <c r="C591" s="271"/>
      <c r="D591" s="271"/>
      <c r="E591" s="271"/>
      <c r="F591" s="271"/>
      <c r="G591" s="271"/>
      <c r="H591" s="271"/>
      <c r="I591" s="271"/>
      <c r="J591" s="271"/>
      <c r="K591" s="271"/>
      <c r="L591" s="271"/>
      <c r="M591" s="271"/>
      <c r="N591" s="271"/>
      <c r="O591" s="271"/>
      <c r="P591" s="271"/>
      <c r="Q591" s="271"/>
      <c r="R591" s="271"/>
      <c r="S591" s="271"/>
      <c r="T591" s="271"/>
      <c r="U591" s="271"/>
      <c r="V591" s="271"/>
      <c r="W591" s="271"/>
      <c r="X591" s="271"/>
      <c r="Y591" s="271"/>
      <c r="Z591" s="271"/>
      <c r="AA591" s="271"/>
      <c r="AB591" s="271"/>
      <c r="AC591" s="271"/>
      <c r="AD591" s="271"/>
      <c r="AE591" s="271"/>
      <c r="AF591" s="271"/>
      <c r="AG591" s="271"/>
    </row>
    <row r="592" spans="1:33" ht="15.75" customHeight="1" x14ac:dyDescent="0.25">
      <c r="A592" s="271"/>
      <c r="B592" s="271"/>
      <c r="C592" s="271"/>
      <c r="D592" s="271"/>
      <c r="E592" s="271"/>
      <c r="F592" s="271"/>
      <c r="G592" s="271"/>
      <c r="H592" s="271"/>
      <c r="I592" s="271"/>
      <c r="J592" s="271"/>
      <c r="K592" s="271"/>
      <c r="L592" s="271"/>
      <c r="M592" s="271"/>
      <c r="N592" s="271"/>
      <c r="O592" s="271"/>
      <c r="P592" s="271"/>
      <c r="Q592" s="271"/>
      <c r="R592" s="271"/>
      <c r="S592" s="271"/>
      <c r="T592" s="271"/>
      <c r="U592" s="271"/>
      <c r="V592" s="271"/>
      <c r="W592" s="271"/>
      <c r="X592" s="271"/>
      <c r="Y592" s="271"/>
      <c r="Z592" s="271"/>
      <c r="AA592" s="271"/>
      <c r="AB592" s="271"/>
      <c r="AC592" s="271"/>
      <c r="AD592" s="271"/>
      <c r="AE592" s="271"/>
      <c r="AF592" s="271"/>
      <c r="AG592" s="271"/>
    </row>
    <row r="593" spans="1:33" ht="15.75" customHeight="1" x14ac:dyDescent="0.25">
      <c r="A593" s="271"/>
      <c r="B593" s="271"/>
      <c r="C593" s="271"/>
      <c r="D593" s="271"/>
      <c r="E593" s="271"/>
      <c r="F593" s="271"/>
      <c r="G593" s="271"/>
      <c r="H593" s="271"/>
      <c r="I593" s="271"/>
      <c r="J593" s="271"/>
      <c r="K593" s="271"/>
      <c r="L593" s="271"/>
      <c r="M593" s="271"/>
      <c r="N593" s="271"/>
      <c r="O593" s="271"/>
      <c r="P593" s="271"/>
      <c r="Q593" s="271"/>
      <c r="R593" s="271"/>
      <c r="S593" s="271"/>
      <c r="T593" s="271"/>
      <c r="U593" s="271"/>
      <c r="V593" s="271"/>
      <c r="W593" s="271"/>
      <c r="X593" s="271"/>
      <c r="Y593" s="271"/>
      <c r="Z593" s="271"/>
      <c r="AA593" s="271"/>
      <c r="AB593" s="271"/>
      <c r="AC593" s="271"/>
      <c r="AD593" s="271"/>
      <c r="AE593" s="271"/>
      <c r="AF593" s="271"/>
      <c r="AG593" s="271"/>
    </row>
    <row r="594" spans="1:33" ht="15.75" customHeight="1" x14ac:dyDescent="0.25">
      <c r="A594" s="271"/>
      <c r="B594" s="271"/>
      <c r="C594" s="271"/>
      <c r="D594" s="271"/>
      <c r="E594" s="271"/>
      <c r="F594" s="271"/>
      <c r="G594" s="271"/>
      <c r="H594" s="271"/>
      <c r="I594" s="271"/>
      <c r="J594" s="271"/>
      <c r="K594" s="271"/>
      <c r="L594" s="271"/>
      <c r="M594" s="271"/>
      <c r="N594" s="271"/>
      <c r="O594" s="271"/>
      <c r="P594" s="271"/>
      <c r="Q594" s="271"/>
      <c r="R594" s="271"/>
      <c r="S594" s="271"/>
      <c r="T594" s="271"/>
      <c r="U594" s="271"/>
      <c r="V594" s="271"/>
      <c r="W594" s="271"/>
      <c r="X594" s="271"/>
      <c r="Y594" s="271"/>
      <c r="Z594" s="271"/>
      <c r="AA594" s="271"/>
      <c r="AB594" s="271"/>
      <c r="AC594" s="271"/>
      <c r="AD594" s="271"/>
      <c r="AE594" s="271"/>
      <c r="AF594" s="271"/>
      <c r="AG594" s="271"/>
    </row>
    <row r="595" spans="1:33" ht="15.75" customHeight="1" x14ac:dyDescent="0.25">
      <c r="A595" s="271"/>
      <c r="B595" s="271"/>
      <c r="C595" s="271"/>
      <c r="D595" s="271"/>
      <c r="E595" s="271"/>
      <c r="F595" s="271"/>
      <c r="G595" s="271"/>
      <c r="H595" s="271"/>
      <c r="I595" s="271"/>
      <c r="J595" s="271"/>
      <c r="K595" s="271"/>
      <c r="L595" s="271"/>
      <c r="M595" s="271"/>
      <c r="N595" s="271"/>
      <c r="O595" s="271"/>
      <c r="P595" s="271"/>
      <c r="Q595" s="271"/>
      <c r="R595" s="271"/>
      <c r="S595" s="271"/>
      <c r="T595" s="271"/>
      <c r="U595" s="271"/>
      <c r="V595" s="271"/>
      <c r="W595" s="271"/>
      <c r="X595" s="271"/>
      <c r="Y595" s="271"/>
      <c r="Z595" s="271"/>
      <c r="AA595" s="271"/>
      <c r="AB595" s="271"/>
      <c r="AC595" s="271"/>
      <c r="AD595" s="271"/>
      <c r="AE595" s="271"/>
      <c r="AF595" s="271"/>
      <c r="AG595" s="271"/>
    </row>
    <row r="596" spans="1:33" ht="15.75" customHeight="1" x14ac:dyDescent="0.25">
      <c r="A596" s="271"/>
      <c r="B596" s="271"/>
      <c r="C596" s="271"/>
      <c r="D596" s="271"/>
      <c r="E596" s="271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1"/>
      <c r="S596" s="271"/>
      <c r="T596" s="271"/>
      <c r="U596" s="271"/>
      <c r="V596" s="271"/>
      <c r="W596" s="271"/>
      <c r="X596" s="271"/>
      <c r="Y596" s="271"/>
      <c r="Z596" s="271"/>
      <c r="AA596" s="271"/>
      <c r="AB596" s="271"/>
      <c r="AC596" s="271"/>
      <c r="AD596" s="271"/>
      <c r="AE596" s="271"/>
      <c r="AF596" s="271"/>
      <c r="AG596" s="271"/>
    </row>
    <row r="597" spans="1:33" ht="15.75" customHeight="1" x14ac:dyDescent="0.25">
      <c r="A597" s="271"/>
      <c r="B597" s="271"/>
      <c r="C597" s="271"/>
      <c r="D597" s="271"/>
      <c r="E597" s="271"/>
      <c r="F597" s="271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271"/>
      <c r="W597" s="271"/>
      <c r="X597" s="271"/>
      <c r="Y597" s="271"/>
      <c r="Z597" s="271"/>
      <c r="AA597" s="271"/>
      <c r="AB597" s="271"/>
      <c r="AC597" s="271"/>
      <c r="AD597" s="271"/>
      <c r="AE597" s="271"/>
      <c r="AF597" s="271"/>
      <c r="AG597" s="271"/>
    </row>
    <row r="598" spans="1:33" ht="15.75" customHeight="1" x14ac:dyDescent="0.25">
      <c r="A598" s="271"/>
      <c r="B598" s="271"/>
      <c r="C598" s="271"/>
      <c r="D598" s="271"/>
      <c r="E598" s="271"/>
      <c r="F598" s="271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271"/>
      <c r="W598" s="271"/>
      <c r="X598" s="271"/>
      <c r="Y598" s="271"/>
      <c r="Z598" s="271"/>
      <c r="AA598" s="271"/>
      <c r="AB598" s="271"/>
      <c r="AC598" s="271"/>
      <c r="AD598" s="271"/>
      <c r="AE598" s="271"/>
      <c r="AF598" s="271"/>
      <c r="AG598" s="271"/>
    </row>
    <row r="599" spans="1:33" ht="15.75" customHeight="1" x14ac:dyDescent="0.25">
      <c r="A599" s="271"/>
      <c r="B599" s="271"/>
      <c r="C599" s="271"/>
      <c r="D599" s="271"/>
      <c r="E599" s="271"/>
      <c r="F599" s="271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271"/>
      <c r="W599" s="271"/>
      <c r="X599" s="271"/>
      <c r="Y599" s="271"/>
      <c r="Z599" s="271"/>
      <c r="AA599" s="271"/>
      <c r="AB599" s="271"/>
      <c r="AC599" s="271"/>
      <c r="AD599" s="271"/>
      <c r="AE599" s="271"/>
      <c r="AF599" s="271"/>
      <c r="AG599" s="271"/>
    </row>
    <row r="600" spans="1:33" ht="15.75" customHeight="1" x14ac:dyDescent="0.25">
      <c r="A600" s="271"/>
      <c r="B600" s="271"/>
      <c r="C600" s="271"/>
      <c r="D600" s="271"/>
      <c r="E600" s="271"/>
      <c r="F600" s="271"/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271"/>
      <c r="W600" s="271"/>
      <c r="X600" s="271"/>
      <c r="Y600" s="271"/>
      <c r="Z600" s="271"/>
      <c r="AA600" s="271"/>
      <c r="AB600" s="271"/>
      <c r="AC600" s="271"/>
      <c r="AD600" s="271"/>
      <c r="AE600" s="271"/>
      <c r="AF600" s="271"/>
      <c r="AG600" s="271"/>
    </row>
    <row r="601" spans="1:33" ht="15.75" customHeight="1" x14ac:dyDescent="0.25">
      <c r="A601" s="271"/>
      <c r="B601" s="271"/>
      <c r="C601" s="271"/>
      <c r="D601" s="271"/>
      <c r="E601" s="271"/>
      <c r="F601" s="271"/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271"/>
      <c r="W601" s="271"/>
      <c r="X601" s="271"/>
      <c r="Y601" s="271"/>
      <c r="Z601" s="271"/>
      <c r="AA601" s="271"/>
      <c r="AB601" s="271"/>
      <c r="AC601" s="271"/>
      <c r="AD601" s="271"/>
      <c r="AE601" s="271"/>
      <c r="AF601" s="271"/>
      <c r="AG601" s="271"/>
    </row>
    <row r="602" spans="1:33" ht="15.75" customHeight="1" x14ac:dyDescent="0.25">
      <c r="A602" s="271"/>
      <c r="B602" s="271"/>
      <c r="C602" s="271"/>
      <c r="D602" s="271"/>
      <c r="E602" s="271"/>
      <c r="F602" s="271"/>
      <c r="G602" s="271"/>
      <c r="H602" s="271"/>
      <c r="I602" s="271"/>
      <c r="J602" s="271"/>
      <c r="K602" s="271"/>
      <c r="L602" s="271"/>
      <c r="M602" s="271"/>
      <c r="N602" s="271"/>
      <c r="O602" s="271"/>
      <c r="P602" s="271"/>
      <c r="Q602" s="271"/>
      <c r="R602" s="271"/>
      <c r="S602" s="271"/>
      <c r="T602" s="271"/>
      <c r="U602" s="271"/>
      <c r="V602" s="271"/>
      <c r="W602" s="271"/>
      <c r="X602" s="271"/>
      <c r="Y602" s="271"/>
      <c r="Z602" s="271"/>
      <c r="AA602" s="271"/>
      <c r="AB602" s="271"/>
      <c r="AC602" s="271"/>
      <c r="AD602" s="271"/>
      <c r="AE602" s="271"/>
      <c r="AF602" s="271"/>
      <c r="AG602" s="271"/>
    </row>
    <row r="603" spans="1:33" ht="15.75" customHeight="1" x14ac:dyDescent="0.25">
      <c r="A603" s="271"/>
      <c r="B603" s="271"/>
      <c r="C603" s="271"/>
      <c r="D603" s="271"/>
      <c r="E603" s="271"/>
      <c r="F603" s="271"/>
      <c r="G603" s="271"/>
      <c r="H603" s="271"/>
      <c r="I603" s="271"/>
      <c r="J603" s="271"/>
      <c r="K603" s="271"/>
      <c r="L603" s="271"/>
      <c r="M603" s="271"/>
      <c r="N603" s="271"/>
      <c r="O603" s="271"/>
      <c r="P603" s="271"/>
      <c r="Q603" s="271"/>
      <c r="R603" s="271"/>
      <c r="S603" s="271"/>
      <c r="T603" s="271"/>
      <c r="U603" s="271"/>
      <c r="V603" s="271"/>
      <c r="W603" s="271"/>
      <c r="X603" s="271"/>
      <c r="Y603" s="271"/>
      <c r="Z603" s="271"/>
      <c r="AA603" s="271"/>
      <c r="AB603" s="271"/>
      <c r="AC603" s="271"/>
      <c r="AD603" s="271"/>
      <c r="AE603" s="271"/>
      <c r="AF603" s="271"/>
      <c r="AG603" s="271"/>
    </row>
    <row r="604" spans="1:33" ht="15.75" customHeight="1" x14ac:dyDescent="0.25">
      <c r="A604" s="271"/>
      <c r="B604" s="271"/>
      <c r="C604" s="271"/>
      <c r="D604" s="271"/>
      <c r="E604" s="271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271"/>
      <c r="W604" s="271"/>
      <c r="X604" s="271"/>
      <c r="Y604" s="271"/>
      <c r="Z604" s="271"/>
      <c r="AA604" s="271"/>
      <c r="AB604" s="271"/>
      <c r="AC604" s="271"/>
      <c r="AD604" s="271"/>
      <c r="AE604" s="271"/>
      <c r="AF604" s="271"/>
      <c r="AG604" s="271"/>
    </row>
    <row r="605" spans="1:33" ht="15.75" customHeight="1" x14ac:dyDescent="0.25">
      <c r="A605" s="271"/>
      <c r="B605" s="271"/>
      <c r="C605" s="271"/>
      <c r="D605" s="271"/>
      <c r="E605" s="271"/>
      <c r="F605" s="271"/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271"/>
      <c r="W605" s="271"/>
      <c r="X605" s="271"/>
      <c r="Y605" s="271"/>
      <c r="Z605" s="271"/>
      <c r="AA605" s="271"/>
      <c r="AB605" s="271"/>
      <c r="AC605" s="271"/>
      <c r="AD605" s="271"/>
      <c r="AE605" s="271"/>
      <c r="AF605" s="271"/>
      <c r="AG605" s="271"/>
    </row>
    <row r="606" spans="1:33" ht="15.75" customHeight="1" x14ac:dyDescent="0.25">
      <c r="A606" s="271"/>
      <c r="B606" s="271"/>
      <c r="C606" s="271"/>
      <c r="D606" s="271"/>
      <c r="E606" s="271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1"/>
      <c r="S606" s="271"/>
      <c r="T606" s="271"/>
      <c r="U606" s="271"/>
      <c r="V606" s="271"/>
      <c r="W606" s="271"/>
      <c r="X606" s="271"/>
      <c r="Y606" s="271"/>
      <c r="Z606" s="271"/>
      <c r="AA606" s="271"/>
      <c r="AB606" s="271"/>
      <c r="AC606" s="271"/>
      <c r="AD606" s="271"/>
      <c r="AE606" s="271"/>
      <c r="AF606" s="271"/>
      <c r="AG606" s="271"/>
    </row>
    <row r="607" spans="1:33" ht="15.75" customHeight="1" x14ac:dyDescent="0.25">
      <c r="A607" s="271"/>
      <c r="B607" s="271"/>
      <c r="C607" s="271"/>
      <c r="D607" s="271"/>
      <c r="E607" s="271"/>
      <c r="F607" s="271"/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271"/>
      <c r="W607" s="271"/>
      <c r="X607" s="271"/>
      <c r="Y607" s="271"/>
      <c r="Z607" s="271"/>
      <c r="AA607" s="271"/>
      <c r="AB607" s="271"/>
      <c r="AC607" s="271"/>
      <c r="AD607" s="271"/>
      <c r="AE607" s="271"/>
      <c r="AF607" s="271"/>
      <c r="AG607" s="271"/>
    </row>
    <row r="608" spans="1:33" ht="15.75" customHeight="1" x14ac:dyDescent="0.25">
      <c r="A608" s="271"/>
      <c r="B608" s="271"/>
      <c r="C608" s="271"/>
      <c r="D608" s="271"/>
      <c r="E608" s="271"/>
      <c r="F608" s="271"/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/>
      <c r="T608" s="271"/>
      <c r="U608" s="271"/>
      <c r="V608" s="271"/>
      <c r="W608" s="271"/>
      <c r="X608" s="271"/>
      <c r="Y608" s="271"/>
      <c r="Z608" s="271"/>
      <c r="AA608" s="271"/>
      <c r="AB608" s="271"/>
      <c r="AC608" s="271"/>
      <c r="AD608" s="271"/>
      <c r="AE608" s="271"/>
      <c r="AF608" s="271"/>
      <c r="AG608" s="271"/>
    </row>
    <row r="609" spans="1:33" ht="15.75" customHeight="1" x14ac:dyDescent="0.25">
      <c r="A609" s="271"/>
      <c r="B609" s="271"/>
      <c r="C609" s="271"/>
      <c r="D609" s="271"/>
      <c r="E609" s="271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1"/>
      <c r="S609" s="271"/>
      <c r="T609" s="271"/>
      <c r="U609" s="271"/>
      <c r="V609" s="271"/>
      <c r="W609" s="271"/>
      <c r="X609" s="271"/>
      <c r="Y609" s="271"/>
      <c r="Z609" s="271"/>
      <c r="AA609" s="271"/>
      <c r="AB609" s="271"/>
      <c r="AC609" s="271"/>
      <c r="AD609" s="271"/>
      <c r="AE609" s="271"/>
      <c r="AF609" s="271"/>
      <c r="AG609" s="271"/>
    </row>
    <row r="610" spans="1:33" ht="15.75" customHeight="1" x14ac:dyDescent="0.25">
      <c r="A610" s="271"/>
      <c r="B610" s="271"/>
      <c r="C610" s="271"/>
      <c r="D610" s="271"/>
      <c r="E610" s="271"/>
      <c r="F610" s="271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271"/>
      <c r="W610" s="271"/>
      <c r="X610" s="271"/>
      <c r="Y610" s="271"/>
      <c r="Z610" s="271"/>
      <c r="AA610" s="271"/>
      <c r="AB610" s="271"/>
      <c r="AC610" s="271"/>
      <c r="AD610" s="271"/>
      <c r="AE610" s="271"/>
      <c r="AF610" s="271"/>
      <c r="AG610" s="271"/>
    </row>
    <row r="611" spans="1:33" ht="15.75" customHeight="1" x14ac:dyDescent="0.25">
      <c r="A611" s="271"/>
      <c r="B611" s="271"/>
      <c r="C611" s="271"/>
      <c r="D611" s="271"/>
      <c r="E611" s="271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1"/>
      <c r="S611" s="271"/>
      <c r="T611" s="271"/>
      <c r="U611" s="271"/>
      <c r="V611" s="271"/>
      <c r="W611" s="271"/>
      <c r="X611" s="271"/>
      <c r="Y611" s="271"/>
      <c r="Z611" s="271"/>
      <c r="AA611" s="271"/>
      <c r="AB611" s="271"/>
      <c r="AC611" s="271"/>
      <c r="AD611" s="271"/>
      <c r="AE611" s="271"/>
      <c r="AF611" s="271"/>
      <c r="AG611" s="271"/>
    </row>
    <row r="612" spans="1:33" ht="15.75" customHeight="1" x14ac:dyDescent="0.25">
      <c r="A612" s="271"/>
      <c r="B612" s="271"/>
      <c r="C612" s="271"/>
      <c r="D612" s="271"/>
      <c r="E612" s="271"/>
      <c r="F612" s="271"/>
      <c r="G612" s="271"/>
      <c r="H612" s="271"/>
      <c r="I612" s="271"/>
      <c r="J612" s="271"/>
      <c r="K612" s="271"/>
      <c r="L612" s="271"/>
      <c r="M612" s="271"/>
      <c r="N612" s="271"/>
      <c r="O612" s="271"/>
      <c r="P612" s="271"/>
      <c r="Q612" s="271"/>
      <c r="R612" s="271"/>
      <c r="S612" s="271"/>
      <c r="T612" s="271"/>
      <c r="U612" s="271"/>
      <c r="V612" s="271"/>
      <c r="W612" s="271"/>
      <c r="X612" s="271"/>
      <c r="Y612" s="271"/>
      <c r="Z612" s="271"/>
      <c r="AA612" s="271"/>
      <c r="AB612" s="271"/>
      <c r="AC612" s="271"/>
      <c r="AD612" s="271"/>
      <c r="AE612" s="271"/>
      <c r="AF612" s="271"/>
      <c r="AG612" s="271"/>
    </row>
    <row r="613" spans="1:33" ht="15.75" customHeight="1" x14ac:dyDescent="0.25">
      <c r="A613" s="271"/>
      <c r="B613" s="271"/>
      <c r="C613" s="271"/>
      <c r="D613" s="271"/>
      <c r="E613" s="271"/>
      <c r="F613" s="271"/>
      <c r="G613" s="271"/>
      <c r="H613" s="271"/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  <c r="S613" s="271"/>
      <c r="T613" s="271"/>
      <c r="U613" s="271"/>
      <c r="V613" s="271"/>
      <c r="W613" s="271"/>
      <c r="X613" s="271"/>
      <c r="Y613" s="271"/>
      <c r="Z613" s="271"/>
      <c r="AA613" s="271"/>
      <c r="AB613" s="271"/>
      <c r="AC613" s="271"/>
      <c r="AD613" s="271"/>
      <c r="AE613" s="271"/>
      <c r="AF613" s="271"/>
      <c r="AG613" s="271"/>
    </row>
    <row r="614" spans="1:33" ht="15.75" customHeight="1" x14ac:dyDescent="0.25">
      <c r="A614" s="271"/>
      <c r="B614" s="271"/>
      <c r="C614" s="271"/>
      <c r="D614" s="271"/>
      <c r="E614" s="271"/>
      <c r="F614" s="271"/>
      <c r="G614" s="271"/>
      <c r="H614" s="271"/>
      <c r="I614" s="271"/>
      <c r="J614" s="271"/>
      <c r="K614" s="271"/>
      <c r="L614" s="271"/>
      <c r="M614" s="271"/>
      <c r="N614" s="271"/>
      <c r="O614" s="271"/>
      <c r="P614" s="271"/>
      <c r="Q614" s="271"/>
      <c r="R614" s="271"/>
      <c r="S614" s="271"/>
      <c r="T614" s="271"/>
      <c r="U614" s="271"/>
      <c r="V614" s="271"/>
      <c r="W614" s="271"/>
      <c r="X614" s="271"/>
      <c r="Y614" s="271"/>
      <c r="Z614" s="271"/>
      <c r="AA614" s="271"/>
      <c r="AB614" s="271"/>
      <c r="AC614" s="271"/>
      <c r="AD614" s="271"/>
      <c r="AE614" s="271"/>
      <c r="AF614" s="271"/>
      <c r="AG614" s="271"/>
    </row>
    <row r="615" spans="1:33" ht="15.75" customHeight="1" x14ac:dyDescent="0.25">
      <c r="A615" s="271"/>
      <c r="B615" s="271"/>
      <c r="C615" s="271"/>
      <c r="D615" s="271"/>
      <c r="E615" s="271"/>
      <c r="F615" s="271"/>
      <c r="G615" s="271"/>
      <c r="H615" s="271"/>
      <c r="I615" s="271"/>
      <c r="J615" s="271"/>
      <c r="K615" s="271"/>
      <c r="L615" s="271"/>
      <c r="M615" s="271"/>
      <c r="N615" s="271"/>
      <c r="O615" s="271"/>
      <c r="P615" s="271"/>
      <c r="Q615" s="271"/>
      <c r="R615" s="271"/>
      <c r="S615" s="271"/>
      <c r="T615" s="271"/>
      <c r="U615" s="271"/>
      <c r="V615" s="271"/>
      <c r="W615" s="271"/>
      <c r="X615" s="271"/>
      <c r="Y615" s="271"/>
      <c r="Z615" s="271"/>
      <c r="AA615" s="271"/>
      <c r="AB615" s="271"/>
      <c r="AC615" s="271"/>
      <c r="AD615" s="271"/>
      <c r="AE615" s="271"/>
      <c r="AF615" s="271"/>
      <c r="AG615" s="271"/>
    </row>
    <row r="616" spans="1:33" ht="15.75" customHeight="1" x14ac:dyDescent="0.25">
      <c r="A616" s="271"/>
      <c r="B616" s="271"/>
      <c r="C616" s="271"/>
      <c r="D616" s="271"/>
      <c r="E616" s="271"/>
      <c r="F616" s="271"/>
      <c r="G616" s="271"/>
      <c r="H616" s="271"/>
      <c r="I616" s="271"/>
      <c r="J616" s="271"/>
      <c r="K616" s="271"/>
      <c r="L616" s="271"/>
      <c r="M616" s="271"/>
      <c r="N616" s="271"/>
      <c r="O616" s="271"/>
      <c r="P616" s="271"/>
      <c r="Q616" s="271"/>
      <c r="R616" s="271"/>
      <c r="S616" s="271"/>
      <c r="T616" s="271"/>
      <c r="U616" s="271"/>
      <c r="V616" s="271"/>
      <c r="W616" s="271"/>
      <c r="X616" s="271"/>
      <c r="Y616" s="271"/>
      <c r="Z616" s="271"/>
      <c r="AA616" s="271"/>
      <c r="AB616" s="271"/>
      <c r="AC616" s="271"/>
      <c r="AD616" s="271"/>
      <c r="AE616" s="271"/>
      <c r="AF616" s="271"/>
      <c r="AG616" s="271"/>
    </row>
    <row r="617" spans="1:33" ht="15.75" customHeight="1" x14ac:dyDescent="0.25">
      <c r="A617" s="271"/>
      <c r="B617" s="271"/>
      <c r="C617" s="271"/>
      <c r="D617" s="271"/>
      <c r="E617" s="271"/>
      <c r="F617" s="271"/>
      <c r="G617" s="271"/>
      <c r="H617" s="271"/>
      <c r="I617" s="271"/>
      <c r="J617" s="271"/>
      <c r="K617" s="271"/>
      <c r="L617" s="271"/>
      <c r="M617" s="271"/>
      <c r="N617" s="271"/>
      <c r="O617" s="271"/>
      <c r="P617" s="271"/>
      <c r="Q617" s="271"/>
      <c r="R617" s="271"/>
      <c r="S617" s="271"/>
      <c r="T617" s="271"/>
      <c r="U617" s="271"/>
      <c r="V617" s="271"/>
      <c r="W617" s="271"/>
      <c r="X617" s="271"/>
      <c r="Y617" s="271"/>
      <c r="Z617" s="271"/>
      <c r="AA617" s="271"/>
      <c r="AB617" s="271"/>
      <c r="AC617" s="271"/>
      <c r="AD617" s="271"/>
      <c r="AE617" s="271"/>
      <c r="AF617" s="271"/>
      <c r="AG617" s="271"/>
    </row>
    <row r="618" spans="1:33" ht="15.75" customHeight="1" x14ac:dyDescent="0.25">
      <c r="A618" s="271"/>
      <c r="B618" s="271"/>
      <c r="C618" s="271"/>
      <c r="D618" s="271"/>
      <c r="E618" s="271"/>
      <c r="F618" s="271"/>
      <c r="G618" s="271"/>
      <c r="H618" s="271"/>
      <c r="I618" s="271"/>
      <c r="J618" s="271"/>
      <c r="K618" s="271"/>
      <c r="L618" s="271"/>
      <c r="M618" s="271"/>
      <c r="N618" s="271"/>
      <c r="O618" s="271"/>
      <c r="P618" s="271"/>
      <c r="Q618" s="271"/>
      <c r="R618" s="271"/>
      <c r="S618" s="271"/>
      <c r="T618" s="271"/>
      <c r="U618" s="271"/>
      <c r="V618" s="271"/>
      <c r="W618" s="271"/>
      <c r="X618" s="271"/>
      <c r="Y618" s="271"/>
      <c r="Z618" s="271"/>
      <c r="AA618" s="271"/>
      <c r="AB618" s="271"/>
      <c r="AC618" s="271"/>
      <c r="AD618" s="271"/>
      <c r="AE618" s="271"/>
      <c r="AF618" s="271"/>
      <c r="AG618" s="271"/>
    </row>
    <row r="619" spans="1:33" ht="15.75" customHeight="1" x14ac:dyDescent="0.25">
      <c r="A619" s="271"/>
      <c r="B619" s="271"/>
      <c r="C619" s="271"/>
      <c r="D619" s="271"/>
      <c r="E619" s="271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1"/>
      <c r="T619" s="271"/>
      <c r="U619" s="271"/>
      <c r="V619" s="271"/>
      <c r="W619" s="271"/>
      <c r="X619" s="271"/>
      <c r="Y619" s="271"/>
      <c r="Z619" s="271"/>
      <c r="AA619" s="271"/>
      <c r="AB619" s="271"/>
      <c r="AC619" s="271"/>
      <c r="AD619" s="271"/>
      <c r="AE619" s="271"/>
      <c r="AF619" s="271"/>
      <c r="AG619" s="271"/>
    </row>
    <row r="620" spans="1:33" ht="15.75" customHeight="1" x14ac:dyDescent="0.25">
      <c r="A620" s="271"/>
      <c r="B620" s="271"/>
      <c r="C620" s="271"/>
      <c r="D620" s="271"/>
      <c r="E620" s="271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1"/>
      <c r="T620" s="271"/>
      <c r="U620" s="271"/>
      <c r="V620" s="271"/>
      <c r="W620" s="271"/>
      <c r="X620" s="271"/>
      <c r="Y620" s="271"/>
      <c r="Z620" s="271"/>
      <c r="AA620" s="271"/>
      <c r="AB620" s="271"/>
      <c r="AC620" s="271"/>
      <c r="AD620" s="271"/>
      <c r="AE620" s="271"/>
      <c r="AF620" s="271"/>
      <c r="AG620" s="271"/>
    </row>
    <row r="621" spans="1:33" ht="15.75" customHeight="1" x14ac:dyDescent="0.25">
      <c r="A621" s="271"/>
      <c r="B621" s="271"/>
      <c r="C621" s="271"/>
      <c r="D621" s="271"/>
      <c r="E621" s="271"/>
      <c r="F621" s="271"/>
      <c r="G621" s="271"/>
      <c r="H621" s="271"/>
      <c r="I621" s="271"/>
      <c r="J621" s="271"/>
      <c r="K621" s="271"/>
      <c r="L621" s="271"/>
      <c r="M621" s="271"/>
      <c r="N621" s="271"/>
      <c r="O621" s="271"/>
      <c r="P621" s="271"/>
      <c r="Q621" s="271"/>
      <c r="R621" s="271"/>
      <c r="S621" s="271"/>
      <c r="T621" s="271"/>
      <c r="U621" s="271"/>
      <c r="V621" s="271"/>
      <c r="W621" s="271"/>
      <c r="X621" s="271"/>
      <c r="Y621" s="271"/>
      <c r="Z621" s="271"/>
      <c r="AA621" s="271"/>
      <c r="AB621" s="271"/>
      <c r="AC621" s="271"/>
      <c r="AD621" s="271"/>
      <c r="AE621" s="271"/>
      <c r="AF621" s="271"/>
      <c r="AG621" s="271"/>
    </row>
    <row r="622" spans="1:33" ht="15.75" customHeight="1" x14ac:dyDescent="0.25">
      <c r="A622" s="271"/>
      <c r="B622" s="271"/>
      <c r="C622" s="271"/>
      <c r="D622" s="271"/>
      <c r="E622" s="271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  <c r="T622" s="271"/>
      <c r="U622" s="271"/>
      <c r="V622" s="271"/>
      <c r="W622" s="271"/>
      <c r="X622" s="271"/>
      <c r="Y622" s="271"/>
      <c r="Z622" s="271"/>
      <c r="AA622" s="271"/>
      <c r="AB622" s="271"/>
      <c r="AC622" s="271"/>
      <c r="AD622" s="271"/>
      <c r="AE622" s="271"/>
      <c r="AF622" s="271"/>
      <c r="AG622" s="271"/>
    </row>
    <row r="623" spans="1:33" ht="15.75" customHeight="1" x14ac:dyDescent="0.25">
      <c r="A623" s="271"/>
      <c r="B623" s="271"/>
      <c r="C623" s="271"/>
      <c r="D623" s="271"/>
      <c r="E623" s="271"/>
      <c r="F623" s="271"/>
      <c r="G623" s="271"/>
      <c r="H623" s="271"/>
      <c r="I623" s="271"/>
      <c r="J623" s="271"/>
      <c r="K623" s="271"/>
      <c r="L623" s="271"/>
      <c r="M623" s="271"/>
      <c r="N623" s="271"/>
      <c r="O623" s="271"/>
      <c r="P623" s="271"/>
      <c r="Q623" s="271"/>
      <c r="R623" s="271"/>
      <c r="S623" s="271"/>
      <c r="T623" s="271"/>
      <c r="U623" s="271"/>
      <c r="V623" s="271"/>
      <c r="W623" s="271"/>
      <c r="X623" s="271"/>
      <c r="Y623" s="271"/>
      <c r="Z623" s="271"/>
      <c r="AA623" s="271"/>
      <c r="AB623" s="271"/>
      <c r="AC623" s="271"/>
      <c r="AD623" s="271"/>
      <c r="AE623" s="271"/>
      <c r="AF623" s="271"/>
      <c r="AG623" s="271"/>
    </row>
    <row r="624" spans="1:33" ht="15.75" customHeight="1" x14ac:dyDescent="0.25">
      <c r="A624" s="271"/>
      <c r="B624" s="271"/>
      <c r="C624" s="271"/>
      <c r="D624" s="271"/>
      <c r="E624" s="271"/>
      <c r="F624" s="271"/>
      <c r="G624" s="271"/>
      <c r="H624" s="271"/>
      <c r="I624" s="271"/>
      <c r="J624" s="271"/>
      <c r="K624" s="271"/>
      <c r="L624" s="271"/>
      <c r="M624" s="271"/>
      <c r="N624" s="271"/>
      <c r="O624" s="271"/>
      <c r="P624" s="271"/>
      <c r="Q624" s="271"/>
      <c r="R624" s="271"/>
      <c r="S624" s="271"/>
      <c r="T624" s="271"/>
      <c r="U624" s="271"/>
      <c r="V624" s="271"/>
      <c r="W624" s="271"/>
      <c r="X624" s="271"/>
      <c r="Y624" s="271"/>
      <c r="Z624" s="271"/>
      <c r="AA624" s="271"/>
      <c r="AB624" s="271"/>
      <c r="AC624" s="271"/>
      <c r="AD624" s="271"/>
      <c r="AE624" s="271"/>
      <c r="AF624" s="271"/>
      <c r="AG624" s="271"/>
    </row>
    <row r="625" spans="1:33" ht="15.75" customHeight="1" x14ac:dyDescent="0.25">
      <c r="A625" s="271"/>
      <c r="B625" s="271"/>
      <c r="C625" s="271"/>
      <c r="D625" s="271"/>
      <c r="E625" s="271"/>
      <c r="F625" s="271"/>
      <c r="G625" s="271"/>
      <c r="H625" s="271"/>
      <c r="I625" s="271"/>
      <c r="J625" s="271"/>
      <c r="K625" s="271"/>
      <c r="L625" s="271"/>
      <c r="M625" s="271"/>
      <c r="N625" s="271"/>
      <c r="O625" s="271"/>
      <c r="P625" s="271"/>
      <c r="Q625" s="271"/>
      <c r="R625" s="271"/>
      <c r="S625" s="271"/>
      <c r="T625" s="271"/>
      <c r="U625" s="271"/>
      <c r="V625" s="271"/>
      <c r="W625" s="271"/>
      <c r="X625" s="271"/>
      <c r="Y625" s="271"/>
      <c r="Z625" s="271"/>
      <c r="AA625" s="271"/>
      <c r="AB625" s="271"/>
      <c r="AC625" s="271"/>
      <c r="AD625" s="271"/>
      <c r="AE625" s="271"/>
      <c r="AF625" s="271"/>
      <c r="AG625" s="271"/>
    </row>
    <row r="626" spans="1:33" ht="15.75" customHeight="1" x14ac:dyDescent="0.25">
      <c r="A626" s="271"/>
      <c r="B626" s="271"/>
      <c r="C626" s="271"/>
      <c r="D626" s="271"/>
      <c r="E626" s="271"/>
      <c r="F626" s="271"/>
      <c r="G626" s="271"/>
      <c r="H626" s="271"/>
      <c r="I626" s="271"/>
      <c r="J626" s="271"/>
      <c r="K626" s="271"/>
      <c r="L626" s="271"/>
      <c r="M626" s="271"/>
      <c r="N626" s="271"/>
      <c r="O626" s="271"/>
      <c r="P626" s="271"/>
      <c r="Q626" s="271"/>
      <c r="R626" s="271"/>
      <c r="S626" s="271"/>
      <c r="T626" s="271"/>
      <c r="U626" s="271"/>
      <c r="V626" s="271"/>
      <c r="W626" s="271"/>
      <c r="X626" s="271"/>
      <c r="Y626" s="271"/>
      <c r="Z626" s="271"/>
      <c r="AA626" s="271"/>
      <c r="AB626" s="271"/>
      <c r="AC626" s="271"/>
      <c r="AD626" s="271"/>
      <c r="AE626" s="271"/>
      <c r="AF626" s="271"/>
      <c r="AG626" s="271"/>
    </row>
    <row r="627" spans="1:33" ht="15.75" customHeight="1" x14ac:dyDescent="0.25">
      <c r="A627" s="271"/>
      <c r="B627" s="271"/>
      <c r="C627" s="271"/>
      <c r="D627" s="271"/>
      <c r="E627" s="271"/>
      <c r="F627" s="271"/>
      <c r="G627" s="271"/>
      <c r="H627" s="271"/>
      <c r="I627" s="271"/>
      <c r="J627" s="271"/>
      <c r="K627" s="271"/>
      <c r="L627" s="271"/>
      <c r="M627" s="271"/>
      <c r="N627" s="271"/>
      <c r="O627" s="271"/>
      <c r="P627" s="271"/>
      <c r="Q627" s="271"/>
      <c r="R627" s="271"/>
      <c r="S627" s="271"/>
      <c r="T627" s="271"/>
      <c r="U627" s="271"/>
      <c r="V627" s="271"/>
      <c r="W627" s="271"/>
      <c r="X627" s="271"/>
      <c r="Y627" s="271"/>
      <c r="Z627" s="271"/>
      <c r="AA627" s="271"/>
      <c r="AB627" s="271"/>
      <c r="AC627" s="271"/>
      <c r="AD627" s="271"/>
      <c r="AE627" s="271"/>
      <c r="AF627" s="271"/>
      <c r="AG627" s="271"/>
    </row>
    <row r="628" spans="1:33" ht="15.75" customHeight="1" x14ac:dyDescent="0.25">
      <c r="A628" s="271"/>
      <c r="B628" s="271"/>
      <c r="C628" s="271"/>
      <c r="D628" s="271"/>
      <c r="E628" s="271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1"/>
      <c r="S628" s="271"/>
      <c r="T628" s="271"/>
      <c r="U628" s="271"/>
      <c r="V628" s="271"/>
      <c r="W628" s="271"/>
      <c r="X628" s="271"/>
      <c r="Y628" s="271"/>
      <c r="Z628" s="271"/>
      <c r="AA628" s="271"/>
      <c r="AB628" s="271"/>
      <c r="AC628" s="271"/>
      <c r="AD628" s="271"/>
      <c r="AE628" s="271"/>
      <c r="AF628" s="271"/>
      <c r="AG628" s="271"/>
    </row>
    <row r="629" spans="1:33" ht="15.75" customHeight="1" x14ac:dyDescent="0.25">
      <c r="A629" s="271"/>
      <c r="B629" s="271"/>
      <c r="C629" s="271"/>
      <c r="D629" s="271"/>
      <c r="E629" s="271"/>
      <c r="F629" s="271"/>
      <c r="G629" s="271"/>
      <c r="H629" s="271"/>
      <c r="I629" s="271"/>
      <c r="J629" s="271"/>
      <c r="K629" s="271"/>
      <c r="L629" s="271"/>
      <c r="M629" s="271"/>
      <c r="N629" s="271"/>
      <c r="O629" s="271"/>
      <c r="P629" s="271"/>
      <c r="Q629" s="271"/>
      <c r="R629" s="271"/>
      <c r="S629" s="271"/>
      <c r="T629" s="271"/>
      <c r="U629" s="271"/>
      <c r="V629" s="271"/>
      <c r="W629" s="271"/>
      <c r="X629" s="271"/>
      <c r="Y629" s="271"/>
      <c r="Z629" s="271"/>
      <c r="AA629" s="271"/>
      <c r="AB629" s="271"/>
      <c r="AC629" s="271"/>
      <c r="AD629" s="271"/>
      <c r="AE629" s="271"/>
      <c r="AF629" s="271"/>
      <c r="AG629" s="271"/>
    </row>
    <row r="630" spans="1:33" ht="15.75" customHeight="1" x14ac:dyDescent="0.25">
      <c r="A630" s="271"/>
      <c r="B630" s="271"/>
      <c r="C630" s="271"/>
      <c r="D630" s="271"/>
      <c r="E630" s="271"/>
      <c r="F630" s="271"/>
      <c r="G630" s="271"/>
      <c r="H630" s="271"/>
      <c r="I630" s="271"/>
      <c r="J630" s="271"/>
      <c r="K630" s="271"/>
      <c r="L630" s="271"/>
      <c r="M630" s="271"/>
      <c r="N630" s="271"/>
      <c r="O630" s="271"/>
      <c r="P630" s="271"/>
      <c r="Q630" s="271"/>
      <c r="R630" s="271"/>
      <c r="S630" s="271"/>
      <c r="T630" s="271"/>
      <c r="U630" s="271"/>
      <c r="V630" s="271"/>
      <c r="W630" s="271"/>
      <c r="X630" s="271"/>
      <c r="Y630" s="271"/>
      <c r="Z630" s="271"/>
      <c r="AA630" s="271"/>
      <c r="AB630" s="271"/>
      <c r="AC630" s="271"/>
      <c r="AD630" s="271"/>
      <c r="AE630" s="271"/>
      <c r="AF630" s="271"/>
      <c r="AG630" s="271"/>
    </row>
    <row r="631" spans="1:33" ht="15.75" customHeight="1" x14ac:dyDescent="0.25">
      <c r="A631" s="271"/>
      <c r="B631" s="271"/>
      <c r="C631" s="271"/>
      <c r="D631" s="271"/>
      <c r="E631" s="271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1"/>
      <c r="S631" s="271"/>
      <c r="T631" s="271"/>
      <c r="U631" s="271"/>
      <c r="V631" s="271"/>
      <c r="W631" s="271"/>
      <c r="X631" s="271"/>
      <c r="Y631" s="271"/>
      <c r="Z631" s="271"/>
      <c r="AA631" s="271"/>
      <c r="AB631" s="271"/>
      <c r="AC631" s="271"/>
      <c r="AD631" s="271"/>
      <c r="AE631" s="271"/>
      <c r="AF631" s="271"/>
      <c r="AG631" s="271"/>
    </row>
    <row r="632" spans="1:33" ht="15.75" customHeight="1" x14ac:dyDescent="0.25">
      <c r="A632" s="271"/>
      <c r="B632" s="271"/>
      <c r="C632" s="271"/>
      <c r="D632" s="271"/>
      <c r="E632" s="271"/>
      <c r="F632" s="271"/>
      <c r="G632" s="271"/>
      <c r="H632" s="271"/>
      <c r="I632" s="271"/>
      <c r="J632" s="271"/>
      <c r="K632" s="271"/>
      <c r="L632" s="271"/>
      <c r="M632" s="271"/>
      <c r="N632" s="271"/>
      <c r="O632" s="271"/>
      <c r="P632" s="271"/>
      <c r="Q632" s="271"/>
      <c r="R632" s="271"/>
      <c r="S632" s="271"/>
      <c r="T632" s="271"/>
      <c r="U632" s="271"/>
      <c r="V632" s="271"/>
      <c r="W632" s="271"/>
      <c r="X632" s="271"/>
      <c r="Y632" s="271"/>
      <c r="Z632" s="271"/>
      <c r="AA632" s="271"/>
      <c r="AB632" s="271"/>
      <c r="AC632" s="271"/>
      <c r="AD632" s="271"/>
      <c r="AE632" s="271"/>
      <c r="AF632" s="271"/>
      <c r="AG632" s="271"/>
    </row>
    <row r="633" spans="1:33" ht="15.75" customHeight="1" x14ac:dyDescent="0.25">
      <c r="A633" s="271"/>
      <c r="B633" s="271"/>
      <c r="C633" s="271"/>
      <c r="D633" s="271"/>
      <c r="E633" s="271"/>
      <c r="F633" s="271"/>
      <c r="G633" s="271"/>
      <c r="H633" s="271"/>
      <c r="I633" s="271"/>
      <c r="J633" s="271"/>
      <c r="K633" s="271"/>
      <c r="L633" s="271"/>
      <c r="M633" s="271"/>
      <c r="N633" s="271"/>
      <c r="O633" s="271"/>
      <c r="P633" s="271"/>
      <c r="Q633" s="271"/>
      <c r="R633" s="271"/>
      <c r="S633" s="271"/>
      <c r="T633" s="271"/>
      <c r="U633" s="271"/>
      <c r="V633" s="271"/>
      <c r="W633" s="271"/>
      <c r="X633" s="271"/>
      <c r="Y633" s="271"/>
      <c r="Z633" s="271"/>
      <c r="AA633" s="271"/>
      <c r="AB633" s="271"/>
      <c r="AC633" s="271"/>
      <c r="AD633" s="271"/>
      <c r="AE633" s="271"/>
      <c r="AF633" s="271"/>
      <c r="AG633" s="271"/>
    </row>
    <row r="634" spans="1:33" ht="15.75" customHeight="1" x14ac:dyDescent="0.25">
      <c r="A634" s="271"/>
      <c r="B634" s="271"/>
      <c r="C634" s="271"/>
      <c r="D634" s="271"/>
      <c r="E634" s="271"/>
      <c r="F634" s="271"/>
      <c r="G634" s="271"/>
      <c r="H634" s="271"/>
      <c r="I634" s="271"/>
      <c r="J634" s="271"/>
      <c r="K634" s="271"/>
      <c r="L634" s="271"/>
      <c r="M634" s="271"/>
      <c r="N634" s="271"/>
      <c r="O634" s="271"/>
      <c r="P634" s="271"/>
      <c r="Q634" s="271"/>
      <c r="R634" s="271"/>
      <c r="S634" s="271"/>
      <c r="T634" s="271"/>
      <c r="U634" s="271"/>
      <c r="V634" s="271"/>
      <c r="W634" s="271"/>
      <c r="X634" s="271"/>
      <c r="Y634" s="271"/>
      <c r="Z634" s="271"/>
      <c r="AA634" s="271"/>
      <c r="AB634" s="271"/>
      <c r="AC634" s="271"/>
      <c r="AD634" s="271"/>
      <c r="AE634" s="271"/>
      <c r="AF634" s="271"/>
      <c r="AG634" s="271"/>
    </row>
    <row r="635" spans="1:33" ht="15.75" customHeight="1" x14ac:dyDescent="0.25">
      <c r="A635" s="271"/>
      <c r="B635" s="271"/>
      <c r="C635" s="271"/>
      <c r="D635" s="271"/>
      <c r="E635" s="271"/>
      <c r="F635" s="271"/>
      <c r="G635" s="271"/>
      <c r="H635" s="271"/>
      <c r="I635" s="271"/>
      <c r="J635" s="271"/>
      <c r="K635" s="271"/>
      <c r="L635" s="271"/>
      <c r="M635" s="271"/>
      <c r="N635" s="271"/>
      <c r="O635" s="271"/>
      <c r="P635" s="271"/>
      <c r="Q635" s="271"/>
      <c r="R635" s="271"/>
      <c r="S635" s="271"/>
      <c r="T635" s="271"/>
      <c r="U635" s="271"/>
      <c r="V635" s="271"/>
      <c r="W635" s="271"/>
      <c r="X635" s="271"/>
      <c r="Y635" s="271"/>
      <c r="Z635" s="271"/>
      <c r="AA635" s="271"/>
      <c r="AB635" s="271"/>
      <c r="AC635" s="271"/>
      <c r="AD635" s="271"/>
      <c r="AE635" s="271"/>
      <c r="AF635" s="271"/>
      <c r="AG635" s="271"/>
    </row>
    <row r="636" spans="1:33" ht="15.75" customHeight="1" x14ac:dyDescent="0.25">
      <c r="A636" s="271"/>
      <c r="B636" s="271"/>
      <c r="C636" s="271"/>
      <c r="D636" s="271"/>
      <c r="E636" s="271"/>
      <c r="F636" s="271"/>
      <c r="G636" s="271"/>
      <c r="H636" s="271"/>
      <c r="I636" s="271"/>
      <c r="J636" s="271"/>
      <c r="K636" s="271"/>
      <c r="L636" s="271"/>
      <c r="M636" s="271"/>
      <c r="N636" s="271"/>
      <c r="O636" s="271"/>
      <c r="P636" s="271"/>
      <c r="Q636" s="271"/>
      <c r="R636" s="271"/>
      <c r="S636" s="271"/>
      <c r="T636" s="271"/>
      <c r="U636" s="271"/>
      <c r="V636" s="271"/>
      <c r="W636" s="271"/>
      <c r="X636" s="271"/>
      <c r="Y636" s="271"/>
      <c r="Z636" s="271"/>
      <c r="AA636" s="271"/>
      <c r="AB636" s="271"/>
      <c r="AC636" s="271"/>
      <c r="AD636" s="271"/>
      <c r="AE636" s="271"/>
      <c r="AF636" s="271"/>
      <c r="AG636" s="271"/>
    </row>
    <row r="637" spans="1:33" ht="15.75" customHeight="1" x14ac:dyDescent="0.25">
      <c r="A637" s="271"/>
      <c r="B637" s="271"/>
      <c r="C637" s="271"/>
      <c r="D637" s="271"/>
      <c r="E637" s="271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271"/>
      <c r="W637" s="271"/>
      <c r="X637" s="271"/>
      <c r="Y637" s="271"/>
      <c r="Z637" s="271"/>
      <c r="AA637" s="271"/>
      <c r="AB637" s="271"/>
      <c r="AC637" s="271"/>
      <c r="AD637" s="271"/>
      <c r="AE637" s="271"/>
      <c r="AF637" s="271"/>
      <c r="AG637" s="271"/>
    </row>
    <row r="638" spans="1:33" ht="15.75" customHeight="1" x14ac:dyDescent="0.25">
      <c r="A638" s="271"/>
      <c r="B638" s="271"/>
      <c r="C638" s="271"/>
      <c r="D638" s="271"/>
      <c r="E638" s="271"/>
      <c r="F638" s="271"/>
      <c r="G638" s="271"/>
      <c r="H638" s="271"/>
      <c r="I638" s="271"/>
      <c r="J638" s="271"/>
      <c r="K638" s="271"/>
      <c r="L638" s="271"/>
      <c r="M638" s="271"/>
      <c r="N638" s="271"/>
      <c r="O638" s="271"/>
      <c r="P638" s="271"/>
      <c r="Q638" s="271"/>
      <c r="R638" s="271"/>
      <c r="S638" s="271"/>
      <c r="T638" s="271"/>
      <c r="U638" s="271"/>
      <c r="V638" s="271"/>
      <c r="W638" s="271"/>
      <c r="X638" s="271"/>
      <c r="Y638" s="271"/>
      <c r="Z638" s="271"/>
      <c r="AA638" s="271"/>
      <c r="AB638" s="271"/>
      <c r="AC638" s="271"/>
      <c r="AD638" s="271"/>
      <c r="AE638" s="271"/>
      <c r="AF638" s="271"/>
      <c r="AG638" s="271"/>
    </row>
    <row r="639" spans="1:33" ht="15.75" customHeight="1" x14ac:dyDescent="0.25">
      <c r="A639" s="271"/>
      <c r="B639" s="271"/>
      <c r="C639" s="271"/>
      <c r="D639" s="271"/>
      <c r="E639" s="271"/>
      <c r="F639" s="271"/>
      <c r="G639" s="271"/>
      <c r="H639" s="271"/>
      <c r="I639" s="271"/>
      <c r="J639" s="271"/>
      <c r="K639" s="271"/>
      <c r="L639" s="271"/>
      <c r="M639" s="271"/>
      <c r="N639" s="271"/>
      <c r="O639" s="271"/>
      <c r="P639" s="271"/>
      <c r="Q639" s="271"/>
      <c r="R639" s="271"/>
      <c r="S639" s="271"/>
      <c r="T639" s="271"/>
      <c r="U639" s="271"/>
      <c r="V639" s="271"/>
      <c r="W639" s="271"/>
      <c r="X639" s="271"/>
      <c r="Y639" s="271"/>
      <c r="Z639" s="271"/>
      <c r="AA639" s="271"/>
      <c r="AB639" s="271"/>
      <c r="AC639" s="271"/>
      <c r="AD639" s="271"/>
      <c r="AE639" s="271"/>
      <c r="AF639" s="271"/>
      <c r="AG639" s="271"/>
    </row>
    <row r="640" spans="1:33" ht="15.75" customHeight="1" x14ac:dyDescent="0.25">
      <c r="A640" s="271"/>
      <c r="B640" s="271"/>
      <c r="C640" s="271"/>
      <c r="D640" s="271"/>
      <c r="E640" s="271"/>
      <c r="F640" s="271"/>
      <c r="G640" s="271"/>
      <c r="H640" s="271"/>
      <c r="I640" s="271"/>
      <c r="J640" s="271"/>
      <c r="K640" s="271"/>
      <c r="L640" s="271"/>
      <c r="M640" s="271"/>
      <c r="N640" s="271"/>
      <c r="O640" s="271"/>
      <c r="P640" s="271"/>
      <c r="Q640" s="271"/>
      <c r="R640" s="271"/>
      <c r="S640" s="271"/>
      <c r="T640" s="271"/>
      <c r="U640" s="271"/>
      <c r="V640" s="271"/>
      <c r="W640" s="271"/>
      <c r="X640" s="271"/>
      <c r="Y640" s="271"/>
      <c r="Z640" s="271"/>
      <c r="AA640" s="271"/>
      <c r="AB640" s="271"/>
      <c r="AC640" s="271"/>
      <c r="AD640" s="271"/>
      <c r="AE640" s="271"/>
      <c r="AF640" s="271"/>
      <c r="AG640" s="271"/>
    </row>
    <row r="641" spans="1:33" ht="15.75" customHeight="1" x14ac:dyDescent="0.25">
      <c r="A641" s="271"/>
      <c r="B641" s="271"/>
      <c r="C641" s="271"/>
      <c r="D641" s="271"/>
      <c r="E641" s="271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271"/>
      <c r="W641" s="271"/>
      <c r="X641" s="271"/>
      <c r="Y641" s="271"/>
      <c r="Z641" s="271"/>
      <c r="AA641" s="271"/>
      <c r="AB641" s="271"/>
      <c r="AC641" s="271"/>
      <c r="AD641" s="271"/>
      <c r="AE641" s="271"/>
      <c r="AF641" s="271"/>
      <c r="AG641" s="271"/>
    </row>
    <row r="642" spans="1:33" ht="15.75" customHeight="1" x14ac:dyDescent="0.25">
      <c r="A642" s="271"/>
      <c r="B642" s="271"/>
      <c r="C642" s="271"/>
      <c r="D642" s="271"/>
      <c r="E642" s="271"/>
      <c r="F642" s="271"/>
      <c r="G642" s="271"/>
      <c r="H642" s="271"/>
      <c r="I642" s="271"/>
      <c r="J642" s="271"/>
      <c r="K642" s="271"/>
      <c r="L642" s="271"/>
      <c r="M642" s="271"/>
      <c r="N642" s="271"/>
      <c r="O642" s="271"/>
      <c r="P642" s="271"/>
      <c r="Q642" s="271"/>
      <c r="R642" s="271"/>
      <c r="S642" s="271"/>
      <c r="T642" s="271"/>
      <c r="U642" s="271"/>
      <c r="V642" s="271"/>
      <c r="W642" s="271"/>
      <c r="X642" s="271"/>
      <c r="Y642" s="271"/>
      <c r="Z642" s="271"/>
      <c r="AA642" s="271"/>
      <c r="AB642" s="271"/>
      <c r="AC642" s="271"/>
      <c r="AD642" s="271"/>
      <c r="AE642" s="271"/>
      <c r="AF642" s="271"/>
      <c r="AG642" s="271"/>
    </row>
    <row r="643" spans="1:33" ht="15.75" customHeight="1" x14ac:dyDescent="0.25">
      <c r="A643" s="271"/>
      <c r="B643" s="271"/>
      <c r="C643" s="271"/>
      <c r="D643" s="271"/>
      <c r="E643" s="271"/>
      <c r="F643" s="271"/>
      <c r="G643" s="271"/>
      <c r="H643" s="271"/>
      <c r="I643" s="271"/>
      <c r="J643" s="271"/>
      <c r="K643" s="271"/>
      <c r="L643" s="271"/>
      <c r="M643" s="271"/>
      <c r="N643" s="271"/>
      <c r="O643" s="271"/>
      <c r="P643" s="271"/>
      <c r="Q643" s="271"/>
      <c r="R643" s="271"/>
      <c r="S643" s="271"/>
      <c r="T643" s="271"/>
      <c r="U643" s="271"/>
      <c r="V643" s="271"/>
      <c r="W643" s="271"/>
      <c r="X643" s="271"/>
      <c r="Y643" s="271"/>
      <c r="Z643" s="271"/>
      <c r="AA643" s="271"/>
      <c r="AB643" s="271"/>
      <c r="AC643" s="271"/>
      <c r="AD643" s="271"/>
      <c r="AE643" s="271"/>
      <c r="AF643" s="271"/>
      <c r="AG643" s="271"/>
    </row>
    <row r="644" spans="1:33" ht="15.75" customHeight="1" x14ac:dyDescent="0.25">
      <c r="A644" s="271"/>
      <c r="B644" s="271"/>
      <c r="C644" s="271"/>
      <c r="D644" s="271"/>
      <c r="E644" s="271"/>
      <c r="F644" s="271"/>
      <c r="G644" s="271"/>
      <c r="H644" s="271"/>
      <c r="I644" s="271"/>
      <c r="J644" s="271"/>
      <c r="K644" s="271"/>
      <c r="L644" s="271"/>
      <c r="M644" s="271"/>
      <c r="N644" s="271"/>
      <c r="O644" s="271"/>
      <c r="P644" s="271"/>
      <c r="Q644" s="271"/>
      <c r="R644" s="271"/>
      <c r="S644" s="271"/>
      <c r="T644" s="271"/>
      <c r="U644" s="271"/>
      <c r="V644" s="271"/>
      <c r="W644" s="271"/>
      <c r="X644" s="271"/>
      <c r="Y644" s="271"/>
      <c r="Z644" s="271"/>
      <c r="AA644" s="271"/>
      <c r="AB644" s="271"/>
      <c r="AC644" s="271"/>
      <c r="AD644" s="271"/>
      <c r="AE644" s="271"/>
      <c r="AF644" s="271"/>
      <c r="AG644" s="271"/>
    </row>
    <row r="645" spans="1:33" ht="15.75" customHeight="1" x14ac:dyDescent="0.25">
      <c r="A645" s="271"/>
      <c r="B645" s="271"/>
      <c r="C645" s="271"/>
      <c r="D645" s="271"/>
      <c r="E645" s="271"/>
      <c r="F645" s="271"/>
      <c r="G645" s="271"/>
      <c r="H645" s="271"/>
      <c r="I645" s="271"/>
      <c r="J645" s="271"/>
      <c r="K645" s="271"/>
      <c r="L645" s="271"/>
      <c r="M645" s="271"/>
      <c r="N645" s="271"/>
      <c r="O645" s="271"/>
      <c r="P645" s="271"/>
      <c r="Q645" s="271"/>
      <c r="R645" s="271"/>
      <c r="S645" s="271"/>
      <c r="T645" s="271"/>
      <c r="U645" s="271"/>
      <c r="V645" s="271"/>
      <c r="W645" s="271"/>
      <c r="X645" s="271"/>
      <c r="Y645" s="271"/>
      <c r="Z645" s="271"/>
      <c r="AA645" s="271"/>
      <c r="AB645" s="271"/>
      <c r="AC645" s="271"/>
      <c r="AD645" s="271"/>
      <c r="AE645" s="271"/>
      <c r="AF645" s="271"/>
      <c r="AG645" s="271"/>
    </row>
    <row r="646" spans="1:33" ht="15.75" customHeight="1" x14ac:dyDescent="0.25">
      <c r="A646" s="271"/>
      <c r="B646" s="271"/>
      <c r="C646" s="271"/>
      <c r="D646" s="271"/>
      <c r="E646" s="271"/>
      <c r="F646" s="271"/>
      <c r="G646" s="271"/>
      <c r="H646" s="271"/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  <c r="S646" s="271"/>
      <c r="T646" s="271"/>
      <c r="U646" s="271"/>
      <c r="V646" s="271"/>
      <c r="W646" s="271"/>
      <c r="X646" s="271"/>
      <c r="Y646" s="271"/>
      <c r="Z646" s="271"/>
      <c r="AA646" s="271"/>
      <c r="AB646" s="271"/>
      <c r="AC646" s="271"/>
      <c r="AD646" s="271"/>
      <c r="AE646" s="271"/>
      <c r="AF646" s="271"/>
      <c r="AG646" s="271"/>
    </row>
    <row r="647" spans="1:33" ht="15.75" customHeight="1" x14ac:dyDescent="0.25">
      <c r="A647" s="271"/>
      <c r="B647" s="271"/>
      <c r="C647" s="271"/>
      <c r="D647" s="271"/>
      <c r="E647" s="271"/>
      <c r="F647" s="271"/>
      <c r="G647" s="271"/>
      <c r="H647" s="271"/>
      <c r="I647" s="271"/>
      <c r="J647" s="271"/>
      <c r="K647" s="271"/>
      <c r="L647" s="271"/>
      <c r="M647" s="271"/>
      <c r="N647" s="271"/>
      <c r="O647" s="271"/>
      <c r="P647" s="271"/>
      <c r="Q647" s="271"/>
      <c r="R647" s="271"/>
      <c r="S647" s="271"/>
      <c r="T647" s="271"/>
      <c r="U647" s="271"/>
      <c r="V647" s="271"/>
      <c r="W647" s="271"/>
      <c r="X647" s="271"/>
      <c r="Y647" s="271"/>
      <c r="Z647" s="271"/>
      <c r="AA647" s="271"/>
      <c r="AB647" s="271"/>
      <c r="AC647" s="271"/>
      <c r="AD647" s="271"/>
      <c r="AE647" s="271"/>
      <c r="AF647" s="271"/>
      <c r="AG647" s="271"/>
    </row>
    <row r="648" spans="1:33" ht="15.75" customHeight="1" x14ac:dyDescent="0.25">
      <c r="A648" s="271"/>
      <c r="B648" s="271"/>
      <c r="C648" s="271"/>
      <c r="D648" s="271"/>
      <c r="E648" s="271"/>
      <c r="F648" s="271"/>
      <c r="G648" s="271"/>
      <c r="H648" s="271"/>
      <c r="I648" s="271"/>
      <c r="J648" s="271"/>
      <c r="K648" s="271"/>
      <c r="L648" s="271"/>
      <c r="M648" s="271"/>
      <c r="N648" s="271"/>
      <c r="O648" s="271"/>
      <c r="P648" s="271"/>
      <c r="Q648" s="271"/>
      <c r="R648" s="271"/>
      <c r="S648" s="271"/>
      <c r="T648" s="271"/>
      <c r="U648" s="271"/>
      <c r="V648" s="271"/>
      <c r="W648" s="271"/>
      <c r="X648" s="271"/>
      <c r="Y648" s="271"/>
      <c r="Z648" s="271"/>
      <c r="AA648" s="271"/>
      <c r="AB648" s="271"/>
      <c r="AC648" s="271"/>
      <c r="AD648" s="271"/>
      <c r="AE648" s="271"/>
      <c r="AF648" s="271"/>
      <c r="AG648" s="271"/>
    </row>
    <row r="649" spans="1:33" ht="15.75" customHeight="1" x14ac:dyDescent="0.25">
      <c r="A649" s="271"/>
      <c r="B649" s="271"/>
      <c r="C649" s="271"/>
      <c r="D649" s="271"/>
      <c r="E649" s="271"/>
      <c r="F649" s="271"/>
      <c r="G649" s="271"/>
      <c r="H649" s="271"/>
      <c r="I649" s="271"/>
      <c r="J649" s="271"/>
      <c r="K649" s="271"/>
      <c r="L649" s="271"/>
      <c r="M649" s="271"/>
      <c r="N649" s="271"/>
      <c r="O649" s="271"/>
      <c r="P649" s="271"/>
      <c r="Q649" s="271"/>
      <c r="R649" s="271"/>
      <c r="S649" s="271"/>
      <c r="T649" s="271"/>
      <c r="U649" s="271"/>
      <c r="V649" s="271"/>
      <c r="W649" s="271"/>
      <c r="X649" s="271"/>
      <c r="Y649" s="271"/>
      <c r="Z649" s="271"/>
      <c r="AA649" s="271"/>
      <c r="AB649" s="271"/>
      <c r="AC649" s="271"/>
      <c r="AD649" s="271"/>
      <c r="AE649" s="271"/>
      <c r="AF649" s="271"/>
      <c r="AG649" s="271"/>
    </row>
    <row r="650" spans="1:33" ht="15.75" customHeight="1" x14ac:dyDescent="0.25">
      <c r="A650" s="271"/>
      <c r="B650" s="271"/>
      <c r="C650" s="271"/>
      <c r="D650" s="271"/>
      <c r="E650" s="271"/>
      <c r="F650" s="271"/>
      <c r="G650" s="271"/>
      <c r="H650" s="271"/>
      <c r="I650" s="271"/>
      <c r="J650" s="271"/>
      <c r="K650" s="271"/>
      <c r="L650" s="271"/>
      <c r="M650" s="271"/>
      <c r="N650" s="271"/>
      <c r="O650" s="271"/>
      <c r="P650" s="271"/>
      <c r="Q650" s="271"/>
      <c r="R650" s="271"/>
      <c r="S650" s="271"/>
      <c r="T650" s="271"/>
      <c r="U650" s="271"/>
      <c r="V650" s="271"/>
      <c r="W650" s="271"/>
      <c r="X650" s="271"/>
      <c r="Y650" s="271"/>
      <c r="Z650" s="271"/>
      <c r="AA650" s="271"/>
      <c r="AB650" s="271"/>
      <c r="AC650" s="271"/>
      <c r="AD650" s="271"/>
      <c r="AE650" s="271"/>
      <c r="AF650" s="271"/>
      <c r="AG650" s="271"/>
    </row>
    <row r="651" spans="1:33" ht="15.75" customHeight="1" x14ac:dyDescent="0.25">
      <c r="A651" s="271"/>
      <c r="B651" s="271"/>
      <c r="C651" s="271"/>
      <c r="D651" s="271"/>
      <c r="E651" s="271"/>
      <c r="F651" s="271"/>
      <c r="G651" s="271"/>
      <c r="H651" s="271"/>
      <c r="I651" s="271"/>
      <c r="J651" s="271"/>
      <c r="K651" s="271"/>
      <c r="L651" s="271"/>
      <c r="M651" s="271"/>
      <c r="N651" s="271"/>
      <c r="O651" s="271"/>
      <c r="P651" s="271"/>
      <c r="Q651" s="271"/>
      <c r="R651" s="271"/>
      <c r="S651" s="271"/>
      <c r="T651" s="271"/>
      <c r="U651" s="271"/>
      <c r="V651" s="271"/>
      <c r="W651" s="271"/>
      <c r="X651" s="271"/>
      <c r="Y651" s="271"/>
      <c r="Z651" s="271"/>
      <c r="AA651" s="271"/>
      <c r="AB651" s="271"/>
      <c r="AC651" s="271"/>
      <c r="AD651" s="271"/>
      <c r="AE651" s="271"/>
      <c r="AF651" s="271"/>
      <c r="AG651" s="271"/>
    </row>
    <row r="652" spans="1:33" ht="15.75" customHeight="1" x14ac:dyDescent="0.25">
      <c r="A652" s="271"/>
      <c r="B652" s="271"/>
      <c r="C652" s="271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271"/>
      <c r="W652" s="271"/>
      <c r="X652" s="271"/>
      <c r="Y652" s="271"/>
      <c r="Z652" s="271"/>
      <c r="AA652" s="271"/>
      <c r="AB652" s="271"/>
      <c r="AC652" s="271"/>
      <c r="AD652" s="271"/>
      <c r="AE652" s="271"/>
      <c r="AF652" s="271"/>
      <c r="AG652" s="271"/>
    </row>
    <row r="653" spans="1:33" ht="15.75" customHeight="1" x14ac:dyDescent="0.25">
      <c r="A653" s="271"/>
      <c r="B653" s="271"/>
      <c r="C653" s="271"/>
      <c r="D653" s="271"/>
      <c r="E653" s="271"/>
      <c r="F653" s="271"/>
      <c r="G653" s="271"/>
      <c r="H653" s="271"/>
      <c r="I653" s="271"/>
      <c r="J653" s="271"/>
      <c r="K653" s="271"/>
      <c r="L653" s="271"/>
      <c r="M653" s="271"/>
      <c r="N653" s="271"/>
      <c r="O653" s="271"/>
      <c r="P653" s="271"/>
      <c r="Q653" s="271"/>
      <c r="R653" s="271"/>
      <c r="S653" s="271"/>
      <c r="T653" s="271"/>
      <c r="U653" s="271"/>
      <c r="V653" s="271"/>
      <c r="W653" s="271"/>
      <c r="X653" s="271"/>
      <c r="Y653" s="271"/>
      <c r="Z653" s="271"/>
      <c r="AA653" s="271"/>
      <c r="AB653" s="271"/>
      <c r="AC653" s="271"/>
      <c r="AD653" s="271"/>
      <c r="AE653" s="271"/>
      <c r="AF653" s="271"/>
      <c r="AG653" s="271"/>
    </row>
    <row r="654" spans="1:33" ht="15.75" customHeight="1" x14ac:dyDescent="0.25">
      <c r="A654" s="271"/>
      <c r="B654" s="271"/>
      <c r="C654" s="271"/>
      <c r="D654" s="271"/>
      <c r="E654" s="271"/>
      <c r="F654" s="271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271"/>
      <c r="W654" s="271"/>
      <c r="X654" s="271"/>
      <c r="Y654" s="271"/>
      <c r="Z654" s="271"/>
      <c r="AA654" s="271"/>
      <c r="AB654" s="271"/>
      <c r="AC654" s="271"/>
      <c r="AD654" s="271"/>
      <c r="AE654" s="271"/>
      <c r="AF654" s="271"/>
      <c r="AG654" s="271"/>
    </row>
    <row r="655" spans="1:33" ht="15.75" customHeight="1" x14ac:dyDescent="0.25">
      <c r="A655" s="271"/>
      <c r="B655" s="271"/>
      <c r="C655" s="271"/>
      <c r="D655" s="271"/>
      <c r="E655" s="271"/>
      <c r="F655" s="271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271"/>
      <c r="W655" s="271"/>
      <c r="X655" s="271"/>
      <c r="Y655" s="271"/>
      <c r="Z655" s="271"/>
      <c r="AA655" s="271"/>
      <c r="AB655" s="271"/>
      <c r="AC655" s="271"/>
      <c r="AD655" s="271"/>
      <c r="AE655" s="271"/>
      <c r="AF655" s="271"/>
      <c r="AG655" s="271"/>
    </row>
    <row r="656" spans="1:33" ht="15.75" customHeight="1" x14ac:dyDescent="0.25">
      <c r="A656" s="271"/>
      <c r="B656" s="271"/>
      <c r="C656" s="271"/>
      <c r="D656" s="271"/>
      <c r="E656" s="271"/>
      <c r="F656" s="271"/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/>
      <c r="T656" s="271"/>
      <c r="U656" s="271"/>
      <c r="V656" s="271"/>
      <c r="W656" s="271"/>
      <c r="X656" s="271"/>
      <c r="Y656" s="271"/>
      <c r="Z656" s="271"/>
      <c r="AA656" s="271"/>
      <c r="AB656" s="271"/>
      <c r="AC656" s="271"/>
      <c r="AD656" s="271"/>
      <c r="AE656" s="271"/>
      <c r="AF656" s="271"/>
      <c r="AG656" s="271"/>
    </row>
    <row r="657" spans="1:33" ht="15.75" customHeight="1" x14ac:dyDescent="0.25">
      <c r="A657" s="271"/>
      <c r="B657" s="271"/>
      <c r="C657" s="271"/>
      <c r="D657" s="271"/>
      <c r="E657" s="271"/>
      <c r="F657" s="271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271"/>
      <c r="W657" s="271"/>
      <c r="X657" s="271"/>
      <c r="Y657" s="271"/>
      <c r="Z657" s="271"/>
      <c r="AA657" s="271"/>
      <c r="AB657" s="271"/>
      <c r="AC657" s="271"/>
      <c r="AD657" s="271"/>
      <c r="AE657" s="271"/>
      <c r="AF657" s="271"/>
      <c r="AG657" s="271"/>
    </row>
    <row r="658" spans="1:33" ht="15.75" customHeight="1" x14ac:dyDescent="0.25">
      <c r="A658" s="271"/>
      <c r="B658" s="271"/>
      <c r="C658" s="271"/>
      <c r="D658" s="271"/>
      <c r="E658" s="271"/>
      <c r="F658" s="271"/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271"/>
      <c r="W658" s="271"/>
      <c r="X658" s="271"/>
      <c r="Y658" s="271"/>
      <c r="Z658" s="271"/>
      <c r="AA658" s="271"/>
      <c r="AB658" s="271"/>
      <c r="AC658" s="271"/>
      <c r="AD658" s="271"/>
      <c r="AE658" s="271"/>
      <c r="AF658" s="271"/>
      <c r="AG658" s="271"/>
    </row>
    <row r="659" spans="1:33" ht="15.75" customHeight="1" x14ac:dyDescent="0.25">
      <c r="A659" s="271"/>
      <c r="B659" s="271"/>
      <c r="C659" s="271"/>
      <c r="D659" s="271"/>
      <c r="E659" s="271"/>
      <c r="F659" s="271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271"/>
      <c r="W659" s="271"/>
      <c r="X659" s="271"/>
      <c r="Y659" s="271"/>
      <c r="Z659" s="271"/>
      <c r="AA659" s="271"/>
      <c r="AB659" s="271"/>
      <c r="AC659" s="271"/>
      <c r="AD659" s="271"/>
      <c r="AE659" s="271"/>
      <c r="AF659" s="271"/>
      <c r="AG659" s="271"/>
    </row>
    <row r="660" spans="1:33" ht="15.75" customHeight="1" x14ac:dyDescent="0.25">
      <c r="A660" s="271"/>
      <c r="B660" s="271"/>
      <c r="C660" s="271"/>
      <c r="D660" s="271"/>
      <c r="E660" s="271"/>
      <c r="F660" s="271"/>
      <c r="G660" s="271"/>
      <c r="H660" s="271"/>
      <c r="I660" s="271"/>
      <c r="J660" s="271"/>
      <c r="K660" s="271"/>
      <c r="L660" s="271"/>
      <c r="M660" s="271"/>
      <c r="N660" s="271"/>
      <c r="O660" s="271"/>
      <c r="P660" s="271"/>
      <c r="Q660" s="271"/>
      <c r="R660" s="271"/>
      <c r="S660" s="271"/>
      <c r="T660" s="271"/>
      <c r="U660" s="271"/>
      <c r="V660" s="271"/>
      <c r="W660" s="271"/>
      <c r="X660" s="271"/>
      <c r="Y660" s="271"/>
      <c r="Z660" s="271"/>
      <c r="AA660" s="271"/>
      <c r="AB660" s="271"/>
      <c r="AC660" s="271"/>
      <c r="AD660" s="271"/>
      <c r="AE660" s="271"/>
      <c r="AF660" s="271"/>
      <c r="AG660" s="271"/>
    </row>
    <row r="661" spans="1:33" ht="15.75" customHeight="1" x14ac:dyDescent="0.25">
      <c r="A661" s="271"/>
      <c r="B661" s="271"/>
      <c r="C661" s="271"/>
      <c r="D661" s="271"/>
      <c r="E661" s="271"/>
      <c r="F661" s="271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271"/>
      <c r="W661" s="271"/>
      <c r="X661" s="271"/>
      <c r="Y661" s="271"/>
      <c r="Z661" s="271"/>
      <c r="AA661" s="271"/>
      <c r="AB661" s="271"/>
      <c r="AC661" s="271"/>
      <c r="AD661" s="271"/>
      <c r="AE661" s="271"/>
      <c r="AF661" s="271"/>
      <c r="AG661" s="271"/>
    </row>
    <row r="662" spans="1:33" ht="15.75" customHeight="1" x14ac:dyDescent="0.25">
      <c r="A662" s="271"/>
      <c r="B662" s="271"/>
      <c r="C662" s="271"/>
      <c r="D662" s="271"/>
      <c r="E662" s="271"/>
      <c r="F662" s="271"/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271"/>
      <c r="W662" s="271"/>
      <c r="X662" s="271"/>
      <c r="Y662" s="271"/>
      <c r="Z662" s="271"/>
      <c r="AA662" s="271"/>
      <c r="AB662" s="271"/>
      <c r="AC662" s="271"/>
      <c r="AD662" s="271"/>
      <c r="AE662" s="271"/>
      <c r="AF662" s="271"/>
      <c r="AG662" s="271"/>
    </row>
    <row r="663" spans="1:33" ht="15.75" customHeight="1" x14ac:dyDescent="0.25">
      <c r="A663" s="271"/>
      <c r="B663" s="271"/>
      <c r="C663" s="271"/>
      <c r="D663" s="271"/>
      <c r="E663" s="271"/>
      <c r="F663" s="271"/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271"/>
      <c r="W663" s="271"/>
      <c r="X663" s="271"/>
      <c r="Y663" s="271"/>
      <c r="Z663" s="271"/>
      <c r="AA663" s="271"/>
      <c r="AB663" s="271"/>
      <c r="AC663" s="271"/>
      <c r="AD663" s="271"/>
      <c r="AE663" s="271"/>
      <c r="AF663" s="271"/>
      <c r="AG663" s="271"/>
    </row>
    <row r="664" spans="1:33" ht="15.75" customHeight="1" x14ac:dyDescent="0.25">
      <c r="A664" s="271"/>
      <c r="B664" s="271"/>
      <c r="C664" s="271"/>
      <c r="D664" s="271"/>
      <c r="E664" s="271"/>
      <c r="F664" s="271"/>
      <c r="G664" s="271"/>
      <c r="H664" s="271"/>
      <c r="I664" s="271"/>
      <c r="J664" s="271"/>
      <c r="K664" s="271"/>
      <c r="L664" s="271"/>
      <c r="M664" s="271"/>
      <c r="N664" s="271"/>
      <c r="O664" s="271"/>
      <c r="P664" s="271"/>
      <c r="Q664" s="271"/>
      <c r="R664" s="271"/>
      <c r="S664" s="271"/>
      <c r="T664" s="271"/>
      <c r="U664" s="271"/>
      <c r="V664" s="271"/>
      <c r="W664" s="271"/>
      <c r="X664" s="271"/>
      <c r="Y664" s="271"/>
      <c r="Z664" s="271"/>
      <c r="AA664" s="271"/>
      <c r="AB664" s="271"/>
      <c r="AC664" s="271"/>
      <c r="AD664" s="271"/>
      <c r="AE664" s="271"/>
      <c r="AF664" s="271"/>
      <c r="AG664" s="271"/>
    </row>
    <row r="665" spans="1:33" ht="15.75" customHeight="1" x14ac:dyDescent="0.25">
      <c r="A665" s="271"/>
      <c r="B665" s="271"/>
      <c r="C665" s="271"/>
      <c r="D665" s="271"/>
      <c r="E665" s="271"/>
      <c r="F665" s="271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271"/>
      <c r="W665" s="271"/>
      <c r="X665" s="271"/>
      <c r="Y665" s="271"/>
      <c r="Z665" s="271"/>
      <c r="AA665" s="271"/>
      <c r="AB665" s="271"/>
      <c r="AC665" s="271"/>
      <c r="AD665" s="271"/>
      <c r="AE665" s="271"/>
      <c r="AF665" s="271"/>
      <c r="AG665" s="271"/>
    </row>
    <row r="666" spans="1:33" ht="15.75" customHeight="1" x14ac:dyDescent="0.25">
      <c r="A666" s="271"/>
      <c r="B666" s="271"/>
      <c r="C666" s="271"/>
      <c r="D666" s="271"/>
      <c r="E666" s="271"/>
      <c r="F666" s="271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271"/>
      <c r="W666" s="271"/>
      <c r="X666" s="271"/>
      <c r="Y666" s="271"/>
      <c r="Z666" s="271"/>
      <c r="AA666" s="271"/>
      <c r="AB666" s="271"/>
      <c r="AC666" s="271"/>
      <c r="AD666" s="271"/>
      <c r="AE666" s="271"/>
      <c r="AF666" s="271"/>
      <c r="AG666" s="271"/>
    </row>
    <row r="667" spans="1:33" ht="15.75" customHeight="1" x14ac:dyDescent="0.25">
      <c r="A667" s="271"/>
      <c r="B667" s="271"/>
      <c r="C667" s="271"/>
      <c r="D667" s="271"/>
      <c r="E667" s="271"/>
      <c r="F667" s="271"/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271"/>
      <c r="W667" s="271"/>
      <c r="X667" s="271"/>
      <c r="Y667" s="271"/>
      <c r="Z667" s="271"/>
      <c r="AA667" s="271"/>
      <c r="AB667" s="271"/>
      <c r="AC667" s="271"/>
      <c r="AD667" s="271"/>
      <c r="AE667" s="271"/>
      <c r="AF667" s="271"/>
      <c r="AG667" s="271"/>
    </row>
    <row r="668" spans="1:33" ht="15.75" customHeight="1" x14ac:dyDescent="0.25">
      <c r="A668" s="271"/>
      <c r="B668" s="271"/>
      <c r="C668" s="271"/>
      <c r="D668" s="271"/>
      <c r="E668" s="271"/>
      <c r="F668" s="271"/>
      <c r="G668" s="271"/>
      <c r="H668" s="271"/>
      <c r="I668" s="271"/>
      <c r="J668" s="271"/>
      <c r="K668" s="271"/>
      <c r="L668" s="271"/>
      <c r="M668" s="271"/>
      <c r="N668" s="271"/>
      <c r="O668" s="271"/>
      <c r="P668" s="271"/>
      <c r="Q668" s="271"/>
      <c r="R668" s="271"/>
      <c r="S668" s="271"/>
      <c r="T668" s="271"/>
      <c r="U668" s="271"/>
      <c r="V668" s="271"/>
      <c r="W668" s="271"/>
      <c r="X668" s="271"/>
      <c r="Y668" s="271"/>
      <c r="Z668" s="271"/>
      <c r="AA668" s="271"/>
      <c r="AB668" s="271"/>
      <c r="AC668" s="271"/>
      <c r="AD668" s="271"/>
      <c r="AE668" s="271"/>
      <c r="AF668" s="271"/>
      <c r="AG668" s="271"/>
    </row>
    <row r="669" spans="1:33" ht="15.75" customHeight="1" x14ac:dyDescent="0.25">
      <c r="A669" s="271"/>
      <c r="B669" s="271"/>
      <c r="C669" s="271"/>
      <c r="D669" s="271"/>
      <c r="E669" s="271"/>
      <c r="F669" s="271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271"/>
      <c r="W669" s="271"/>
      <c r="X669" s="271"/>
      <c r="Y669" s="271"/>
      <c r="Z669" s="271"/>
      <c r="AA669" s="271"/>
      <c r="AB669" s="271"/>
      <c r="AC669" s="271"/>
      <c r="AD669" s="271"/>
      <c r="AE669" s="271"/>
      <c r="AF669" s="271"/>
      <c r="AG669" s="271"/>
    </row>
    <row r="670" spans="1:33" ht="15.75" customHeight="1" x14ac:dyDescent="0.25">
      <c r="A670" s="271"/>
      <c r="B670" s="271"/>
      <c r="C670" s="271"/>
      <c r="D670" s="271"/>
      <c r="E670" s="271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271"/>
      <c r="W670" s="271"/>
      <c r="X670" s="271"/>
      <c r="Y670" s="271"/>
      <c r="Z670" s="271"/>
      <c r="AA670" s="271"/>
      <c r="AB670" s="271"/>
      <c r="AC670" s="271"/>
      <c r="AD670" s="271"/>
      <c r="AE670" s="271"/>
      <c r="AF670" s="271"/>
      <c r="AG670" s="271"/>
    </row>
    <row r="671" spans="1:33" ht="15.75" customHeight="1" x14ac:dyDescent="0.25">
      <c r="A671" s="271"/>
      <c r="B671" s="271"/>
      <c r="C671" s="271"/>
      <c r="D671" s="271"/>
      <c r="E671" s="271"/>
      <c r="F671" s="271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271"/>
      <c r="W671" s="271"/>
      <c r="X671" s="271"/>
      <c r="Y671" s="271"/>
      <c r="Z671" s="271"/>
      <c r="AA671" s="271"/>
      <c r="AB671" s="271"/>
      <c r="AC671" s="271"/>
      <c r="AD671" s="271"/>
      <c r="AE671" s="271"/>
      <c r="AF671" s="271"/>
      <c r="AG671" s="271"/>
    </row>
    <row r="672" spans="1:33" ht="15.75" customHeight="1" x14ac:dyDescent="0.25">
      <c r="A672" s="271"/>
      <c r="B672" s="271"/>
      <c r="C672" s="271"/>
      <c r="D672" s="271"/>
      <c r="E672" s="271"/>
      <c r="F672" s="271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271"/>
      <c r="W672" s="271"/>
      <c r="X672" s="271"/>
      <c r="Y672" s="271"/>
      <c r="Z672" s="271"/>
      <c r="AA672" s="271"/>
      <c r="AB672" s="271"/>
      <c r="AC672" s="271"/>
      <c r="AD672" s="271"/>
      <c r="AE672" s="271"/>
      <c r="AF672" s="271"/>
      <c r="AG672" s="271"/>
    </row>
    <row r="673" spans="1:33" ht="15.75" customHeight="1" x14ac:dyDescent="0.25">
      <c r="A673" s="271"/>
      <c r="B673" s="271"/>
      <c r="C673" s="271"/>
      <c r="D673" s="271"/>
      <c r="E673" s="271"/>
      <c r="F673" s="271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271"/>
      <c r="W673" s="271"/>
      <c r="X673" s="271"/>
      <c r="Y673" s="271"/>
      <c r="Z673" s="271"/>
      <c r="AA673" s="271"/>
      <c r="AB673" s="271"/>
      <c r="AC673" s="271"/>
      <c r="AD673" s="271"/>
      <c r="AE673" s="271"/>
      <c r="AF673" s="271"/>
      <c r="AG673" s="271"/>
    </row>
    <row r="674" spans="1:33" ht="15.75" customHeight="1" x14ac:dyDescent="0.25">
      <c r="A674" s="271"/>
      <c r="B674" s="271"/>
      <c r="C674" s="271"/>
      <c r="D674" s="271"/>
      <c r="E674" s="271"/>
      <c r="F674" s="271"/>
      <c r="G674" s="271"/>
      <c r="H674" s="271"/>
      <c r="I674" s="271"/>
      <c r="J674" s="271"/>
      <c r="K674" s="271"/>
      <c r="L674" s="271"/>
      <c r="M674" s="271"/>
      <c r="N674" s="271"/>
      <c r="O674" s="271"/>
      <c r="P674" s="271"/>
      <c r="Q674" s="271"/>
      <c r="R674" s="271"/>
      <c r="S674" s="271"/>
      <c r="T674" s="271"/>
      <c r="U674" s="271"/>
      <c r="V674" s="271"/>
      <c r="W674" s="271"/>
      <c r="X674" s="271"/>
      <c r="Y674" s="271"/>
      <c r="Z674" s="271"/>
      <c r="AA674" s="271"/>
      <c r="AB674" s="271"/>
      <c r="AC674" s="271"/>
      <c r="AD674" s="271"/>
      <c r="AE674" s="271"/>
      <c r="AF674" s="271"/>
      <c r="AG674" s="271"/>
    </row>
    <row r="675" spans="1:33" ht="15.75" customHeight="1" x14ac:dyDescent="0.25">
      <c r="A675" s="271"/>
      <c r="B675" s="271"/>
      <c r="C675" s="271"/>
      <c r="D675" s="271"/>
      <c r="E675" s="271"/>
      <c r="F675" s="271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271"/>
      <c r="W675" s="271"/>
      <c r="X675" s="271"/>
      <c r="Y675" s="271"/>
      <c r="Z675" s="271"/>
      <c r="AA675" s="271"/>
      <c r="AB675" s="271"/>
      <c r="AC675" s="271"/>
      <c r="AD675" s="271"/>
      <c r="AE675" s="271"/>
      <c r="AF675" s="271"/>
      <c r="AG675" s="271"/>
    </row>
    <row r="676" spans="1:33" ht="15.75" customHeight="1" x14ac:dyDescent="0.25">
      <c r="A676" s="271"/>
      <c r="B676" s="271"/>
      <c r="C676" s="271"/>
      <c r="D676" s="271"/>
      <c r="E676" s="271"/>
      <c r="F676" s="271"/>
      <c r="G676" s="271"/>
      <c r="H676" s="271"/>
      <c r="I676" s="271"/>
      <c r="J676" s="271"/>
      <c r="K676" s="271"/>
      <c r="L676" s="271"/>
      <c r="M676" s="271"/>
      <c r="N676" s="271"/>
      <c r="O676" s="271"/>
      <c r="P676" s="271"/>
      <c r="Q676" s="271"/>
      <c r="R676" s="271"/>
      <c r="S676" s="271"/>
      <c r="T676" s="271"/>
      <c r="U676" s="271"/>
      <c r="V676" s="271"/>
      <c r="W676" s="271"/>
      <c r="X676" s="271"/>
      <c r="Y676" s="271"/>
      <c r="Z676" s="271"/>
      <c r="AA676" s="271"/>
      <c r="AB676" s="271"/>
      <c r="AC676" s="271"/>
      <c r="AD676" s="271"/>
      <c r="AE676" s="271"/>
      <c r="AF676" s="271"/>
      <c r="AG676" s="271"/>
    </row>
    <row r="677" spans="1:33" ht="15.75" customHeight="1" x14ac:dyDescent="0.25">
      <c r="A677" s="271"/>
      <c r="B677" s="271"/>
      <c r="C677" s="271"/>
      <c r="D677" s="271"/>
      <c r="E677" s="271"/>
      <c r="F677" s="271"/>
      <c r="G677" s="271"/>
      <c r="H677" s="271"/>
      <c r="I677" s="271"/>
      <c r="J677" s="271"/>
      <c r="K677" s="271"/>
      <c r="L677" s="271"/>
      <c r="M677" s="271"/>
      <c r="N677" s="271"/>
      <c r="O677" s="271"/>
      <c r="P677" s="271"/>
      <c r="Q677" s="271"/>
      <c r="R677" s="271"/>
      <c r="S677" s="271"/>
      <c r="T677" s="271"/>
      <c r="U677" s="271"/>
      <c r="V677" s="271"/>
      <c r="W677" s="271"/>
      <c r="X677" s="271"/>
      <c r="Y677" s="271"/>
      <c r="Z677" s="271"/>
      <c r="AA677" s="271"/>
      <c r="AB677" s="271"/>
      <c r="AC677" s="271"/>
      <c r="AD677" s="271"/>
      <c r="AE677" s="271"/>
      <c r="AF677" s="271"/>
      <c r="AG677" s="271"/>
    </row>
    <row r="678" spans="1:33" ht="15.75" customHeight="1" x14ac:dyDescent="0.25">
      <c r="A678" s="271"/>
      <c r="B678" s="271"/>
      <c r="C678" s="271"/>
      <c r="D678" s="271"/>
      <c r="E678" s="271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1"/>
      <c r="S678" s="271"/>
      <c r="T678" s="271"/>
      <c r="U678" s="271"/>
      <c r="V678" s="271"/>
      <c r="W678" s="271"/>
      <c r="X678" s="271"/>
      <c r="Y678" s="271"/>
      <c r="Z678" s="271"/>
      <c r="AA678" s="271"/>
      <c r="AB678" s="271"/>
      <c r="AC678" s="271"/>
      <c r="AD678" s="271"/>
      <c r="AE678" s="271"/>
      <c r="AF678" s="271"/>
      <c r="AG678" s="271"/>
    </row>
    <row r="679" spans="1:33" ht="15.75" customHeight="1" x14ac:dyDescent="0.25">
      <c r="A679" s="271"/>
      <c r="B679" s="271"/>
      <c r="C679" s="271"/>
      <c r="D679" s="271"/>
      <c r="E679" s="271"/>
      <c r="F679" s="271"/>
      <c r="G679" s="271"/>
      <c r="H679" s="271"/>
      <c r="I679" s="271"/>
      <c r="J679" s="271"/>
      <c r="K679" s="271"/>
      <c r="L679" s="271"/>
      <c r="M679" s="271"/>
      <c r="N679" s="271"/>
      <c r="O679" s="271"/>
      <c r="P679" s="271"/>
      <c r="Q679" s="271"/>
      <c r="R679" s="271"/>
      <c r="S679" s="271"/>
      <c r="T679" s="271"/>
      <c r="U679" s="271"/>
      <c r="V679" s="271"/>
      <c r="W679" s="271"/>
      <c r="X679" s="271"/>
      <c r="Y679" s="271"/>
      <c r="Z679" s="271"/>
      <c r="AA679" s="271"/>
      <c r="AB679" s="271"/>
      <c r="AC679" s="271"/>
      <c r="AD679" s="271"/>
      <c r="AE679" s="271"/>
      <c r="AF679" s="271"/>
      <c r="AG679" s="271"/>
    </row>
    <row r="680" spans="1:33" ht="15.75" customHeight="1" x14ac:dyDescent="0.25">
      <c r="A680" s="271"/>
      <c r="B680" s="271"/>
      <c r="C680" s="271"/>
      <c r="D680" s="271"/>
      <c r="E680" s="271"/>
      <c r="F680" s="271"/>
      <c r="G680" s="271"/>
      <c r="H680" s="271"/>
      <c r="I680" s="271"/>
      <c r="J680" s="271"/>
      <c r="K680" s="271"/>
      <c r="L680" s="271"/>
      <c r="M680" s="271"/>
      <c r="N680" s="271"/>
      <c r="O680" s="271"/>
      <c r="P680" s="271"/>
      <c r="Q680" s="271"/>
      <c r="R680" s="271"/>
      <c r="S680" s="271"/>
      <c r="T680" s="271"/>
      <c r="U680" s="271"/>
      <c r="V680" s="271"/>
      <c r="W680" s="271"/>
      <c r="X680" s="271"/>
      <c r="Y680" s="271"/>
      <c r="Z680" s="271"/>
      <c r="AA680" s="271"/>
      <c r="AB680" s="271"/>
      <c r="AC680" s="271"/>
      <c r="AD680" s="271"/>
      <c r="AE680" s="271"/>
      <c r="AF680" s="271"/>
      <c r="AG680" s="271"/>
    </row>
    <row r="681" spans="1:33" ht="15.75" customHeight="1" x14ac:dyDescent="0.25">
      <c r="A681" s="271"/>
      <c r="B681" s="271"/>
      <c r="C681" s="271"/>
      <c r="D681" s="271"/>
      <c r="E681" s="271"/>
      <c r="F681" s="271"/>
      <c r="G681" s="271"/>
      <c r="H681" s="271"/>
      <c r="I681" s="271"/>
      <c r="J681" s="271"/>
      <c r="K681" s="271"/>
      <c r="L681" s="271"/>
      <c r="M681" s="271"/>
      <c r="N681" s="271"/>
      <c r="O681" s="271"/>
      <c r="P681" s="271"/>
      <c r="Q681" s="271"/>
      <c r="R681" s="271"/>
      <c r="S681" s="271"/>
      <c r="T681" s="271"/>
      <c r="U681" s="271"/>
      <c r="V681" s="271"/>
      <c r="W681" s="271"/>
      <c r="X681" s="271"/>
      <c r="Y681" s="271"/>
      <c r="Z681" s="271"/>
      <c r="AA681" s="271"/>
      <c r="AB681" s="271"/>
      <c r="AC681" s="271"/>
      <c r="AD681" s="271"/>
      <c r="AE681" s="271"/>
      <c r="AF681" s="271"/>
      <c r="AG681" s="271"/>
    </row>
    <row r="682" spans="1:33" ht="15.75" customHeight="1" x14ac:dyDescent="0.25">
      <c r="A682" s="271"/>
      <c r="B682" s="271"/>
      <c r="C682" s="271"/>
      <c r="D682" s="271"/>
      <c r="E682" s="271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1"/>
      <c r="S682" s="271"/>
      <c r="T682" s="271"/>
      <c r="U682" s="271"/>
      <c r="V682" s="271"/>
      <c r="W682" s="271"/>
      <c r="X682" s="271"/>
      <c r="Y682" s="271"/>
      <c r="Z682" s="271"/>
      <c r="AA682" s="271"/>
      <c r="AB682" s="271"/>
      <c r="AC682" s="271"/>
      <c r="AD682" s="271"/>
      <c r="AE682" s="271"/>
      <c r="AF682" s="271"/>
      <c r="AG682" s="271"/>
    </row>
    <row r="683" spans="1:33" ht="15.75" customHeight="1" x14ac:dyDescent="0.25">
      <c r="A683" s="271"/>
      <c r="B683" s="271"/>
      <c r="C683" s="271"/>
      <c r="D683" s="271"/>
      <c r="E683" s="271"/>
      <c r="F683" s="271"/>
      <c r="G683" s="271"/>
      <c r="H683" s="271"/>
      <c r="I683" s="271"/>
      <c r="J683" s="271"/>
      <c r="K683" s="271"/>
      <c r="L683" s="271"/>
      <c r="M683" s="271"/>
      <c r="N683" s="271"/>
      <c r="O683" s="271"/>
      <c r="P683" s="271"/>
      <c r="Q683" s="271"/>
      <c r="R683" s="271"/>
      <c r="S683" s="271"/>
      <c r="T683" s="271"/>
      <c r="U683" s="271"/>
      <c r="V683" s="271"/>
      <c r="W683" s="271"/>
      <c r="X683" s="271"/>
      <c r="Y683" s="271"/>
      <c r="Z683" s="271"/>
      <c r="AA683" s="271"/>
      <c r="AB683" s="271"/>
      <c r="AC683" s="271"/>
      <c r="AD683" s="271"/>
      <c r="AE683" s="271"/>
      <c r="AF683" s="271"/>
      <c r="AG683" s="271"/>
    </row>
    <row r="684" spans="1:33" ht="15.75" customHeight="1" x14ac:dyDescent="0.25">
      <c r="A684" s="271"/>
      <c r="B684" s="271"/>
      <c r="C684" s="271"/>
      <c r="D684" s="271"/>
      <c r="E684" s="271"/>
      <c r="F684" s="271"/>
      <c r="G684" s="271"/>
      <c r="H684" s="271"/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  <c r="S684" s="271"/>
      <c r="T684" s="271"/>
      <c r="U684" s="271"/>
      <c r="V684" s="271"/>
      <c r="W684" s="271"/>
      <c r="X684" s="271"/>
      <c r="Y684" s="271"/>
      <c r="Z684" s="271"/>
      <c r="AA684" s="271"/>
      <c r="AB684" s="271"/>
      <c r="AC684" s="271"/>
      <c r="AD684" s="271"/>
      <c r="AE684" s="271"/>
      <c r="AF684" s="271"/>
      <c r="AG684" s="271"/>
    </row>
    <row r="685" spans="1:33" ht="15.75" customHeight="1" x14ac:dyDescent="0.25">
      <c r="A685" s="271"/>
      <c r="B685" s="271"/>
      <c r="C685" s="271"/>
      <c r="D685" s="271"/>
      <c r="E685" s="271"/>
      <c r="F685" s="271"/>
      <c r="G685" s="271"/>
      <c r="H685" s="271"/>
      <c r="I685" s="271"/>
      <c r="J685" s="271"/>
      <c r="K685" s="271"/>
      <c r="L685" s="271"/>
      <c r="M685" s="271"/>
      <c r="N685" s="271"/>
      <c r="O685" s="271"/>
      <c r="P685" s="271"/>
      <c r="Q685" s="271"/>
      <c r="R685" s="271"/>
      <c r="S685" s="271"/>
      <c r="T685" s="271"/>
      <c r="U685" s="271"/>
      <c r="V685" s="271"/>
      <c r="W685" s="271"/>
      <c r="X685" s="271"/>
      <c r="Y685" s="271"/>
      <c r="Z685" s="271"/>
      <c r="AA685" s="271"/>
      <c r="AB685" s="271"/>
      <c r="AC685" s="271"/>
      <c r="AD685" s="271"/>
      <c r="AE685" s="271"/>
      <c r="AF685" s="271"/>
      <c r="AG685" s="271"/>
    </row>
    <row r="686" spans="1:33" ht="15.75" customHeight="1" x14ac:dyDescent="0.25">
      <c r="A686" s="271"/>
      <c r="B686" s="271"/>
      <c r="C686" s="271"/>
      <c r="D686" s="271"/>
      <c r="E686" s="271"/>
      <c r="F686" s="271"/>
      <c r="G686" s="271"/>
      <c r="H686" s="271"/>
      <c r="I686" s="271"/>
      <c r="J686" s="271"/>
      <c r="K686" s="271"/>
      <c r="L686" s="271"/>
      <c r="M686" s="271"/>
      <c r="N686" s="271"/>
      <c r="O686" s="271"/>
      <c r="P686" s="271"/>
      <c r="Q686" s="271"/>
      <c r="R686" s="271"/>
      <c r="S686" s="271"/>
      <c r="T686" s="271"/>
      <c r="U686" s="271"/>
      <c r="V686" s="271"/>
      <c r="W686" s="271"/>
      <c r="X686" s="271"/>
      <c r="Y686" s="271"/>
      <c r="Z686" s="271"/>
      <c r="AA686" s="271"/>
      <c r="AB686" s="271"/>
      <c r="AC686" s="271"/>
      <c r="AD686" s="271"/>
      <c r="AE686" s="271"/>
      <c r="AF686" s="271"/>
      <c r="AG686" s="271"/>
    </row>
    <row r="687" spans="1:33" ht="15.75" customHeight="1" x14ac:dyDescent="0.25">
      <c r="A687" s="271"/>
      <c r="B687" s="271"/>
      <c r="C687" s="271"/>
      <c r="D687" s="271"/>
      <c r="E687" s="271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1"/>
      <c r="S687" s="271"/>
      <c r="T687" s="271"/>
      <c r="U687" s="271"/>
      <c r="V687" s="271"/>
      <c r="W687" s="271"/>
      <c r="X687" s="271"/>
      <c r="Y687" s="271"/>
      <c r="Z687" s="271"/>
      <c r="AA687" s="271"/>
      <c r="AB687" s="271"/>
      <c r="AC687" s="271"/>
      <c r="AD687" s="271"/>
      <c r="AE687" s="271"/>
      <c r="AF687" s="271"/>
      <c r="AG687" s="271"/>
    </row>
    <row r="688" spans="1:33" ht="15.75" customHeight="1" x14ac:dyDescent="0.25">
      <c r="A688" s="271"/>
      <c r="B688" s="271"/>
      <c r="C688" s="271"/>
      <c r="D688" s="271"/>
      <c r="E688" s="271"/>
      <c r="F688" s="271"/>
      <c r="G688" s="271"/>
      <c r="H688" s="271"/>
      <c r="I688" s="271"/>
      <c r="J688" s="271"/>
      <c r="K688" s="271"/>
      <c r="L688" s="271"/>
      <c r="M688" s="271"/>
      <c r="N688" s="271"/>
      <c r="O688" s="271"/>
      <c r="P688" s="271"/>
      <c r="Q688" s="271"/>
      <c r="R688" s="271"/>
      <c r="S688" s="271"/>
      <c r="T688" s="271"/>
      <c r="U688" s="271"/>
      <c r="V688" s="271"/>
      <c r="W688" s="271"/>
      <c r="X688" s="271"/>
      <c r="Y688" s="271"/>
      <c r="Z688" s="271"/>
      <c r="AA688" s="271"/>
      <c r="AB688" s="271"/>
      <c r="AC688" s="271"/>
      <c r="AD688" s="271"/>
      <c r="AE688" s="271"/>
      <c r="AF688" s="271"/>
      <c r="AG688" s="271"/>
    </row>
    <row r="689" spans="1:33" ht="15.75" customHeight="1" x14ac:dyDescent="0.25">
      <c r="A689" s="271"/>
      <c r="B689" s="271"/>
      <c r="C689" s="271"/>
      <c r="D689" s="271"/>
      <c r="E689" s="271"/>
      <c r="F689" s="271"/>
      <c r="G689" s="271"/>
      <c r="H689" s="271"/>
      <c r="I689" s="271"/>
      <c r="J689" s="271"/>
      <c r="K689" s="271"/>
      <c r="L689" s="271"/>
      <c r="M689" s="271"/>
      <c r="N689" s="271"/>
      <c r="O689" s="271"/>
      <c r="P689" s="271"/>
      <c r="Q689" s="271"/>
      <c r="R689" s="271"/>
      <c r="S689" s="271"/>
      <c r="T689" s="271"/>
      <c r="U689" s="271"/>
      <c r="V689" s="271"/>
      <c r="W689" s="271"/>
      <c r="X689" s="271"/>
      <c r="Y689" s="271"/>
      <c r="Z689" s="271"/>
      <c r="AA689" s="271"/>
      <c r="AB689" s="271"/>
      <c r="AC689" s="271"/>
      <c r="AD689" s="271"/>
      <c r="AE689" s="271"/>
      <c r="AF689" s="271"/>
      <c r="AG689" s="271"/>
    </row>
    <row r="690" spans="1:33" ht="15.75" customHeight="1" x14ac:dyDescent="0.25">
      <c r="A690" s="271"/>
      <c r="B690" s="271"/>
      <c r="C690" s="271"/>
      <c r="D690" s="271"/>
      <c r="E690" s="271"/>
      <c r="F690" s="271"/>
      <c r="G690" s="271"/>
      <c r="H690" s="271"/>
      <c r="I690" s="271"/>
      <c r="J690" s="271"/>
      <c r="K690" s="271"/>
      <c r="L690" s="271"/>
      <c r="M690" s="271"/>
      <c r="N690" s="271"/>
      <c r="O690" s="271"/>
      <c r="P690" s="271"/>
      <c r="Q690" s="271"/>
      <c r="R690" s="271"/>
      <c r="S690" s="271"/>
      <c r="T690" s="271"/>
      <c r="U690" s="271"/>
      <c r="V690" s="271"/>
      <c r="W690" s="271"/>
      <c r="X690" s="271"/>
      <c r="Y690" s="271"/>
      <c r="Z690" s="271"/>
      <c r="AA690" s="271"/>
      <c r="AB690" s="271"/>
      <c r="AC690" s="271"/>
      <c r="AD690" s="271"/>
      <c r="AE690" s="271"/>
      <c r="AF690" s="271"/>
      <c r="AG690" s="271"/>
    </row>
    <row r="691" spans="1:33" ht="15.75" customHeight="1" x14ac:dyDescent="0.25">
      <c r="A691" s="271"/>
      <c r="B691" s="271"/>
      <c r="C691" s="271"/>
      <c r="D691" s="271"/>
      <c r="E691" s="271"/>
      <c r="F691" s="271"/>
      <c r="G691" s="271"/>
      <c r="H691" s="271"/>
      <c r="I691" s="271"/>
      <c r="J691" s="271"/>
      <c r="K691" s="271"/>
      <c r="L691" s="271"/>
      <c r="M691" s="271"/>
      <c r="N691" s="271"/>
      <c r="O691" s="271"/>
      <c r="P691" s="271"/>
      <c r="Q691" s="271"/>
      <c r="R691" s="271"/>
      <c r="S691" s="271"/>
      <c r="T691" s="271"/>
      <c r="U691" s="271"/>
      <c r="V691" s="271"/>
      <c r="W691" s="271"/>
      <c r="X691" s="271"/>
      <c r="Y691" s="271"/>
      <c r="Z691" s="271"/>
      <c r="AA691" s="271"/>
      <c r="AB691" s="271"/>
      <c r="AC691" s="271"/>
      <c r="AD691" s="271"/>
      <c r="AE691" s="271"/>
      <c r="AF691" s="271"/>
      <c r="AG691" s="271"/>
    </row>
    <row r="692" spans="1:33" ht="15.75" customHeight="1" x14ac:dyDescent="0.25">
      <c r="A692" s="271"/>
      <c r="B692" s="271"/>
      <c r="C692" s="271"/>
      <c r="D692" s="271"/>
      <c r="E692" s="271"/>
      <c r="F692" s="271"/>
      <c r="G692" s="271"/>
      <c r="H692" s="271"/>
      <c r="I692" s="271"/>
      <c r="J692" s="271"/>
      <c r="K692" s="271"/>
      <c r="L692" s="271"/>
      <c r="M692" s="271"/>
      <c r="N692" s="271"/>
      <c r="O692" s="271"/>
      <c r="P692" s="271"/>
      <c r="Q692" s="271"/>
      <c r="R692" s="271"/>
      <c r="S692" s="271"/>
      <c r="T692" s="271"/>
      <c r="U692" s="271"/>
      <c r="V692" s="271"/>
      <c r="W692" s="271"/>
      <c r="X692" s="271"/>
      <c r="Y692" s="271"/>
      <c r="Z692" s="271"/>
      <c r="AA692" s="271"/>
      <c r="AB692" s="271"/>
      <c r="AC692" s="271"/>
      <c r="AD692" s="271"/>
      <c r="AE692" s="271"/>
      <c r="AF692" s="271"/>
      <c r="AG692" s="271"/>
    </row>
    <row r="693" spans="1:33" ht="15.75" customHeight="1" x14ac:dyDescent="0.25">
      <c r="A693" s="271"/>
      <c r="B693" s="271"/>
      <c r="C693" s="271"/>
      <c r="D693" s="271"/>
      <c r="E693" s="271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1"/>
      <c r="S693" s="271"/>
      <c r="T693" s="271"/>
      <c r="U693" s="271"/>
      <c r="V693" s="271"/>
      <c r="W693" s="271"/>
      <c r="X693" s="271"/>
      <c r="Y693" s="271"/>
      <c r="Z693" s="271"/>
      <c r="AA693" s="271"/>
      <c r="AB693" s="271"/>
      <c r="AC693" s="271"/>
      <c r="AD693" s="271"/>
      <c r="AE693" s="271"/>
      <c r="AF693" s="271"/>
      <c r="AG693" s="271"/>
    </row>
    <row r="694" spans="1:33" ht="15.75" customHeight="1" x14ac:dyDescent="0.25">
      <c r="A694" s="271"/>
      <c r="B694" s="271"/>
      <c r="C694" s="271"/>
      <c r="D694" s="271"/>
      <c r="E694" s="271"/>
      <c r="F694" s="271"/>
      <c r="G694" s="271"/>
      <c r="H694" s="271"/>
      <c r="I694" s="271"/>
      <c r="J694" s="271"/>
      <c r="K694" s="271"/>
      <c r="L694" s="271"/>
      <c r="M694" s="271"/>
      <c r="N694" s="271"/>
      <c r="O694" s="271"/>
      <c r="P694" s="271"/>
      <c r="Q694" s="271"/>
      <c r="R694" s="271"/>
      <c r="S694" s="271"/>
      <c r="T694" s="271"/>
      <c r="U694" s="271"/>
      <c r="V694" s="271"/>
      <c r="W694" s="271"/>
      <c r="X694" s="271"/>
      <c r="Y694" s="271"/>
      <c r="Z694" s="271"/>
      <c r="AA694" s="271"/>
      <c r="AB694" s="271"/>
      <c r="AC694" s="271"/>
      <c r="AD694" s="271"/>
      <c r="AE694" s="271"/>
      <c r="AF694" s="271"/>
      <c r="AG694" s="271"/>
    </row>
    <row r="695" spans="1:33" ht="15.75" customHeight="1" x14ac:dyDescent="0.25">
      <c r="A695" s="271"/>
      <c r="B695" s="271"/>
      <c r="C695" s="271"/>
      <c r="D695" s="271"/>
      <c r="E695" s="271"/>
      <c r="F695" s="271"/>
      <c r="G695" s="271"/>
      <c r="H695" s="271"/>
      <c r="I695" s="271"/>
      <c r="J695" s="271"/>
      <c r="K695" s="271"/>
      <c r="L695" s="271"/>
      <c r="M695" s="271"/>
      <c r="N695" s="271"/>
      <c r="O695" s="271"/>
      <c r="P695" s="271"/>
      <c r="Q695" s="271"/>
      <c r="R695" s="271"/>
      <c r="S695" s="271"/>
      <c r="T695" s="271"/>
      <c r="U695" s="271"/>
      <c r="V695" s="271"/>
      <c r="W695" s="271"/>
      <c r="X695" s="271"/>
      <c r="Y695" s="271"/>
      <c r="Z695" s="271"/>
      <c r="AA695" s="271"/>
      <c r="AB695" s="271"/>
      <c r="AC695" s="271"/>
      <c r="AD695" s="271"/>
      <c r="AE695" s="271"/>
      <c r="AF695" s="271"/>
      <c r="AG695" s="271"/>
    </row>
    <row r="696" spans="1:33" ht="15.75" customHeight="1" x14ac:dyDescent="0.25">
      <c r="A696" s="271"/>
      <c r="B696" s="271"/>
      <c r="C696" s="271"/>
      <c r="D696" s="271"/>
      <c r="E696" s="271"/>
      <c r="F696" s="271"/>
      <c r="G696" s="271"/>
      <c r="H696" s="271"/>
      <c r="I696" s="271"/>
      <c r="J696" s="271"/>
      <c r="K696" s="271"/>
      <c r="L696" s="271"/>
      <c r="M696" s="271"/>
      <c r="N696" s="271"/>
      <c r="O696" s="271"/>
      <c r="P696" s="271"/>
      <c r="Q696" s="271"/>
      <c r="R696" s="271"/>
      <c r="S696" s="271"/>
      <c r="T696" s="271"/>
      <c r="U696" s="271"/>
      <c r="V696" s="271"/>
      <c r="W696" s="271"/>
      <c r="X696" s="271"/>
      <c r="Y696" s="271"/>
      <c r="Z696" s="271"/>
      <c r="AA696" s="271"/>
      <c r="AB696" s="271"/>
      <c r="AC696" s="271"/>
      <c r="AD696" s="271"/>
      <c r="AE696" s="271"/>
      <c r="AF696" s="271"/>
      <c r="AG696" s="271"/>
    </row>
    <row r="697" spans="1:33" ht="15.75" customHeight="1" x14ac:dyDescent="0.25">
      <c r="A697" s="271"/>
      <c r="B697" s="271"/>
      <c r="C697" s="271"/>
      <c r="D697" s="271"/>
      <c r="E697" s="271"/>
      <c r="F697" s="271"/>
      <c r="G697" s="271"/>
      <c r="H697" s="271"/>
      <c r="I697" s="271"/>
      <c r="J697" s="271"/>
      <c r="K697" s="271"/>
      <c r="L697" s="271"/>
      <c r="M697" s="271"/>
      <c r="N697" s="271"/>
      <c r="O697" s="271"/>
      <c r="P697" s="271"/>
      <c r="Q697" s="271"/>
      <c r="R697" s="271"/>
      <c r="S697" s="271"/>
      <c r="T697" s="271"/>
      <c r="U697" s="271"/>
      <c r="V697" s="271"/>
      <c r="W697" s="271"/>
      <c r="X697" s="271"/>
      <c r="Y697" s="271"/>
      <c r="Z697" s="271"/>
      <c r="AA697" s="271"/>
      <c r="AB697" s="271"/>
      <c r="AC697" s="271"/>
      <c r="AD697" s="271"/>
      <c r="AE697" s="271"/>
      <c r="AF697" s="271"/>
      <c r="AG697" s="271"/>
    </row>
    <row r="698" spans="1:33" ht="15.75" customHeight="1" x14ac:dyDescent="0.25">
      <c r="A698" s="271"/>
      <c r="B698" s="271"/>
      <c r="C698" s="271"/>
      <c r="D698" s="271"/>
      <c r="E698" s="271"/>
      <c r="F698" s="271"/>
      <c r="G698" s="271"/>
      <c r="H698" s="271"/>
      <c r="I698" s="271"/>
      <c r="J698" s="271"/>
      <c r="K698" s="271"/>
      <c r="L698" s="271"/>
      <c r="M698" s="271"/>
      <c r="N698" s="271"/>
      <c r="O698" s="271"/>
      <c r="P698" s="271"/>
      <c r="Q698" s="271"/>
      <c r="R698" s="271"/>
      <c r="S698" s="271"/>
      <c r="T698" s="271"/>
      <c r="U698" s="271"/>
      <c r="V698" s="271"/>
      <c r="W698" s="271"/>
      <c r="X698" s="271"/>
      <c r="Y698" s="271"/>
      <c r="Z698" s="271"/>
      <c r="AA698" s="271"/>
      <c r="AB698" s="271"/>
      <c r="AC698" s="271"/>
      <c r="AD698" s="271"/>
      <c r="AE698" s="271"/>
      <c r="AF698" s="271"/>
      <c r="AG698" s="271"/>
    </row>
    <row r="699" spans="1:33" ht="15.75" customHeight="1" x14ac:dyDescent="0.25">
      <c r="A699" s="271"/>
      <c r="B699" s="271"/>
      <c r="C699" s="271"/>
      <c r="D699" s="271"/>
      <c r="E699" s="271"/>
      <c r="F699" s="271"/>
      <c r="G699" s="271"/>
      <c r="H699" s="271"/>
      <c r="I699" s="271"/>
      <c r="J699" s="271"/>
      <c r="K699" s="271"/>
      <c r="L699" s="271"/>
      <c r="M699" s="271"/>
      <c r="N699" s="271"/>
      <c r="O699" s="271"/>
      <c r="P699" s="271"/>
      <c r="Q699" s="271"/>
      <c r="R699" s="271"/>
      <c r="S699" s="271"/>
      <c r="T699" s="271"/>
      <c r="U699" s="271"/>
      <c r="V699" s="271"/>
      <c r="W699" s="271"/>
      <c r="X699" s="271"/>
      <c r="Y699" s="271"/>
      <c r="Z699" s="271"/>
      <c r="AA699" s="271"/>
      <c r="AB699" s="271"/>
      <c r="AC699" s="271"/>
      <c r="AD699" s="271"/>
      <c r="AE699" s="271"/>
      <c r="AF699" s="271"/>
      <c r="AG699" s="271"/>
    </row>
    <row r="700" spans="1:33" ht="15.75" customHeight="1" x14ac:dyDescent="0.25">
      <c r="A700" s="271"/>
      <c r="B700" s="271"/>
      <c r="C700" s="271"/>
      <c r="D700" s="271"/>
      <c r="E700" s="271"/>
      <c r="F700" s="271"/>
      <c r="G700" s="271"/>
      <c r="H700" s="271"/>
      <c r="I700" s="271"/>
      <c r="J700" s="271"/>
      <c r="K700" s="271"/>
      <c r="L700" s="271"/>
      <c r="M700" s="271"/>
      <c r="N700" s="271"/>
      <c r="O700" s="271"/>
      <c r="P700" s="271"/>
      <c r="Q700" s="271"/>
      <c r="R700" s="271"/>
      <c r="S700" s="271"/>
      <c r="T700" s="271"/>
      <c r="U700" s="271"/>
      <c r="V700" s="271"/>
      <c r="W700" s="271"/>
      <c r="X700" s="271"/>
      <c r="Y700" s="271"/>
      <c r="Z700" s="271"/>
      <c r="AA700" s="271"/>
      <c r="AB700" s="271"/>
      <c r="AC700" s="271"/>
      <c r="AD700" s="271"/>
      <c r="AE700" s="271"/>
      <c r="AF700" s="271"/>
      <c r="AG700" s="271"/>
    </row>
    <row r="701" spans="1:33" ht="15.75" customHeight="1" x14ac:dyDescent="0.25">
      <c r="A701" s="271"/>
      <c r="B701" s="271"/>
      <c r="C701" s="271"/>
      <c r="D701" s="271"/>
      <c r="E701" s="271"/>
      <c r="F701" s="271"/>
      <c r="G701" s="271"/>
      <c r="H701" s="271"/>
      <c r="I701" s="271"/>
      <c r="J701" s="271"/>
      <c r="K701" s="271"/>
      <c r="L701" s="271"/>
      <c r="M701" s="271"/>
      <c r="N701" s="271"/>
      <c r="O701" s="271"/>
      <c r="P701" s="271"/>
      <c r="Q701" s="271"/>
      <c r="R701" s="271"/>
      <c r="S701" s="271"/>
      <c r="T701" s="271"/>
      <c r="U701" s="271"/>
      <c r="V701" s="271"/>
      <c r="W701" s="271"/>
      <c r="X701" s="271"/>
      <c r="Y701" s="271"/>
      <c r="Z701" s="271"/>
      <c r="AA701" s="271"/>
      <c r="AB701" s="271"/>
      <c r="AC701" s="271"/>
      <c r="AD701" s="271"/>
      <c r="AE701" s="271"/>
      <c r="AF701" s="271"/>
      <c r="AG701" s="271"/>
    </row>
    <row r="702" spans="1:33" ht="15.75" customHeight="1" x14ac:dyDescent="0.25">
      <c r="A702" s="271"/>
      <c r="B702" s="271"/>
      <c r="C702" s="271"/>
      <c r="D702" s="271"/>
      <c r="E702" s="271"/>
      <c r="F702" s="271"/>
      <c r="G702" s="271"/>
      <c r="H702" s="271"/>
      <c r="I702" s="271"/>
      <c r="J702" s="271"/>
      <c r="K702" s="271"/>
      <c r="L702" s="271"/>
      <c r="M702" s="271"/>
      <c r="N702" s="271"/>
      <c r="O702" s="271"/>
      <c r="P702" s="271"/>
      <c r="Q702" s="271"/>
      <c r="R702" s="271"/>
      <c r="S702" s="271"/>
      <c r="T702" s="271"/>
      <c r="U702" s="271"/>
      <c r="V702" s="271"/>
      <c r="W702" s="271"/>
      <c r="X702" s="271"/>
      <c r="Y702" s="271"/>
      <c r="Z702" s="271"/>
      <c r="AA702" s="271"/>
      <c r="AB702" s="271"/>
      <c r="AC702" s="271"/>
      <c r="AD702" s="271"/>
      <c r="AE702" s="271"/>
      <c r="AF702" s="271"/>
      <c r="AG702" s="271"/>
    </row>
    <row r="703" spans="1:33" ht="15.75" customHeight="1" x14ac:dyDescent="0.25">
      <c r="A703" s="271"/>
      <c r="B703" s="271"/>
      <c r="C703" s="271"/>
      <c r="D703" s="271"/>
      <c r="E703" s="271"/>
      <c r="F703" s="271"/>
      <c r="G703" s="271"/>
      <c r="H703" s="271"/>
      <c r="I703" s="271"/>
      <c r="J703" s="271"/>
      <c r="K703" s="271"/>
      <c r="L703" s="271"/>
      <c r="M703" s="271"/>
      <c r="N703" s="271"/>
      <c r="O703" s="271"/>
      <c r="P703" s="271"/>
      <c r="Q703" s="271"/>
      <c r="R703" s="271"/>
      <c r="S703" s="271"/>
      <c r="T703" s="271"/>
      <c r="U703" s="271"/>
      <c r="V703" s="271"/>
      <c r="W703" s="271"/>
      <c r="X703" s="271"/>
      <c r="Y703" s="271"/>
      <c r="Z703" s="271"/>
      <c r="AA703" s="271"/>
      <c r="AB703" s="271"/>
      <c r="AC703" s="271"/>
      <c r="AD703" s="271"/>
      <c r="AE703" s="271"/>
      <c r="AF703" s="271"/>
      <c r="AG703" s="271"/>
    </row>
    <row r="704" spans="1:33" ht="15.75" customHeight="1" x14ac:dyDescent="0.25">
      <c r="A704" s="271"/>
      <c r="B704" s="271"/>
      <c r="C704" s="271"/>
      <c r="D704" s="271"/>
      <c r="E704" s="271"/>
      <c r="F704" s="271"/>
      <c r="G704" s="271"/>
      <c r="H704" s="271"/>
      <c r="I704" s="271"/>
      <c r="J704" s="271"/>
      <c r="K704" s="271"/>
      <c r="L704" s="271"/>
      <c r="M704" s="271"/>
      <c r="N704" s="271"/>
      <c r="O704" s="271"/>
      <c r="P704" s="271"/>
      <c r="Q704" s="271"/>
      <c r="R704" s="271"/>
      <c r="S704" s="271"/>
      <c r="T704" s="271"/>
      <c r="U704" s="271"/>
      <c r="V704" s="271"/>
      <c r="W704" s="271"/>
      <c r="X704" s="271"/>
      <c r="Y704" s="271"/>
      <c r="Z704" s="271"/>
      <c r="AA704" s="271"/>
      <c r="AB704" s="271"/>
      <c r="AC704" s="271"/>
      <c r="AD704" s="271"/>
      <c r="AE704" s="271"/>
      <c r="AF704" s="271"/>
      <c r="AG704" s="271"/>
    </row>
    <row r="705" spans="1:33" ht="15.75" customHeight="1" x14ac:dyDescent="0.25">
      <c r="A705" s="271"/>
      <c r="B705" s="271"/>
      <c r="C705" s="271"/>
      <c r="D705" s="271"/>
      <c r="E705" s="271"/>
      <c r="F705" s="271"/>
      <c r="G705" s="271"/>
      <c r="H705" s="271"/>
      <c r="I705" s="271"/>
      <c r="J705" s="271"/>
      <c r="K705" s="271"/>
      <c r="L705" s="271"/>
      <c r="M705" s="271"/>
      <c r="N705" s="271"/>
      <c r="O705" s="271"/>
      <c r="P705" s="271"/>
      <c r="Q705" s="271"/>
      <c r="R705" s="271"/>
      <c r="S705" s="271"/>
      <c r="T705" s="271"/>
      <c r="U705" s="271"/>
      <c r="V705" s="271"/>
      <c r="W705" s="271"/>
      <c r="X705" s="271"/>
      <c r="Y705" s="271"/>
      <c r="Z705" s="271"/>
      <c r="AA705" s="271"/>
      <c r="AB705" s="271"/>
      <c r="AC705" s="271"/>
      <c r="AD705" s="271"/>
      <c r="AE705" s="271"/>
      <c r="AF705" s="271"/>
      <c r="AG705" s="271"/>
    </row>
    <row r="706" spans="1:33" ht="15.75" customHeight="1" x14ac:dyDescent="0.25">
      <c r="A706" s="271"/>
      <c r="B706" s="271"/>
      <c r="C706" s="271"/>
      <c r="D706" s="271"/>
      <c r="E706" s="271"/>
      <c r="F706" s="271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271"/>
      <c r="W706" s="271"/>
      <c r="X706" s="271"/>
      <c r="Y706" s="271"/>
      <c r="Z706" s="271"/>
      <c r="AA706" s="271"/>
      <c r="AB706" s="271"/>
      <c r="AC706" s="271"/>
      <c r="AD706" s="271"/>
      <c r="AE706" s="271"/>
      <c r="AF706" s="271"/>
      <c r="AG706" s="271"/>
    </row>
    <row r="707" spans="1:33" ht="15.75" customHeight="1" x14ac:dyDescent="0.25">
      <c r="A707" s="271"/>
      <c r="B707" s="271"/>
      <c r="C707" s="271"/>
      <c r="D707" s="271"/>
      <c r="E707" s="271"/>
      <c r="F707" s="271"/>
      <c r="G707" s="271"/>
      <c r="H707" s="271"/>
      <c r="I707" s="271"/>
      <c r="J707" s="271"/>
      <c r="K707" s="271"/>
      <c r="L707" s="271"/>
      <c r="M707" s="271"/>
      <c r="N707" s="271"/>
      <c r="O707" s="271"/>
      <c r="P707" s="271"/>
      <c r="Q707" s="271"/>
      <c r="R707" s="271"/>
      <c r="S707" s="271"/>
      <c r="T707" s="271"/>
      <c r="U707" s="271"/>
      <c r="V707" s="271"/>
      <c r="W707" s="271"/>
      <c r="X707" s="271"/>
      <c r="Y707" s="271"/>
      <c r="Z707" s="271"/>
      <c r="AA707" s="271"/>
      <c r="AB707" s="271"/>
      <c r="AC707" s="271"/>
      <c r="AD707" s="271"/>
      <c r="AE707" s="271"/>
      <c r="AF707" s="271"/>
      <c r="AG707" s="271"/>
    </row>
    <row r="708" spans="1:33" ht="15.75" customHeight="1" x14ac:dyDescent="0.25">
      <c r="A708" s="271"/>
      <c r="B708" s="271"/>
      <c r="C708" s="271"/>
      <c r="D708" s="271"/>
      <c r="E708" s="271"/>
      <c r="F708" s="271"/>
      <c r="G708" s="271"/>
      <c r="H708" s="271"/>
      <c r="I708" s="271"/>
      <c r="J708" s="271"/>
      <c r="K708" s="271"/>
      <c r="L708" s="271"/>
      <c r="M708" s="271"/>
      <c r="N708" s="271"/>
      <c r="O708" s="271"/>
      <c r="P708" s="271"/>
      <c r="Q708" s="271"/>
      <c r="R708" s="271"/>
      <c r="S708" s="271"/>
      <c r="T708" s="271"/>
      <c r="U708" s="271"/>
      <c r="V708" s="271"/>
      <c r="W708" s="271"/>
      <c r="X708" s="271"/>
      <c r="Y708" s="271"/>
      <c r="Z708" s="271"/>
      <c r="AA708" s="271"/>
      <c r="AB708" s="271"/>
      <c r="AC708" s="271"/>
      <c r="AD708" s="271"/>
      <c r="AE708" s="271"/>
      <c r="AF708" s="271"/>
      <c r="AG708" s="271"/>
    </row>
    <row r="709" spans="1:33" ht="15.75" customHeight="1" x14ac:dyDescent="0.25">
      <c r="A709" s="271"/>
      <c r="B709" s="271"/>
      <c r="C709" s="271"/>
      <c r="D709" s="271"/>
      <c r="E709" s="271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1"/>
      <c r="S709" s="271"/>
      <c r="T709" s="271"/>
      <c r="U709" s="271"/>
      <c r="V709" s="271"/>
      <c r="W709" s="271"/>
      <c r="X709" s="271"/>
      <c r="Y709" s="271"/>
      <c r="Z709" s="271"/>
      <c r="AA709" s="271"/>
      <c r="AB709" s="271"/>
      <c r="AC709" s="271"/>
      <c r="AD709" s="271"/>
      <c r="AE709" s="271"/>
      <c r="AF709" s="271"/>
      <c r="AG709" s="271"/>
    </row>
    <row r="710" spans="1:33" ht="15.75" customHeight="1" x14ac:dyDescent="0.25">
      <c r="A710" s="271"/>
      <c r="B710" s="271"/>
      <c r="C710" s="271"/>
      <c r="D710" s="271"/>
      <c r="E710" s="271"/>
      <c r="F710" s="271"/>
      <c r="G710" s="271"/>
      <c r="H710" s="271"/>
      <c r="I710" s="271"/>
      <c r="J710" s="271"/>
      <c r="K710" s="271"/>
      <c r="L710" s="271"/>
      <c r="M710" s="271"/>
      <c r="N710" s="271"/>
      <c r="O710" s="271"/>
      <c r="P710" s="271"/>
      <c r="Q710" s="271"/>
      <c r="R710" s="271"/>
      <c r="S710" s="271"/>
      <c r="T710" s="271"/>
      <c r="U710" s="271"/>
      <c r="V710" s="271"/>
      <c r="W710" s="271"/>
      <c r="X710" s="271"/>
      <c r="Y710" s="271"/>
      <c r="Z710" s="271"/>
      <c r="AA710" s="271"/>
      <c r="AB710" s="271"/>
      <c r="AC710" s="271"/>
      <c r="AD710" s="271"/>
      <c r="AE710" s="271"/>
      <c r="AF710" s="271"/>
      <c r="AG710" s="271"/>
    </row>
    <row r="711" spans="1:33" ht="15.75" customHeight="1" x14ac:dyDescent="0.25">
      <c r="A711" s="271"/>
      <c r="B711" s="271"/>
      <c r="C711" s="271"/>
      <c r="D711" s="271"/>
      <c r="E711" s="271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1"/>
      <c r="S711" s="271"/>
      <c r="T711" s="271"/>
      <c r="U711" s="271"/>
      <c r="V711" s="271"/>
      <c r="W711" s="271"/>
      <c r="X711" s="271"/>
      <c r="Y711" s="271"/>
      <c r="Z711" s="271"/>
      <c r="AA711" s="271"/>
      <c r="AB711" s="271"/>
      <c r="AC711" s="271"/>
      <c r="AD711" s="271"/>
      <c r="AE711" s="271"/>
      <c r="AF711" s="271"/>
      <c r="AG711" s="271"/>
    </row>
    <row r="712" spans="1:33" ht="15.75" customHeight="1" x14ac:dyDescent="0.25">
      <c r="A712" s="271"/>
      <c r="B712" s="271"/>
      <c r="C712" s="271"/>
      <c r="D712" s="271"/>
      <c r="E712" s="271"/>
      <c r="F712" s="271"/>
      <c r="G712" s="271"/>
      <c r="H712" s="271"/>
      <c r="I712" s="271"/>
      <c r="J712" s="271"/>
      <c r="K712" s="271"/>
      <c r="L712" s="271"/>
      <c r="M712" s="271"/>
      <c r="N712" s="271"/>
      <c r="O712" s="271"/>
      <c r="P712" s="271"/>
      <c r="Q712" s="271"/>
      <c r="R712" s="271"/>
      <c r="S712" s="271"/>
      <c r="T712" s="271"/>
      <c r="U712" s="271"/>
      <c r="V712" s="271"/>
      <c r="W712" s="271"/>
      <c r="X712" s="271"/>
      <c r="Y712" s="271"/>
      <c r="Z712" s="271"/>
      <c r="AA712" s="271"/>
      <c r="AB712" s="271"/>
      <c r="AC712" s="271"/>
      <c r="AD712" s="271"/>
      <c r="AE712" s="271"/>
      <c r="AF712" s="271"/>
      <c r="AG712" s="271"/>
    </row>
    <row r="713" spans="1:33" ht="15.75" customHeight="1" x14ac:dyDescent="0.25">
      <c r="A713" s="271"/>
      <c r="B713" s="271"/>
      <c r="C713" s="271"/>
      <c r="D713" s="271"/>
      <c r="E713" s="271"/>
      <c r="F713" s="271"/>
      <c r="G713" s="271"/>
      <c r="H713" s="271"/>
      <c r="I713" s="271"/>
      <c r="J713" s="271"/>
      <c r="K713" s="271"/>
      <c r="L713" s="271"/>
      <c r="M713" s="271"/>
      <c r="N713" s="271"/>
      <c r="O713" s="271"/>
      <c r="P713" s="271"/>
      <c r="Q713" s="271"/>
      <c r="R713" s="271"/>
      <c r="S713" s="271"/>
      <c r="T713" s="271"/>
      <c r="U713" s="271"/>
      <c r="V713" s="271"/>
      <c r="W713" s="271"/>
      <c r="X713" s="271"/>
      <c r="Y713" s="271"/>
      <c r="Z713" s="271"/>
      <c r="AA713" s="271"/>
      <c r="AB713" s="271"/>
      <c r="AC713" s="271"/>
      <c r="AD713" s="271"/>
      <c r="AE713" s="271"/>
      <c r="AF713" s="271"/>
      <c r="AG713" s="271"/>
    </row>
    <row r="714" spans="1:33" ht="15.75" customHeight="1" x14ac:dyDescent="0.25">
      <c r="A714" s="271"/>
      <c r="B714" s="271"/>
      <c r="C714" s="271"/>
      <c r="D714" s="271"/>
      <c r="E714" s="271"/>
      <c r="F714" s="271"/>
      <c r="G714" s="271"/>
      <c r="H714" s="271"/>
      <c r="I714" s="271"/>
      <c r="J714" s="271"/>
      <c r="K714" s="271"/>
      <c r="L714" s="271"/>
      <c r="M714" s="271"/>
      <c r="N714" s="271"/>
      <c r="O714" s="271"/>
      <c r="P714" s="271"/>
      <c r="Q714" s="271"/>
      <c r="R714" s="271"/>
      <c r="S714" s="271"/>
      <c r="T714" s="271"/>
      <c r="U714" s="271"/>
      <c r="V714" s="271"/>
      <c r="W714" s="271"/>
      <c r="X714" s="271"/>
      <c r="Y714" s="271"/>
      <c r="Z714" s="271"/>
      <c r="AA714" s="271"/>
      <c r="AB714" s="271"/>
      <c r="AC714" s="271"/>
      <c r="AD714" s="271"/>
      <c r="AE714" s="271"/>
      <c r="AF714" s="271"/>
      <c r="AG714" s="271"/>
    </row>
    <row r="715" spans="1:33" ht="15.75" customHeight="1" x14ac:dyDescent="0.25">
      <c r="A715" s="271"/>
      <c r="B715" s="271"/>
      <c r="C715" s="271"/>
      <c r="D715" s="271"/>
      <c r="E715" s="271"/>
      <c r="F715" s="271"/>
      <c r="G715" s="271"/>
      <c r="H715" s="271"/>
      <c r="I715" s="271"/>
      <c r="J715" s="271"/>
      <c r="K715" s="271"/>
      <c r="L715" s="271"/>
      <c r="M715" s="271"/>
      <c r="N715" s="271"/>
      <c r="O715" s="271"/>
      <c r="P715" s="271"/>
      <c r="Q715" s="271"/>
      <c r="R715" s="271"/>
      <c r="S715" s="271"/>
      <c r="T715" s="271"/>
      <c r="U715" s="271"/>
      <c r="V715" s="271"/>
      <c r="W715" s="271"/>
      <c r="X715" s="271"/>
      <c r="Y715" s="271"/>
      <c r="Z715" s="271"/>
      <c r="AA715" s="271"/>
      <c r="AB715" s="271"/>
      <c r="AC715" s="271"/>
      <c r="AD715" s="271"/>
      <c r="AE715" s="271"/>
      <c r="AF715" s="271"/>
      <c r="AG715" s="271"/>
    </row>
    <row r="716" spans="1:33" ht="15.75" customHeight="1" x14ac:dyDescent="0.25">
      <c r="A716" s="271"/>
      <c r="B716" s="271"/>
      <c r="C716" s="271"/>
      <c r="D716" s="271"/>
      <c r="E716" s="271"/>
      <c r="F716" s="271"/>
      <c r="G716" s="271"/>
      <c r="H716" s="271"/>
      <c r="I716" s="271"/>
      <c r="J716" s="271"/>
      <c r="K716" s="271"/>
      <c r="L716" s="271"/>
      <c r="M716" s="271"/>
      <c r="N716" s="271"/>
      <c r="O716" s="271"/>
      <c r="P716" s="271"/>
      <c r="Q716" s="271"/>
      <c r="R716" s="271"/>
      <c r="S716" s="271"/>
      <c r="T716" s="271"/>
      <c r="U716" s="271"/>
      <c r="V716" s="271"/>
      <c r="W716" s="271"/>
      <c r="X716" s="271"/>
      <c r="Y716" s="271"/>
      <c r="Z716" s="271"/>
      <c r="AA716" s="271"/>
      <c r="AB716" s="271"/>
      <c r="AC716" s="271"/>
      <c r="AD716" s="271"/>
      <c r="AE716" s="271"/>
      <c r="AF716" s="271"/>
      <c r="AG716" s="271"/>
    </row>
    <row r="717" spans="1:33" ht="15.75" customHeight="1" x14ac:dyDescent="0.25">
      <c r="A717" s="271"/>
      <c r="B717" s="271"/>
      <c r="C717" s="271"/>
      <c r="D717" s="271"/>
      <c r="E717" s="271"/>
      <c r="F717" s="271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271"/>
      <c r="W717" s="271"/>
      <c r="X717" s="271"/>
      <c r="Y717" s="271"/>
      <c r="Z717" s="271"/>
      <c r="AA717" s="271"/>
      <c r="AB717" s="271"/>
      <c r="AC717" s="271"/>
      <c r="AD717" s="271"/>
      <c r="AE717" s="271"/>
      <c r="AF717" s="271"/>
      <c r="AG717" s="271"/>
    </row>
    <row r="718" spans="1:33" ht="15.75" customHeight="1" x14ac:dyDescent="0.25">
      <c r="A718" s="271"/>
      <c r="B718" s="271"/>
      <c r="C718" s="271"/>
      <c r="D718" s="271"/>
      <c r="E718" s="271"/>
      <c r="F718" s="271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271"/>
      <c r="W718" s="271"/>
      <c r="X718" s="271"/>
      <c r="Y718" s="271"/>
      <c r="Z718" s="271"/>
      <c r="AA718" s="271"/>
      <c r="AB718" s="271"/>
      <c r="AC718" s="271"/>
      <c r="AD718" s="271"/>
      <c r="AE718" s="271"/>
      <c r="AF718" s="271"/>
      <c r="AG718" s="271"/>
    </row>
    <row r="719" spans="1:33" ht="15.75" customHeight="1" x14ac:dyDescent="0.25">
      <c r="A719" s="271"/>
      <c r="B719" s="271"/>
      <c r="C719" s="271"/>
      <c r="D719" s="271"/>
      <c r="E719" s="271"/>
      <c r="F719" s="271"/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271"/>
      <c r="W719" s="271"/>
      <c r="X719" s="271"/>
      <c r="Y719" s="271"/>
      <c r="Z719" s="271"/>
      <c r="AA719" s="271"/>
      <c r="AB719" s="271"/>
      <c r="AC719" s="271"/>
      <c r="AD719" s="271"/>
      <c r="AE719" s="271"/>
      <c r="AF719" s="271"/>
      <c r="AG719" s="271"/>
    </row>
    <row r="720" spans="1:33" ht="15.75" customHeight="1" x14ac:dyDescent="0.25">
      <c r="A720" s="271"/>
      <c r="B720" s="271"/>
      <c r="C720" s="271"/>
      <c r="D720" s="271"/>
      <c r="E720" s="271"/>
      <c r="F720" s="271"/>
      <c r="G720" s="271"/>
      <c r="H720" s="271"/>
      <c r="I720" s="271"/>
      <c r="J720" s="271"/>
      <c r="K720" s="271"/>
      <c r="L720" s="271"/>
      <c r="M720" s="271"/>
      <c r="N720" s="271"/>
      <c r="O720" s="271"/>
      <c r="P720" s="271"/>
      <c r="Q720" s="271"/>
      <c r="R720" s="271"/>
      <c r="S720" s="271"/>
      <c r="T720" s="271"/>
      <c r="U720" s="271"/>
      <c r="V720" s="271"/>
      <c r="W720" s="271"/>
      <c r="X720" s="271"/>
      <c r="Y720" s="271"/>
      <c r="Z720" s="271"/>
      <c r="AA720" s="271"/>
      <c r="AB720" s="271"/>
      <c r="AC720" s="271"/>
      <c r="AD720" s="271"/>
      <c r="AE720" s="271"/>
      <c r="AF720" s="271"/>
      <c r="AG720" s="271"/>
    </row>
    <row r="721" spans="1:33" ht="15.75" customHeight="1" x14ac:dyDescent="0.25">
      <c r="A721" s="271"/>
      <c r="B721" s="271"/>
      <c r="C721" s="271"/>
      <c r="D721" s="271"/>
      <c r="E721" s="271"/>
      <c r="F721" s="271"/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/>
      <c r="T721" s="271"/>
      <c r="U721" s="271"/>
      <c r="V721" s="271"/>
      <c r="W721" s="271"/>
      <c r="X721" s="271"/>
      <c r="Y721" s="271"/>
      <c r="Z721" s="271"/>
      <c r="AA721" s="271"/>
      <c r="AB721" s="271"/>
      <c r="AC721" s="271"/>
      <c r="AD721" s="271"/>
      <c r="AE721" s="271"/>
      <c r="AF721" s="271"/>
      <c r="AG721" s="271"/>
    </row>
    <row r="722" spans="1:33" ht="15.75" customHeight="1" x14ac:dyDescent="0.25">
      <c r="A722" s="271"/>
      <c r="B722" s="271"/>
      <c r="C722" s="271"/>
      <c r="D722" s="271"/>
      <c r="E722" s="271"/>
      <c r="F722" s="271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271"/>
      <c r="W722" s="271"/>
      <c r="X722" s="271"/>
      <c r="Y722" s="271"/>
      <c r="Z722" s="271"/>
      <c r="AA722" s="271"/>
      <c r="AB722" s="271"/>
      <c r="AC722" s="271"/>
      <c r="AD722" s="271"/>
      <c r="AE722" s="271"/>
      <c r="AF722" s="271"/>
      <c r="AG722" s="271"/>
    </row>
    <row r="723" spans="1:33" ht="15.75" customHeight="1" x14ac:dyDescent="0.25">
      <c r="A723" s="271"/>
      <c r="B723" s="271"/>
      <c r="C723" s="271"/>
      <c r="D723" s="271"/>
      <c r="E723" s="271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1"/>
      <c r="Q723" s="271"/>
      <c r="R723" s="271"/>
      <c r="S723" s="271"/>
      <c r="T723" s="271"/>
      <c r="U723" s="271"/>
      <c r="V723" s="271"/>
      <c r="W723" s="271"/>
      <c r="X723" s="271"/>
      <c r="Y723" s="271"/>
      <c r="Z723" s="271"/>
      <c r="AA723" s="271"/>
      <c r="AB723" s="271"/>
      <c r="AC723" s="271"/>
      <c r="AD723" s="271"/>
      <c r="AE723" s="271"/>
      <c r="AF723" s="271"/>
      <c r="AG723" s="271"/>
    </row>
    <row r="724" spans="1:33" ht="15.75" customHeight="1" x14ac:dyDescent="0.25">
      <c r="A724" s="271"/>
      <c r="B724" s="271"/>
      <c r="C724" s="271"/>
      <c r="D724" s="271"/>
      <c r="E724" s="271"/>
      <c r="F724" s="271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271"/>
      <c r="W724" s="271"/>
      <c r="X724" s="271"/>
      <c r="Y724" s="271"/>
      <c r="Z724" s="271"/>
      <c r="AA724" s="271"/>
      <c r="AB724" s="271"/>
      <c r="AC724" s="271"/>
      <c r="AD724" s="271"/>
      <c r="AE724" s="271"/>
      <c r="AF724" s="271"/>
      <c r="AG724" s="271"/>
    </row>
    <row r="725" spans="1:33" ht="15.75" customHeight="1" x14ac:dyDescent="0.25">
      <c r="A725" s="271"/>
      <c r="B725" s="271"/>
      <c r="C725" s="271"/>
      <c r="D725" s="271"/>
      <c r="E725" s="271"/>
      <c r="F725" s="271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271"/>
      <c r="W725" s="271"/>
      <c r="X725" s="271"/>
      <c r="Y725" s="271"/>
      <c r="Z725" s="271"/>
      <c r="AA725" s="271"/>
      <c r="AB725" s="271"/>
      <c r="AC725" s="271"/>
      <c r="AD725" s="271"/>
      <c r="AE725" s="271"/>
      <c r="AF725" s="271"/>
      <c r="AG725" s="271"/>
    </row>
    <row r="726" spans="1:33" ht="15.75" customHeight="1" x14ac:dyDescent="0.25">
      <c r="A726" s="271"/>
      <c r="B726" s="271"/>
      <c r="C726" s="271"/>
      <c r="D726" s="271"/>
      <c r="E726" s="271"/>
      <c r="F726" s="271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271"/>
      <c r="W726" s="271"/>
      <c r="X726" s="271"/>
      <c r="Y726" s="271"/>
      <c r="Z726" s="271"/>
      <c r="AA726" s="271"/>
      <c r="AB726" s="271"/>
      <c r="AC726" s="271"/>
      <c r="AD726" s="271"/>
      <c r="AE726" s="271"/>
      <c r="AF726" s="271"/>
      <c r="AG726" s="271"/>
    </row>
    <row r="727" spans="1:33" ht="15.75" customHeight="1" x14ac:dyDescent="0.25">
      <c r="A727" s="271"/>
      <c r="B727" s="271"/>
      <c r="C727" s="271"/>
      <c r="D727" s="271"/>
      <c r="E727" s="271"/>
      <c r="F727" s="271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271"/>
      <c r="W727" s="271"/>
      <c r="X727" s="271"/>
      <c r="Y727" s="271"/>
      <c r="Z727" s="271"/>
      <c r="AA727" s="271"/>
      <c r="AB727" s="271"/>
      <c r="AC727" s="271"/>
      <c r="AD727" s="271"/>
      <c r="AE727" s="271"/>
      <c r="AF727" s="271"/>
      <c r="AG727" s="271"/>
    </row>
    <row r="728" spans="1:33" ht="15.75" customHeight="1" x14ac:dyDescent="0.25">
      <c r="A728" s="271"/>
      <c r="B728" s="271"/>
      <c r="C728" s="271"/>
      <c r="D728" s="271"/>
      <c r="E728" s="271"/>
      <c r="F728" s="271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271"/>
      <c r="W728" s="271"/>
      <c r="X728" s="271"/>
      <c r="Y728" s="271"/>
      <c r="Z728" s="271"/>
      <c r="AA728" s="271"/>
      <c r="AB728" s="271"/>
      <c r="AC728" s="271"/>
      <c r="AD728" s="271"/>
      <c r="AE728" s="271"/>
      <c r="AF728" s="271"/>
      <c r="AG728" s="271"/>
    </row>
    <row r="729" spans="1:33" ht="15.75" customHeight="1" x14ac:dyDescent="0.25">
      <c r="A729" s="271"/>
      <c r="B729" s="271"/>
      <c r="C729" s="271"/>
      <c r="D729" s="271"/>
      <c r="E729" s="271"/>
      <c r="F729" s="271"/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271"/>
      <c r="W729" s="271"/>
      <c r="X729" s="271"/>
      <c r="Y729" s="271"/>
      <c r="Z729" s="271"/>
      <c r="AA729" s="271"/>
      <c r="AB729" s="271"/>
      <c r="AC729" s="271"/>
      <c r="AD729" s="271"/>
      <c r="AE729" s="271"/>
      <c r="AF729" s="271"/>
      <c r="AG729" s="271"/>
    </row>
    <row r="730" spans="1:33" ht="15.75" customHeight="1" x14ac:dyDescent="0.25">
      <c r="A730" s="271"/>
      <c r="B730" s="271"/>
      <c r="C730" s="271"/>
      <c r="D730" s="271"/>
      <c r="E730" s="271"/>
      <c r="F730" s="271"/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271"/>
      <c r="W730" s="271"/>
      <c r="X730" s="271"/>
      <c r="Y730" s="271"/>
      <c r="Z730" s="271"/>
      <c r="AA730" s="271"/>
      <c r="AB730" s="271"/>
      <c r="AC730" s="271"/>
      <c r="AD730" s="271"/>
      <c r="AE730" s="271"/>
      <c r="AF730" s="271"/>
      <c r="AG730" s="271"/>
    </row>
    <row r="731" spans="1:33" ht="15.75" customHeight="1" x14ac:dyDescent="0.25">
      <c r="A731" s="271"/>
      <c r="B731" s="271"/>
      <c r="C731" s="271"/>
      <c r="D731" s="271"/>
      <c r="E731" s="271"/>
      <c r="F731" s="271"/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271"/>
      <c r="W731" s="271"/>
      <c r="X731" s="271"/>
      <c r="Y731" s="271"/>
      <c r="Z731" s="271"/>
      <c r="AA731" s="271"/>
      <c r="AB731" s="271"/>
      <c r="AC731" s="271"/>
      <c r="AD731" s="271"/>
      <c r="AE731" s="271"/>
      <c r="AF731" s="271"/>
      <c r="AG731" s="271"/>
    </row>
    <row r="732" spans="1:33" ht="15.75" customHeight="1" x14ac:dyDescent="0.25">
      <c r="A732" s="271"/>
      <c r="B732" s="271"/>
      <c r="C732" s="271"/>
      <c r="D732" s="271"/>
      <c r="E732" s="271"/>
      <c r="F732" s="271"/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271"/>
      <c r="W732" s="271"/>
      <c r="X732" s="271"/>
      <c r="Y732" s="271"/>
      <c r="Z732" s="271"/>
      <c r="AA732" s="271"/>
      <c r="AB732" s="271"/>
      <c r="AC732" s="271"/>
      <c r="AD732" s="271"/>
      <c r="AE732" s="271"/>
      <c r="AF732" s="271"/>
      <c r="AG732" s="271"/>
    </row>
    <row r="733" spans="1:33" ht="15.75" customHeight="1" x14ac:dyDescent="0.25">
      <c r="A733" s="271"/>
      <c r="B733" s="271"/>
      <c r="C733" s="271"/>
      <c r="D733" s="271"/>
      <c r="E733" s="271"/>
      <c r="F733" s="271"/>
      <c r="G733" s="271"/>
      <c r="H733" s="271"/>
      <c r="I733" s="271"/>
      <c r="J733" s="271"/>
      <c r="K733" s="271"/>
      <c r="L733" s="271"/>
      <c r="M733" s="271"/>
      <c r="N733" s="271"/>
      <c r="O733" s="271"/>
      <c r="P733" s="271"/>
      <c r="Q733" s="271"/>
      <c r="R733" s="271"/>
      <c r="S733" s="271"/>
      <c r="T733" s="271"/>
      <c r="U733" s="271"/>
      <c r="V733" s="271"/>
      <c r="W733" s="271"/>
      <c r="X733" s="271"/>
      <c r="Y733" s="271"/>
      <c r="Z733" s="271"/>
      <c r="AA733" s="271"/>
      <c r="AB733" s="271"/>
      <c r="AC733" s="271"/>
      <c r="AD733" s="271"/>
      <c r="AE733" s="271"/>
      <c r="AF733" s="271"/>
      <c r="AG733" s="271"/>
    </row>
    <row r="734" spans="1:33" ht="15.75" customHeight="1" x14ac:dyDescent="0.25">
      <c r="A734" s="271"/>
      <c r="B734" s="271"/>
      <c r="C734" s="271"/>
      <c r="D734" s="271"/>
      <c r="E734" s="271"/>
      <c r="F734" s="271"/>
      <c r="G734" s="271"/>
      <c r="H734" s="271"/>
      <c r="I734" s="271"/>
      <c r="J734" s="271"/>
      <c r="K734" s="271"/>
      <c r="L734" s="271"/>
      <c r="M734" s="271"/>
      <c r="N734" s="271"/>
      <c r="O734" s="271"/>
      <c r="P734" s="271"/>
      <c r="Q734" s="271"/>
      <c r="R734" s="271"/>
      <c r="S734" s="271"/>
      <c r="T734" s="271"/>
      <c r="U734" s="271"/>
      <c r="V734" s="271"/>
      <c r="W734" s="271"/>
      <c r="X734" s="271"/>
      <c r="Y734" s="271"/>
      <c r="Z734" s="271"/>
      <c r="AA734" s="271"/>
      <c r="AB734" s="271"/>
      <c r="AC734" s="271"/>
      <c r="AD734" s="271"/>
      <c r="AE734" s="271"/>
      <c r="AF734" s="271"/>
      <c r="AG734" s="271"/>
    </row>
    <row r="735" spans="1:33" ht="15.75" customHeight="1" x14ac:dyDescent="0.25">
      <c r="A735" s="271"/>
      <c r="B735" s="271"/>
      <c r="C735" s="271"/>
      <c r="D735" s="271"/>
      <c r="E735" s="271"/>
      <c r="F735" s="271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271"/>
      <c r="W735" s="271"/>
      <c r="X735" s="271"/>
      <c r="Y735" s="271"/>
      <c r="Z735" s="271"/>
      <c r="AA735" s="271"/>
      <c r="AB735" s="271"/>
      <c r="AC735" s="271"/>
      <c r="AD735" s="271"/>
      <c r="AE735" s="271"/>
      <c r="AF735" s="271"/>
      <c r="AG735" s="271"/>
    </row>
    <row r="736" spans="1:33" ht="15.75" customHeight="1" x14ac:dyDescent="0.25">
      <c r="A736" s="271"/>
      <c r="B736" s="271"/>
      <c r="C736" s="271"/>
      <c r="D736" s="271"/>
      <c r="E736" s="271"/>
      <c r="F736" s="271"/>
      <c r="G736" s="271"/>
      <c r="H736" s="271"/>
      <c r="I736" s="271"/>
      <c r="J736" s="271"/>
      <c r="K736" s="271"/>
      <c r="L736" s="271"/>
      <c r="M736" s="271"/>
      <c r="N736" s="271"/>
      <c r="O736" s="271"/>
      <c r="P736" s="271"/>
      <c r="Q736" s="271"/>
      <c r="R736" s="271"/>
      <c r="S736" s="271"/>
      <c r="T736" s="271"/>
      <c r="U736" s="271"/>
      <c r="V736" s="271"/>
      <c r="W736" s="271"/>
      <c r="X736" s="271"/>
      <c r="Y736" s="271"/>
      <c r="Z736" s="271"/>
      <c r="AA736" s="271"/>
      <c r="AB736" s="271"/>
      <c r="AC736" s="271"/>
      <c r="AD736" s="271"/>
      <c r="AE736" s="271"/>
      <c r="AF736" s="271"/>
      <c r="AG736" s="271"/>
    </row>
    <row r="737" spans="1:33" ht="15.75" customHeight="1" x14ac:dyDescent="0.25">
      <c r="A737" s="271"/>
      <c r="B737" s="271"/>
      <c r="C737" s="271"/>
      <c r="D737" s="271"/>
      <c r="E737" s="271"/>
      <c r="F737" s="271"/>
      <c r="G737" s="271"/>
      <c r="H737" s="271"/>
      <c r="I737" s="271"/>
      <c r="J737" s="271"/>
      <c r="K737" s="271"/>
      <c r="L737" s="271"/>
      <c r="M737" s="271"/>
      <c r="N737" s="271"/>
      <c r="O737" s="271"/>
      <c r="P737" s="271"/>
      <c r="Q737" s="271"/>
      <c r="R737" s="271"/>
      <c r="S737" s="271"/>
      <c r="T737" s="271"/>
      <c r="U737" s="271"/>
      <c r="V737" s="271"/>
      <c r="W737" s="271"/>
      <c r="X737" s="271"/>
      <c r="Y737" s="271"/>
      <c r="Z737" s="271"/>
      <c r="AA737" s="271"/>
      <c r="AB737" s="271"/>
      <c r="AC737" s="271"/>
      <c r="AD737" s="271"/>
      <c r="AE737" s="271"/>
      <c r="AF737" s="271"/>
      <c r="AG737" s="271"/>
    </row>
    <row r="738" spans="1:33" ht="15.75" customHeight="1" x14ac:dyDescent="0.25">
      <c r="A738" s="271"/>
      <c r="B738" s="271"/>
      <c r="C738" s="271"/>
      <c r="D738" s="271"/>
      <c r="E738" s="271"/>
      <c r="F738" s="271"/>
      <c r="G738" s="271"/>
      <c r="H738" s="271"/>
      <c r="I738" s="271"/>
      <c r="J738" s="271"/>
      <c r="K738" s="271"/>
      <c r="L738" s="271"/>
      <c r="M738" s="271"/>
      <c r="N738" s="271"/>
      <c r="O738" s="271"/>
      <c r="P738" s="271"/>
      <c r="Q738" s="271"/>
      <c r="R738" s="271"/>
      <c r="S738" s="271"/>
      <c r="T738" s="271"/>
      <c r="U738" s="271"/>
      <c r="V738" s="271"/>
      <c r="W738" s="271"/>
      <c r="X738" s="271"/>
      <c r="Y738" s="271"/>
      <c r="Z738" s="271"/>
      <c r="AA738" s="271"/>
      <c r="AB738" s="271"/>
      <c r="AC738" s="271"/>
      <c r="AD738" s="271"/>
      <c r="AE738" s="271"/>
      <c r="AF738" s="271"/>
      <c r="AG738" s="271"/>
    </row>
    <row r="739" spans="1:33" ht="15.75" customHeight="1" x14ac:dyDescent="0.25">
      <c r="A739" s="271"/>
      <c r="B739" s="271"/>
      <c r="C739" s="271"/>
      <c r="D739" s="271"/>
      <c r="E739" s="271"/>
      <c r="F739" s="271"/>
      <c r="G739" s="271"/>
      <c r="H739" s="271"/>
      <c r="I739" s="271"/>
      <c r="J739" s="271"/>
      <c r="K739" s="271"/>
      <c r="L739" s="271"/>
      <c r="M739" s="271"/>
      <c r="N739" s="271"/>
      <c r="O739" s="271"/>
      <c r="P739" s="271"/>
      <c r="Q739" s="271"/>
      <c r="R739" s="271"/>
      <c r="S739" s="271"/>
      <c r="T739" s="271"/>
      <c r="U739" s="271"/>
      <c r="V739" s="271"/>
      <c r="W739" s="271"/>
      <c r="X739" s="271"/>
      <c r="Y739" s="271"/>
      <c r="Z739" s="271"/>
      <c r="AA739" s="271"/>
      <c r="AB739" s="271"/>
      <c r="AC739" s="271"/>
      <c r="AD739" s="271"/>
      <c r="AE739" s="271"/>
      <c r="AF739" s="271"/>
      <c r="AG739" s="271"/>
    </row>
    <row r="740" spans="1:33" ht="15.75" customHeight="1" x14ac:dyDescent="0.25">
      <c r="A740" s="271"/>
      <c r="B740" s="271"/>
      <c r="C740" s="271"/>
      <c r="D740" s="271"/>
      <c r="E740" s="271"/>
      <c r="F740" s="271"/>
      <c r="G740" s="271"/>
      <c r="H740" s="271"/>
      <c r="I740" s="271"/>
      <c r="J740" s="271"/>
      <c r="K740" s="271"/>
      <c r="L740" s="271"/>
      <c r="M740" s="271"/>
      <c r="N740" s="271"/>
      <c r="O740" s="271"/>
      <c r="P740" s="271"/>
      <c r="Q740" s="271"/>
      <c r="R740" s="271"/>
      <c r="S740" s="271"/>
      <c r="T740" s="271"/>
      <c r="U740" s="271"/>
      <c r="V740" s="271"/>
      <c r="W740" s="271"/>
      <c r="X740" s="271"/>
      <c r="Y740" s="271"/>
      <c r="Z740" s="271"/>
      <c r="AA740" s="271"/>
      <c r="AB740" s="271"/>
      <c r="AC740" s="271"/>
      <c r="AD740" s="271"/>
      <c r="AE740" s="271"/>
      <c r="AF740" s="271"/>
      <c r="AG740" s="271"/>
    </row>
    <row r="741" spans="1:33" ht="15.75" customHeight="1" x14ac:dyDescent="0.25">
      <c r="A741" s="271"/>
      <c r="B741" s="271"/>
      <c r="C741" s="271"/>
      <c r="D741" s="271"/>
      <c r="E741" s="271"/>
      <c r="F741" s="271"/>
      <c r="G741" s="271"/>
      <c r="H741" s="271"/>
      <c r="I741" s="271"/>
      <c r="J741" s="271"/>
      <c r="K741" s="271"/>
      <c r="L741" s="271"/>
      <c r="M741" s="271"/>
      <c r="N741" s="271"/>
      <c r="O741" s="271"/>
      <c r="P741" s="271"/>
      <c r="Q741" s="271"/>
      <c r="R741" s="271"/>
      <c r="S741" s="271"/>
      <c r="T741" s="271"/>
      <c r="U741" s="271"/>
      <c r="V741" s="271"/>
      <c r="W741" s="271"/>
      <c r="X741" s="271"/>
      <c r="Y741" s="271"/>
      <c r="Z741" s="271"/>
      <c r="AA741" s="271"/>
      <c r="AB741" s="271"/>
      <c r="AC741" s="271"/>
      <c r="AD741" s="271"/>
      <c r="AE741" s="271"/>
      <c r="AF741" s="271"/>
      <c r="AG741" s="271"/>
    </row>
    <row r="742" spans="1:33" ht="15.75" customHeight="1" x14ac:dyDescent="0.25">
      <c r="A742" s="271"/>
      <c r="B742" s="271"/>
      <c r="C742" s="271"/>
      <c r="D742" s="271"/>
      <c r="E742" s="271"/>
      <c r="F742" s="271"/>
      <c r="G742" s="271"/>
      <c r="H742" s="271"/>
      <c r="I742" s="271"/>
      <c r="J742" s="271"/>
      <c r="K742" s="271"/>
      <c r="L742" s="271"/>
      <c r="M742" s="271"/>
      <c r="N742" s="271"/>
      <c r="O742" s="271"/>
      <c r="P742" s="271"/>
      <c r="Q742" s="271"/>
      <c r="R742" s="271"/>
      <c r="S742" s="271"/>
      <c r="T742" s="271"/>
      <c r="U742" s="271"/>
      <c r="V742" s="271"/>
      <c r="W742" s="271"/>
      <c r="X742" s="271"/>
      <c r="Y742" s="271"/>
      <c r="Z742" s="271"/>
      <c r="AA742" s="271"/>
      <c r="AB742" s="271"/>
      <c r="AC742" s="271"/>
      <c r="AD742" s="271"/>
      <c r="AE742" s="271"/>
      <c r="AF742" s="271"/>
      <c r="AG742" s="271"/>
    </row>
    <row r="743" spans="1:33" ht="15.75" customHeight="1" x14ac:dyDescent="0.25">
      <c r="A743" s="271"/>
      <c r="B743" s="271"/>
      <c r="C743" s="271"/>
      <c r="D743" s="271"/>
      <c r="E743" s="271"/>
      <c r="F743" s="271"/>
      <c r="G743" s="271"/>
      <c r="H743" s="271"/>
      <c r="I743" s="271"/>
      <c r="J743" s="271"/>
      <c r="K743" s="271"/>
      <c r="L743" s="271"/>
      <c r="M743" s="271"/>
      <c r="N743" s="271"/>
      <c r="O743" s="271"/>
      <c r="P743" s="271"/>
      <c r="Q743" s="271"/>
      <c r="R743" s="271"/>
      <c r="S743" s="271"/>
      <c r="T743" s="271"/>
      <c r="U743" s="271"/>
      <c r="V743" s="271"/>
      <c r="W743" s="271"/>
      <c r="X743" s="271"/>
      <c r="Y743" s="271"/>
      <c r="Z743" s="271"/>
      <c r="AA743" s="271"/>
      <c r="AB743" s="271"/>
      <c r="AC743" s="271"/>
      <c r="AD743" s="271"/>
      <c r="AE743" s="271"/>
      <c r="AF743" s="271"/>
      <c r="AG743" s="271"/>
    </row>
    <row r="744" spans="1:33" ht="15.75" customHeight="1" x14ac:dyDescent="0.25">
      <c r="A744" s="271"/>
      <c r="B744" s="271"/>
      <c r="C744" s="271"/>
      <c r="D744" s="271"/>
      <c r="E744" s="271"/>
      <c r="F744" s="271"/>
      <c r="G744" s="271"/>
      <c r="H744" s="271"/>
      <c r="I744" s="271"/>
      <c r="J744" s="271"/>
      <c r="K744" s="271"/>
      <c r="L744" s="271"/>
      <c r="M744" s="271"/>
      <c r="N744" s="271"/>
      <c r="O744" s="271"/>
      <c r="P744" s="271"/>
      <c r="Q744" s="271"/>
      <c r="R744" s="271"/>
      <c r="S744" s="271"/>
      <c r="T744" s="271"/>
      <c r="U744" s="271"/>
      <c r="V744" s="271"/>
      <c r="W744" s="271"/>
      <c r="X744" s="271"/>
      <c r="Y744" s="271"/>
      <c r="Z744" s="271"/>
      <c r="AA744" s="271"/>
      <c r="AB744" s="271"/>
      <c r="AC744" s="271"/>
      <c r="AD744" s="271"/>
      <c r="AE744" s="271"/>
      <c r="AF744" s="271"/>
      <c r="AG744" s="271"/>
    </row>
    <row r="745" spans="1:33" ht="15.75" customHeight="1" x14ac:dyDescent="0.25">
      <c r="A745" s="271"/>
      <c r="B745" s="271"/>
      <c r="C745" s="271"/>
      <c r="D745" s="271"/>
      <c r="E745" s="271"/>
      <c r="F745" s="271"/>
      <c r="G745" s="271"/>
      <c r="H745" s="271"/>
      <c r="I745" s="271"/>
      <c r="J745" s="271"/>
      <c r="K745" s="271"/>
      <c r="L745" s="271"/>
      <c r="M745" s="271"/>
      <c r="N745" s="271"/>
      <c r="O745" s="271"/>
      <c r="P745" s="271"/>
      <c r="Q745" s="271"/>
      <c r="R745" s="271"/>
      <c r="S745" s="271"/>
      <c r="T745" s="271"/>
      <c r="U745" s="271"/>
      <c r="V745" s="271"/>
      <c r="W745" s="271"/>
      <c r="X745" s="271"/>
      <c r="Y745" s="271"/>
      <c r="Z745" s="271"/>
      <c r="AA745" s="271"/>
      <c r="AB745" s="271"/>
      <c r="AC745" s="271"/>
      <c r="AD745" s="271"/>
      <c r="AE745" s="271"/>
      <c r="AF745" s="271"/>
      <c r="AG745" s="271"/>
    </row>
    <row r="746" spans="1:33" ht="15.75" customHeight="1" x14ac:dyDescent="0.25">
      <c r="A746" s="271"/>
      <c r="B746" s="271"/>
      <c r="C746" s="271"/>
      <c r="D746" s="271"/>
      <c r="E746" s="271"/>
      <c r="F746" s="271"/>
      <c r="G746" s="271"/>
      <c r="H746" s="271"/>
      <c r="I746" s="271"/>
      <c r="J746" s="271"/>
      <c r="K746" s="271"/>
      <c r="L746" s="271"/>
      <c r="M746" s="271"/>
      <c r="N746" s="271"/>
      <c r="O746" s="271"/>
      <c r="P746" s="271"/>
      <c r="Q746" s="271"/>
      <c r="R746" s="271"/>
      <c r="S746" s="271"/>
      <c r="T746" s="271"/>
      <c r="U746" s="271"/>
      <c r="V746" s="271"/>
      <c r="W746" s="271"/>
      <c r="X746" s="271"/>
      <c r="Y746" s="271"/>
      <c r="Z746" s="271"/>
      <c r="AA746" s="271"/>
      <c r="AB746" s="271"/>
      <c r="AC746" s="271"/>
      <c r="AD746" s="271"/>
      <c r="AE746" s="271"/>
      <c r="AF746" s="271"/>
      <c r="AG746" s="271"/>
    </row>
    <row r="747" spans="1:33" ht="15.75" customHeight="1" x14ac:dyDescent="0.25">
      <c r="A747" s="271"/>
      <c r="B747" s="271"/>
      <c r="C747" s="271"/>
      <c r="D747" s="271"/>
      <c r="E747" s="271"/>
      <c r="F747" s="271"/>
      <c r="G747" s="271"/>
      <c r="H747" s="271"/>
      <c r="I747" s="271"/>
      <c r="J747" s="271"/>
      <c r="K747" s="271"/>
      <c r="L747" s="271"/>
      <c r="M747" s="271"/>
      <c r="N747" s="271"/>
      <c r="O747" s="271"/>
      <c r="P747" s="271"/>
      <c r="Q747" s="271"/>
      <c r="R747" s="271"/>
      <c r="S747" s="271"/>
      <c r="T747" s="271"/>
      <c r="U747" s="271"/>
      <c r="V747" s="271"/>
      <c r="W747" s="271"/>
      <c r="X747" s="271"/>
      <c r="Y747" s="271"/>
      <c r="Z747" s="271"/>
      <c r="AA747" s="271"/>
      <c r="AB747" s="271"/>
      <c r="AC747" s="271"/>
      <c r="AD747" s="271"/>
      <c r="AE747" s="271"/>
      <c r="AF747" s="271"/>
      <c r="AG747" s="271"/>
    </row>
    <row r="748" spans="1:33" ht="15.75" customHeight="1" x14ac:dyDescent="0.25">
      <c r="A748" s="271"/>
      <c r="B748" s="271"/>
      <c r="C748" s="271"/>
      <c r="D748" s="271"/>
      <c r="E748" s="271"/>
      <c r="F748" s="271"/>
      <c r="G748" s="271"/>
      <c r="H748" s="271"/>
      <c r="I748" s="271"/>
      <c r="J748" s="271"/>
      <c r="K748" s="271"/>
      <c r="L748" s="271"/>
      <c r="M748" s="271"/>
      <c r="N748" s="271"/>
      <c r="O748" s="271"/>
      <c r="P748" s="271"/>
      <c r="Q748" s="271"/>
      <c r="R748" s="271"/>
      <c r="S748" s="271"/>
      <c r="T748" s="271"/>
      <c r="U748" s="271"/>
      <c r="V748" s="271"/>
      <c r="W748" s="271"/>
      <c r="X748" s="271"/>
      <c r="Y748" s="271"/>
      <c r="Z748" s="271"/>
      <c r="AA748" s="271"/>
      <c r="AB748" s="271"/>
      <c r="AC748" s="271"/>
      <c r="AD748" s="271"/>
      <c r="AE748" s="271"/>
      <c r="AF748" s="271"/>
      <c r="AG748" s="271"/>
    </row>
    <row r="749" spans="1:33" ht="15.75" customHeight="1" x14ac:dyDescent="0.25">
      <c r="A749" s="271"/>
      <c r="B749" s="271"/>
      <c r="C749" s="271"/>
      <c r="D749" s="271"/>
      <c r="E749" s="271"/>
      <c r="F749" s="271"/>
      <c r="G749" s="271"/>
      <c r="H749" s="271"/>
      <c r="I749" s="271"/>
      <c r="J749" s="271"/>
      <c r="K749" s="271"/>
      <c r="L749" s="271"/>
      <c r="M749" s="271"/>
      <c r="N749" s="271"/>
      <c r="O749" s="271"/>
      <c r="P749" s="271"/>
      <c r="Q749" s="271"/>
      <c r="R749" s="271"/>
      <c r="S749" s="271"/>
      <c r="T749" s="271"/>
      <c r="U749" s="271"/>
      <c r="V749" s="271"/>
      <c r="W749" s="271"/>
      <c r="X749" s="271"/>
      <c r="Y749" s="271"/>
      <c r="Z749" s="271"/>
      <c r="AA749" s="271"/>
      <c r="AB749" s="271"/>
      <c r="AC749" s="271"/>
      <c r="AD749" s="271"/>
      <c r="AE749" s="271"/>
      <c r="AF749" s="271"/>
      <c r="AG749" s="271"/>
    </row>
    <row r="750" spans="1:33" ht="15.75" customHeight="1" x14ac:dyDescent="0.25">
      <c r="A750" s="271"/>
      <c r="B750" s="271"/>
      <c r="C750" s="271"/>
      <c r="D750" s="271"/>
      <c r="E750" s="271"/>
      <c r="F750" s="271"/>
      <c r="G750" s="271"/>
      <c r="H750" s="271"/>
      <c r="I750" s="271"/>
      <c r="J750" s="271"/>
      <c r="K750" s="271"/>
      <c r="L750" s="271"/>
      <c r="M750" s="271"/>
      <c r="N750" s="271"/>
      <c r="O750" s="271"/>
      <c r="P750" s="271"/>
      <c r="Q750" s="271"/>
      <c r="R750" s="271"/>
      <c r="S750" s="271"/>
      <c r="T750" s="271"/>
      <c r="U750" s="271"/>
      <c r="V750" s="271"/>
      <c r="W750" s="271"/>
      <c r="X750" s="271"/>
      <c r="Y750" s="271"/>
      <c r="Z750" s="271"/>
      <c r="AA750" s="271"/>
      <c r="AB750" s="271"/>
      <c r="AC750" s="271"/>
      <c r="AD750" s="271"/>
      <c r="AE750" s="271"/>
      <c r="AF750" s="271"/>
      <c r="AG750" s="271"/>
    </row>
    <row r="751" spans="1:33" ht="15.75" customHeight="1" x14ac:dyDescent="0.25">
      <c r="A751" s="271"/>
      <c r="B751" s="271"/>
      <c r="C751" s="271"/>
      <c r="D751" s="271"/>
      <c r="E751" s="271"/>
      <c r="F751" s="271"/>
      <c r="G751" s="271"/>
      <c r="H751" s="271"/>
      <c r="I751" s="271"/>
      <c r="J751" s="271"/>
      <c r="K751" s="271"/>
      <c r="L751" s="271"/>
      <c r="M751" s="271"/>
      <c r="N751" s="271"/>
      <c r="O751" s="271"/>
      <c r="P751" s="271"/>
      <c r="Q751" s="271"/>
      <c r="R751" s="271"/>
      <c r="S751" s="271"/>
      <c r="T751" s="271"/>
      <c r="U751" s="271"/>
      <c r="V751" s="271"/>
      <c r="W751" s="271"/>
      <c r="X751" s="271"/>
      <c r="Y751" s="271"/>
      <c r="Z751" s="271"/>
      <c r="AA751" s="271"/>
      <c r="AB751" s="271"/>
      <c r="AC751" s="271"/>
      <c r="AD751" s="271"/>
      <c r="AE751" s="271"/>
      <c r="AF751" s="271"/>
      <c r="AG751" s="271"/>
    </row>
    <row r="752" spans="1:33" ht="15.75" customHeight="1" x14ac:dyDescent="0.25">
      <c r="A752" s="271"/>
      <c r="B752" s="271"/>
      <c r="C752" s="271"/>
      <c r="D752" s="271"/>
      <c r="E752" s="271"/>
      <c r="F752" s="271"/>
      <c r="G752" s="271"/>
      <c r="H752" s="271"/>
      <c r="I752" s="271"/>
      <c r="J752" s="271"/>
      <c r="K752" s="271"/>
      <c r="L752" s="271"/>
      <c r="M752" s="271"/>
      <c r="N752" s="271"/>
      <c r="O752" s="271"/>
      <c r="P752" s="271"/>
      <c r="Q752" s="271"/>
      <c r="R752" s="271"/>
      <c r="S752" s="271"/>
      <c r="T752" s="271"/>
      <c r="U752" s="271"/>
      <c r="V752" s="271"/>
      <c r="W752" s="271"/>
      <c r="X752" s="271"/>
      <c r="Y752" s="271"/>
      <c r="Z752" s="271"/>
      <c r="AA752" s="271"/>
      <c r="AB752" s="271"/>
      <c r="AC752" s="271"/>
      <c r="AD752" s="271"/>
      <c r="AE752" s="271"/>
      <c r="AF752" s="271"/>
      <c r="AG752" s="271"/>
    </row>
    <row r="753" spans="1:33" ht="15.75" customHeight="1" x14ac:dyDescent="0.25">
      <c r="A753" s="271"/>
      <c r="B753" s="271"/>
      <c r="C753" s="271"/>
      <c r="D753" s="271"/>
      <c r="E753" s="271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1"/>
      <c r="S753" s="271"/>
      <c r="T753" s="271"/>
      <c r="U753" s="271"/>
      <c r="V753" s="271"/>
      <c r="W753" s="271"/>
      <c r="X753" s="271"/>
      <c r="Y753" s="271"/>
      <c r="Z753" s="271"/>
      <c r="AA753" s="271"/>
      <c r="AB753" s="271"/>
      <c r="AC753" s="271"/>
      <c r="AD753" s="271"/>
      <c r="AE753" s="271"/>
      <c r="AF753" s="271"/>
      <c r="AG753" s="271"/>
    </row>
    <row r="754" spans="1:33" ht="15.75" customHeight="1" x14ac:dyDescent="0.25">
      <c r="A754" s="271"/>
      <c r="B754" s="271"/>
      <c r="C754" s="271"/>
      <c r="D754" s="271"/>
      <c r="E754" s="271"/>
      <c r="F754" s="271"/>
      <c r="G754" s="271"/>
      <c r="H754" s="271"/>
      <c r="I754" s="271"/>
      <c r="J754" s="271"/>
      <c r="K754" s="271"/>
      <c r="L754" s="271"/>
      <c r="M754" s="271"/>
      <c r="N754" s="271"/>
      <c r="O754" s="271"/>
      <c r="P754" s="271"/>
      <c r="Q754" s="271"/>
      <c r="R754" s="271"/>
      <c r="S754" s="271"/>
      <c r="T754" s="271"/>
      <c r="U754" s="271"/>
      <c r="V754" s="271"/>
      <c r="W754" s="271"/>
      <c r="X754" s="271"/>
      <c r="Y754" s="271"/>
      <c r="Z754" s="271"/>
      <c r="AA754" s="271"/>
      <c r="AB754" s="271"/>
      <c r="AC754" s="271"/>
      <c r="AD754" s="271"/>
      <c r="AE754" s="271"/>
      <c r="AF754" s="271"/>
      <c r="AG754" s="271"/>
    </row>
    <row r="755" spans="1:33" ht="15.75" customHeight="1" x14ac:dyDescent="0.25">
      <c r="A755" s="271"/>
      <c r="B755" s="271"/>
      <c r="C755" s="271"/>
      <c r="D755" s="271"/>
      <c r="E755" s="271"/>
      <c r="F755" s="271"/>
      <c r="G755" s="271"/>
      <c r="H755" s="271"/>
      <c r="I755" s="271"/>
      <c r="J755" s="271"/>
      <c r="K755" s="271"/>
      <c r="L755" s="271"/>
      <c r="M755" s="271"/>
      <c r="N755" s="271"/>
      <c r="O755" s="271"/>
      <c r="P755" s="271"/>
      <c r="Q755" s="271"/>
      <c r="R755" s="271"/>
      <c r="S755" s="271"/>
      <c r="T755" s="271"/>
      <c r="U755" s="271"/>
      <c r="V755" s="271"/>
      <c r="W755" s="271"/>
      <c r="X755" s="271"/>
      <c r="Y755" s="271"/>
      <c r="Z755" s="271"/>
      <c r="AA755" s="271"/>
      <c r="AB755" s="271"/>
      <c r="AC755" s="271"/>
      <c r="AD755" s="271"/>
      <c r="AE755" s="271"/>
      <c r="AF755" s="271"/>
      <c r="AG755" s="271"/>
    </row>
    <row r="756" spans="1:33" ht="15.75" customHeight="1" x14ac:dyDescent="0.25">
      <c r="A756" s="271"/>
      <c r="B756" s="271"/>
      <c r="C756" s="271"/>
      <c r="D756" s="271"/>
      <c r="E756" s="271"/>
      <c r="F756" s="271"/>
      <c r="G756" s="271"/>
      <c r="H756" s="271"/>
      <c r="I756" s="271"/>
      <c r="J756" s="271"/>
      <c r="K756" s="271"/>
      <c r="L756" s="271"/>
      <c r="M756" s="271"/>
      <c r="N756" s="271"/>
      <c r="O756" s="271"/>
      <c r="P756" s="271"/>
      <c r="Q756" s="271"/>
      <c r="R756" s="271"/>
      <c r="S756" s="271"/>
      <c r="T756" s="271"/>
      <c r="U756" s="271"/>
      <c r="V756" s="271"/>
      <c r="W756" s="271"/>
      <c r="X756" s="271"/>
      <c r="Y756" s="271"/>
      <c r="Z756" s="271"/>
      <c r="AA756" s="271"/>
      <c r="AB756" s="271"/>
      <c r="AC756" s="271"/>
      <c r="AD756" s="271"/>
      <c r="AE756" s="271"/>
      <c r="AF756" s="271"/>
      <c r="AG756" s="271"/>
    </row>
    <row r="757" spans="1:33" ht="15.75" customHeight="1" x14ac:dyDescent="0.25">
      <c r="A757" s="271"/>
      <c r="B757" s="271"/>
      <c r="C757" s="271"/>
      <c r="D757" s="271"/>
      <c r="E757" s="271"/>
      <c r="F757" s="271"/>
      <c r="G757" s="271"/>
      <c r="H757" s="271"/>
      <c r="I757" s="271"/>
      <c r="J757" s="271"/>
      <c r="K757" s="271"/>
      <c r="L757" s="271"/>
      <c r="M757" s="271"/>
      <c r="N757" s="271"/>
      <c r="O757" s="271"/>
      <c r="P757" s="271"/>
      <c r="Q757" s="271"/>
      <c r="R757" s="271"/>
      <c r="S757" s="271"/>
      <c r="T757" s="271"/>
      <c r="U757" s="271"/>
      <c r="V757" s="271"/>
      <c r="W757" s="271"/>
      <c r="X757" s="271"/>
      <c r="Y757" s="271"/>
      <c r="Z757" s="271"/>
      <c r="AA757" s="271"/>
      <c r="AB757" s="271"/>
      <c r="AC757" s="271"/>
      <c r="AD757" s="271"/>
      <c r="AE757" s="271"/>
      <c r="AF757" s="271"/>
      <c r="AG757" s="271"/>
    </row>
    <row r="758" spans="1:33" ht="15.75" customHeight="1" x14ac:dyDescent="0.25">
      <c r="A758" s="271"/>
      <c r="B758" s="271"/>
      <c r="C758" s="271"/>
      <c r="D758" s="271"/>
      <c r="E758" s="271"/>
      <c r="F758" s="271"/>
      <c r="G758" s="271"/>
      <c r="H758" s="271"/>
      <c r="I758" s="271"/>
      <c r="J758" s="271"/>
      <c r="K758" s="271"/>
      <c r="L758" s="271"/>
      <c r="M758" s="271"/>
      <c r="N758" s="271"/>
      <c r="O758" s="271"/>
      <c r="P758" s="271"/>
      <c r="Q758" s="271"/>
      <c r="R758" s="271"/>
      <c r="S758" s="271"/>
      <c r="T758" s="271"/>
      <c r="U758" s="271"/>
      <c r="V758" s="271"/>
      <c r="W758" s="271"/>
      <c r="X758" s="271"/>
      <c r="Y758" s="271"/>
      <c r="Z758" s="271"/>
      <c r="AA758" s="271"/>
      <c r="AB758" s="271"/>
      <c r="AC758" s="271"/>
      <c r="AD758" s="271"/>
      <c r="AE758" s="271"/>
      <c r="AF758" s="271"/>
      <c r="AG758" s="271"/>
    </row>
    <row r="759" spans="1:33" ht="15.75" customHeight="1" x14ac:dyDescent="0.25">
      <c r="A759" s="271"/>
      <c r="B759" s="271"/>
      <c r="C759" s="271"/>
      <c r="D759" s="271"/>
      <c r="E759" s="271"/>
      <c r="F759" s="271"/>
      <c r="G759" s="271"/>
      <c r="H759" s="271"/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  <c r="S759" s="271"/>
      <c r="T759" s="271"/>
      <c r="U759" s="271"/>
      <c r="V759" s="271"/>
      <c r="W759" s="271"/>
      <c r="X759" s="271"/>
      <c r="Y759" s="271"/>
      <c r="Z759" s="271"/>
      <c r="AA759" s="271"/>
      <c r="AB759" s="271"/>
      <c r="AC759" s="271"/>
      <c r="AD759" s="271"/>
      <c r="AE759" s="271"/>
      <c r="AF759" s="271"/>
      <c r="AG759" s="271"/>
    </row>
    <row r="760" spans="1:33" ht="15.75" customHeight="1" x14ac:dyDescent="0.25">
      <c r="A760" s="271"/>
      <c r="B760" s="271"/>
      <c r="C760" s="271"/>
      <c r="D760" s="271"/>
      <c r="E760" s="271"/>
      <c r="F760" s="271"/>
      <c r="G760" s="271"/>
      <c r="H760" s="271"/>
      <c r="I760" s="271"/>
      <c r="J760" s="271"/>
      <c r="K760" s="271"/>
      <c r="L760" s="271"/>
      <c r="M760" s="271"/>
      <c r="N760" s="271"/>
      <c r="O760" s="271"/>
      <c r="P760" s="271"/>
      <c r="Q760" s="271"/>
      <c r="R760" s="271"/>
      <c r="S760" s="271"/>
      <c r="T760" s="271"/>
      <c r="U760" s="271"/>
      <c r="V760" s="271"/>
      <c r="W760" s="271"/>
      <c r="X760" s="271"/>
      <c r="Y760" s="271"/>
      <c r="Z760" s="271"/>
      <c r="AA760" s="271"/>
      <c r="AB760" s="271"/>
      <c r="AC760" s="271"/>
      <c r="AD760" s="271"/>
      <c r="AE760" s="271"/>
      <c r="AF760" s="271"/>
      <c r="AG760" s="271"/>
    </row>
    <row r="761" spans="1:33" ht="15.75" customHeight="1" x14ac:dyDescent="0.25">
      <c r="A761" s="271"/>
      <c r="B761" s="271"/>
      <c r="C761" s="271"/>
      <c r="D761" s="271"/>
      <c r="E761" s="271"/>
      <c r="F761" s="271"/>
      <c r="G761" s="271"/>
      <c r="H761" s="271"/>
      <c r="I761" s="271"/>
      <c r="J761" s="271"/>
      <c r="K761" s="271"/>
      <c r="L761" s="271"/>
      <c r="M761" s="271"/>
      <c r="N761" s="271"/>
      <c r="O761" s="271"/>
      <c r="P761" s="271"/>
      <c r="Q761" s="271"/>
      <c r="R761" s="271"/>
      <c r="S761" s="271"/>
      <c r="T761" s="271"/>
      <c r="U761" s="271"/>
      <c r="V761" s="271"/>
      <c r="W761" s="271"/>
      <c r="X761" s="271"/>
      <c r="Y761" s="271"/>
      <c r="Z761" s="271"/>
      <c r="AA761" s="271"/>
      <c r="AB761" s="271"/>
      <c r="AC761" s="271"/>
      <c r="AD761" s="271"/>
      <c r="AE761" s="271"/>
      <c r="AF761" s="271"/>
      <c r="AG761" s="271"/>
    </row>
    <row r="762" spans="1:33" ht="15.75" customHeight="1" x14ac:dyDescent="0.25">
      <c r="A762" s="271"/>
      <c r="B762" s="271"/>
      <c r="C762" s="271"/>
      <c r="D762" s="271"/>
      <c r="E762" s="271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1"/>
      <c r="S762" s="271"/>
      <c r="T762" s="271"/>
      <c r="U762" s="271"/>
      <c r="V762" s="271"/>
      <c r="W762" s="271"/>
      <c r="X762" s="271"/>
      <c r="Y762" s="271"/>
      <c r="Z762" s="271"/>
      <c r="AA762" s="271"/>
      <c r="AB762" s="271"/>
      <c r="AC762" s="271"/>
      <c r="AD762" s="271"/>
      <c r="AE762" s="271"/>
      <c r="AF762" s="271"/>
      <c r="AG762" s="271"/>
    </row>
    <row r="763" spans="1:33" ht="15.75" customHeight="1" x14ac:dyDescent="0.25">
      <c r="A763" s="271"/>
      <c r="B763" s="271"/>
      <c r="C763" s="271"/>
      <c r="D763" s="271"/>
      <c r="E763" s="271"/>
      <c r="F763" s="271"/>
      <c r="G763" s="271"/>
      <c r="H763" s="271"/>
      <c r="I763" s="271"/>
      <c r="J763" s="271"/>
      <c r="K763" s="271"/>
      <c r="L763" s="271"/>
      <c r="M763" s="271"/>
      <c r="N763" s="271"/>
      <c r="O763" s="271"/>
      <c r="P763" s="271"/>
      <c r="Q763" s="271"/>
      <c r="R763" s="271"/>
      <c r="S763" s="271"/>
      <c r="T763" s="271"/>
      <c r="U763" s="271"/>
      <c r="V763" s="271"/>
      <c r="W763" s="271"/>
      <c r="X763" s="271"/>
      <c r="Y763" s="271"/>
      <c r="Z763" s="271"/>
      <c r="AA763" s="271"/>
      <c r="AB763" s="271"/>
      <c r="AC763" s="271"/>
      <c r="AD763" s="271"/>
      <c r="AE763" s="271"/>
      <c r="AF763" s="271"/>
      <c r="AG763" s="271"/>
    </row>
    <row r="764" spans="1:33" ht="15.75" customHeight="1" x14ac:dyDescent="0.25">
      <c r="A764" s="271"/>
      <c r="B764" s="271"/>
      <c r="C764" s="271"/>
      <c r="D764" s="271"/>
      <c r="E764" s="271"/>
      <c r="F764" s="271"/>
      <c r="G764" s="271"/>
      <c r="H764" s="271"/>
      <c r="I764" s="271"/>
      <c r="J764" s="271"/>
      <c r="K764" s="271"/>
      <c r="L764" s="271"/>
      <c r="M764" s="271"/>
      <c r="N764" s="271"/>
      <c r="O764" s="271"/>
      <c r="P764" s="271"/>
      <c r="Q764" s="271"/>
      <c r="R764" s="271"/>
      <c r="S764" s="271"/>
      <c r="T764" s="271"/>
      <c r="U764" s="271"/>
      <c r="V764" s="271"/>
      <c r="W764" s="271"/>
      <c r="X764" s="271"/>
      <c r="Y764" s="271"/>
      <c r="Z764" s="271"/>
      <c r="AA764" s="271"/>
      <c r="AB764" s="271"/>
      <c r="AC764" s="271"/>
      <c r="AD764" s="271"/>
      <c r="AE764" s="271"/>
      <c r="AF764" s="271"/>
      <c r="AG764" s="271"/>
    </row>
    <row r="765" spans="1:33" ht="15.75" customHeight="1" x14ac:dyDescent="0.25">
      <c r="A765" s="271"/>
      <c r="B765" s="271"/>
      <c r="C765" s="271"/>
      <c r="D765" s="271"/>
      <c r="E765" s="271"/>
      <c r="F765" s="271"/>
      <c r="G765" s="271"/>
      <c r="H765" s="271"/>
      <c r="I765" s="271"/>
      <c r="J765" s="271"/>
      <c r="K765" s="271"/>
      <c r="L765" s="271"/>
      <c r="M765" s="271"/>
      <c r="N765" s="271"/>
      <c r="O765" s="271"/>
      <c r="P765" s="271"/>
      <c r="Q765" s="271"/>
      <c r="R765" s="271"/>
      <c r="S765" s="271"/>
      <c r="T765" s="271"/>
      <c r="U765" s="271"/>
      <c r="V765" s="271"/>
      <c r="W765" s="271"/>
      <c r="X765" s="271"/>
      <c r="Y765" s="271"/>
      <c r="Z765" s="271"/>
      <c r="AA765" s="271"/>
      <c r="AB765" s="271"/>
      <c r="AC765" s="271"/>
      <c r="AD765" s="271"/>
      <c r="AE765" s="271"/>
      <c r="AF765" s="271"/>
      <c r="AG765" s="271"/>
    </row>
    <row r="766" spans="1:33" ht="15.75" customHeight="1" x14ac:dyDescent="0.25">
      <c r="A766" s="271"/>
      <c r="B766" s="271"/>
      <c r="C766" s="271"/>
      <c r="D766" s="271"/>
      <c r="E766" s="271"/>
      <c r="F766" s="271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271"/>
      <c r="W766" s="271"/>
      <c r="X766" s="271"/>
      <c r="Y766" s="271"/>
      <c r="Z766" s="271"/>
      <c r="AA766" s="271"/>
      <c r="AB766" s="271"/>
      <c r="AC766" s="271"/>
      <c r="AD766" s="271"/>
      <c r="AE766" s="271"/>
      <c r="AF766" s="271"/>
      <c r="AG766" s="271"/>
    </row>
    <row r="767" spans="1:33" ht="15.75" customHeight="1" x14ac:dyDescent="0.25">
      <c r="A767" s="271"/>
      <c r="B767" s="271"/>
      <c r="C767" s="271"/>
      <c r="D767" s="271"/>
      <c r="E767" s="271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1"/>
      <c r="S767" s="271"/>
      <c r="T767" s="271"/>
      <c r="U767" s="271"/>
      <c r="V767" s="271"/>
      <c r="W767" s="271"/>
      <c r="X767" s="271"/>
      <c r="Y767" s="271"/>
      <c r="Z767" s="271"/>
      <c r="AA767" s="271"/>
      <c r="AB767" s="271"/>
      <c r="AC767" s="271"/>
      <c r="AD767" s="271"/>
      <c r="AE767" s="271"/>
      <c r="AF767" s="271"/>
      <c r="AG767" s="271"/>
    </row>
    <row r="768" spans="1:33" ht="15.75" customHeight="1" x14ac:dyDescent="0.25">
      <c r="A768" s="271"/>
      <c r="B768" s="271"/>
      <c r="C768" s="271"/>
      <c r="D768" s="271"/>
      <c r="E768" s="271"/>
      <c r="F768" s="271"/>
      <c r="G768" s="271"/>
      <c r="H768" s="271"/>
      <c r="I768" s="271"/>
      <c r="J768" s="271"/>
      <c r="K768" s="271"/>
      <c r="L768" s="271"/>
      <c r="M768" s="271"/>
      <c r="N768" s="271"/>
      <c r="O768" s="271"/>
      <c r="P768" s="271"/>
      <c r="Q768" s="271"/>
      <c r="R768" s="271"/>
      <c r="S768" s="271"/>
      <c r="T768" s="271"/>
      <c r="U768" s="271"/>
      <c r="V768" s="271"/>
      <c r="W768" s="271"/>
      <c r="X768" s="271"/>
      <c r="Y768" s="271"/>
      <c r="Z768" s="271"/>
      <c r="AA768" s="271"/>
      <c r="AB768" s="271"/>
      <c r="AC768" s="271"/>
      <c r="AD768" s="271"/>
      <c r="AE768" s="271"/>
      <c r="AF768" s="271"/>
      <c r="AG768" s="271"/>
    </row>
    <row r="769" spans="1:33" ht="15.75" customHeight="1" x14ac:dyDescent="0.25">
      <c r="A769" s="271"/>
      <c r="B769" s="271"/>
      <c r="C769" s="271"/>
      <c r="D769" s="271"/>
      <c r="E769" s="271"/>
      <c r="F769" s="271"/>
      <c r="G769" s="271"/>
      <c r="H769" s="271"/>
      <c r="I769" s="271"/>
      <c r="J769" s="271"/>
      <c r="K769" s="271"/>
      <c r="L769" s="271"/>
      <c r="M769" s="271"/>
      <c r="N769" s="271"/>
      <c r="O769" s="271"/>
      <c r="P769" s="271"/>
      <c r="Q769" s="271"/>
      <c r="R769" s="271"/>
      <c r="S769" s="271"/>
      <c r="T769" s="271"/>
      <c r="U769" s="271"/>
      <c r="V769" s="271"/>
      <c r="W769" s="271"/>
      <c r="X769" s="271"/>
      <c r="Y769" s="271"/>
      <c r="Z769" s="271"/>
      <c r="AA769" s="271"/>
      <c r="AB769" s="271"/>
      <c r="AC769" s="271"/>
      <c r="AD769" s="271"/>
      <c r="AE769" s="271"/>
      <c r="AF769" s="271"/>
      <c r="AG769" s="271"/>
    </row>
    <row r="770" spans="1:33" ht="15.75" customHeight="1" x14ac:dyDescent="0.25">
      <c r="A770" s="271"/>
      <c r="B770" s="271"/>
      <c r="C770" s="271"/>
      <c r="D770" s="271"/>
      <c r="E770" s="271"/>
      <c r="F770" s="271"/>
      <c r="G770" s="271"/>
      <c r="H770" s="271"/>
      <c r="I770" s="271"/>
      <c r="J770" s="271"/>
      <c r="K770" s="271"/>
      <c r="L770" s="271"/>
      <c r="M770" s="271"/>
      <c r="N770" s="271"/>
      <c r="O770" s="271"/>
      <c r="P770" s="271"/>
      <c r="Q770" s="271"/>
      <c r="R770" s="271"/>
      <c r="S770" s="271"/>
      <c r="T770" s="271"/>
      <c r="U770" s="271"/>
      <c r="V770" s="271"/>
      <c r="W770" s="271"/>
      <c r="X770" s="271"/>
      <c r="Y770" s="271"/>
      <c r="Z770" s="271"/>
      <c r="AA770" s="271"/>
      <c r="AB770" s="271"/>
      <c r="AC770" s="271"/>
      <c r="AD770" s="271"/>
      <c r="AE770" s="271"/>
      <c r="AF770" s="271"/>
      <c r="AG770" s="271"/>
    </row>
    <row r="771" spans="1:33" ht="15.75" customHeight="1" x14ac:dyDescent="0.25">
      <c r="A771" s="271"/>
      <c r="B771" s="271"/>
      <c r="C771" s="271"/>
      <c r="D771" s="271"/>
      <c r="E771" s="271"/>
      <c r="F771" s="271"/>
      <c r="G771" s="271"/>
      <c r="H771" s="271"/>
      <c r="I771" s="271"/>
      <c r="J771" s="271"/>
      <c r="K771" s="271"/>
      <c r="L771" s="271"/>
      <c r="M771" s="271"/>
      <c r="N771" s="271"/>
      <c r="O771" s="271"/>
      <c r="P771" s="271"/>
      <c r="Q771" s="271"/>
      <c r="R771" s="271"/>
      <c r="S771" s="271"/>
      <c r="T771" s="271"/>
      <c r="U771" s="271"/>
      <c r="V771" s="271"/>
      <c r="W771" s="271"/>
      <c r="X771" s="271"/>
      <c r="Y771" s="271"/>
      <c r="Z771" s="271"/>
      <c r="AA771" s="271"/>
      <c r="AB771" s="271"/>
      <c r="AC771" s="271"/>
      <c r="AD771" s="271"/>
      <c r="AE771" s="271"/>
      <c r="AF771" s="271"/>
      <c r="AG771" s="271"/>
    </row>
    <row r="772" spans="1:33" ht="15.75" customHeight="1" x14ac:dyDescent="0.25">
      <c r="A772" s="271"/>
      <c r="B772" s="271"/>
      <c r="C772" s="271"/>
      <c r="D772" s="271"/>
      <c r="E772" s="271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1"/>
      <c r="S772" s="271"/>
      <c r="T772" s="271"/>
      <c r="U772" s="271"/>
      <c r="V772" s="271"/>
      <c r="W772" s="271"/>
      <c r="X772" s="271"/>
      <c r="Y772" s="271"/>
      <c r="Z772" s="271"/>
      <c r="AA772" s="271"/>
      <c r="AB772" s="271"/>
      <c r="AC772" s="271"/>
      <c r="AD772" s="271"/>
      <c r="AE772" s="271"/>
      <c r="AF772" s="271"/>
      <c r="AG772" s="271"/>
    </row>
    <row r="773" spans="1:33" ht="15.75" customHeight="1" x14ac:dyDescent="0.25">
      <c r="A773" s="271"/>
      <c r="B773" s="271"/>
      <c r="C773" s="271"/>
      <c r="D773" s="271"/>
      <c r="E773" s="271"/>
      <c r="F773" s="271"/>
      <c r="G773" s="271"/>
      <c r="H773" s="271"/>
      <c r="I773" s="271"/>
      <c r="J773" s="271"/>
      <c r="K773" s="271"/>
      <c r="L773" s="271"/>
      <c r="M773" s="271"/>
      <c r="N773" s="271"/>
      <c r="O773" s="271"/>
      <c r="P773" s="271"/>
      <c r="Q773" s="271"/>
      <c r="R773" s="271"/>
      <c r="S773" s="271"/>
      <c r="T773" s="271"/>
      <c r="U773" s="271"/>
      <c r="V773" s="271"/>
      <c r="W773" s="271"/>
      <c r="X773" s="271"/>
      <c r="Y773" s="271"/>
      <c r="Z773" s="271"/>
      <c r="AA773" s="271"/>
      <c r="AB773" s="271"/>
      <c r="AC773" s="271"/>
      <c r="AD773" s="271"/>
      <c r="AE773" s="271"/>
      <c r="AF773" s="271"/>
      <c r="AG773" s="271"/>
    </row>
    <row r="774" spans="1:33" ht="15.75" customHeight="1" x14ac:dyDescent="0.25">
      <c r="A774" s="271"/>
      <c r="B774" s="271"/>
      <c r="C774" s="271"/>
      <c r="D774" s="271"/>
      <c r="E774" s="271"/>
      <c r="F774" s="271"/>
      <c r="G774" s="271"/>
      <c r="H774" s="271"/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  <c r="S774" s="271"/>
      <c r="T774" s="271"/>
      <c r="U774" s="271"/>
      <c r="V774" s="271"/>
      <c r="W774" s="271"/>
      <c r="X774" s="271"/>
      <c r="Y774" s="271"/>
      <c r="Z774" s="271"/>
      <c r="AA774" s="271"/>
      <c r="AB774" s="271"/>
      <c r="AC774" s="271"/>
      <c r="AD774" s="271"/>
      <c r="AE774" s="271"/>
      <c r="AF774" s="271"/>
      <c r="AG774" s="271"/>
    </row>
    <row r="775" spans="1:33" ht="15.75" customHeight="1" x14ac:dyDescent="0.25">
      <c r="A775" s="271"/>
      <c r="B775" s="271"/>
      <c r="C775" s="271"/>
      <c r="D775" s="271"/>
      <c r="E775" s="271"/>
      <c r="F775" s="271"/>
      <c r="G775" s="271"/>
      <c r="H775" s="271"/>
      <c r="I775" s="271"/>
      <c r="J775" s="271"/>
      <c r="K775" s="271"/>
      <c r="L775" s="271"/>
      <c r="M775" s="271"/>
      <c r="N775" s="271"/>
      <c r="O775" s="271"/>
      <c r="P775" s="271"/>
      <c r="Q775" s="271"/>
      <c r="R775" s="271"/>
      <c r="S775" s="271"/>
      <c r="T775" s="271"/>
      <c r="U775" s="271"/>
      <c r="V775" s="271"/>
      <c r="W775" s="271"/>
      <c r="X775" s="271"/>
      <c r="Y775" s="271"/>
      <c r="Z775" s="271"/>
      <c r="AA775" s="271"/>
      <c r="AB775" s="271"/>
      <c r="AC775" s="271"/>
      <c r="AD775" s="271"/>
      <c r="AE775" s="271"/>
      <c r="AF775" s="271"/>
      <c r="AG775" s="271"/>
    </row>
    <row r="776" spans="1:33" ht="15.75" customHeight="1" x14ac:dyDescent="0.25">
      <c r="A776" s="271"/>
      <c r="B776" s="271"/>
      <c r="C776" s="271"/>
      <c r="D776" s="271"/>
      <c r="E776" s="271"/>
      <c r="F776" s="271"/>
      <c r="G776" s="271"/>
      <c r="H776" s="271"/>
      <c r="I776" s="271"/>
      <c r="J776" s="271"/>
      <c r="K776" s="271"/>
      <c r="L776" s="271"/>
      <c r="M776" s="271"/>
      <c r="N776" s="271"/>
      <c r="O776" s="271"/>
      <c r="P776" s="271"/>
      <c r="Q776" s="271"/>
      <c r="R776" s="271"/>
      <c r="S776" s="271"/>
      <c r="T776" s="271"/>
      <c r="U776" s="271"/>
      <c r="V776" s="271"/>
      <c r="W776" s="271"/>
      <c r="X776" s="271"/>
      <c r="Y776" s="271"/>
      <c r="Z776" s="271"/>
      <c r="AA776" s="271"/>
      <c r="AB776" s="271"/>
      <c r="AC776" s="271"/>
      <c r="AD776" s="271"/>
      <c r="AE776" s="271"/>
      <c r="AF776" s="271"/>
      <c r="AG776" s="271"/>
    </row>
    <row r="777" spans="1:33" ht="15.75" customHeight="1" x14ac:dyDescent="0.25">
      <c r="A777" s="271"/>
      <c r="B777" s="271"/>
      <c r="C777" s="271"/>
      <c r="D777" s="271"/>
      <c r="E777" s="271"/>
      <c r="F777" s="271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271"/>
      <c r="W777" s="271"/>
      <c r="X777" s="271"/>
      <c r="Y777" s="271"/>
      <c r="Z777" s="271"/>
      <c r="AA777" s="271"/>
      <c r="AB777" s="271"/>
      <c r="AC777" s="271"/>
      <c r="AD777" s="271"/>
      <c r="AE777" s="271"/>
      <c r="AF777" s="271"/>
      <c r="AG777" s="271"/>
    </row>
    <row r="778" spans="1:33" ht="15.75" customHeight="1" x14ac:dyDescent="0.25">
      <c r="A778" s="271"/>
      <c r="B778" s="271"/>
      <c r="C778" s="271"/>
      <c r="D778" s="271"/>
      <c r="E778" s="271"/>
      <c r="F778" s="271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271"/>
      <c r="W778" s="271"/>
      <c r="X778" s="271"/>
      <c r="Y778" s="271"/>
      <c r="Z778" s="271"/>
      <c r="AA778" s="271"/>
      <c r="AB778" s="271"/>
      <c r="AC778" s="271"/>
      <c r="AD778" s="271"/>
      <c r="AE778" s="271"/>
      <c r="AF778" s="271"/>
      <c r="AG778" s="271"/>
    </row>
    <row r="779" spans="1:33" ht="15.75" customHeight="1" x14ac:dyDescent="0.25">
      <c r="A779" s="271"/>
      <c r="B779" s="271"/>
      <c r="C779" s="271"/>
      <c r="D779" s="271"/>
      <c r="E779" s="271"/>
      <c r="F779" s="271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271"/>
      <c r="W779" s="271"/>
      <c r="X779" s="271"/>
      <c r="Y779" s="271"/>
      <c r="Z779" s="271"/>
      <c r="AA779" s="271"/>
      <c r="AB779" s="271"/>
      <c r="AC779" s="271"/>
      <c r="AD779" s="271"/>
      <c r="AE779" s="271"/>
      <c r="AF779" s="271"/>
      <c r="AG779" s="271"/>
    </row>
    <row r="780" spans="1:33" ht="15.75" customHeight="1" x14ac:dyDescent="0.25">
      <c r="A780" s="271"/>
      <c r="B780" s="271"/>
      <c r="C780" s="271"/>
      <c r="D780" s="271"/>
      <c r="E780" s="271"/>
      <c r="F780" s="271"/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271"/>
      <c r="W780" s="271"/>
      <c r="X780" s="271"/>
      <c r="Y780" s="271"/>
      <c r="Z780" s="271"/>
      <c r="AA780" s="271"/>
      <c r="AB780" s="271"/>
      <c r="AC780" s="271"/>
      <c r="AD780" s="271"/>
      <c r="AE780" s="271"/>
      <c r="AF780" s="271"/>
      <c r="AG780" s="271"/>
    </row>
    <row r="781" spans="1:33" ht="15.75" customHeight="1" x14ac:dyDescent="0.25">
      <c r="A781" s="271"/>
      <c r="B781" s="271"/>
      <c r="C781" s="271"/>
      <c r="D781" s="271"/>
      <c r="E781" s="271"/>
      <c r="F781" s="271"/>
      <c r="G781" s="271"/>
      <c r="H781" s="271"/>
      <c r="I781" s="271"/>
      <c r="J781" s="271"/>
      <c r="K781" s="271"/>
      <c r="L781" s="271"/>
      <c r="M781" s="271"/>
      <c r="N781" s="271"/>
      <c r="O781" s="271"/>
      <c r="P781" s="271"/>
      <c r="Q781" s="271"/>
      <c r="R781" s="271"/>
      <c r="S781" s="271"/>
      <c r="T781" s="271"/>
      <c r="U781" s="271"/>
      <c r="V781" s="271"/>
      <c r="W781" s="271"/>
      <c r="X781" s="271"/>
      <c r="Y781" s="271"/>
      <c r="Z781" s="271"/>
      <c r="AA781" s="271"/>
      <c r="AB781" s="271"/>
      <c r="AC781" s="271"/>
      <c r="AD781" s="271"/>
      <c r="AE781" s="271"/>
      <c r="AF781" s="271"/>
      <c r="AG781" s="271"/>
    </row>
    <row r="782" spans="1:33" ht="15.75" customHeight="1" x14ac:dyDescent="0.25">
      <c r="A782" s="271"/>
      <c r="B782" s="271"/>
      <c r="C782" s="271"/>
      <c r="D782" s="271"/>
      <c r="E782" s="271"/>
      <c r="F782" s="271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271"/>
      <c r="W782" s="271"/>
      <c r="X782" s="271"/>
      <c r="Y782" s="271"/>
      <c r="Z782" s="271"/>
      <c r="AA782" s="271"/>
      <c r="AB782" s="271"/>
      <c r="AC782" s="271"/>
      <c r="AD782" s="271"/>
      <c r="AE782" s="271"/>
      <c r="AF782" s="271"/>
      <c r="AG782" s="271"/>
    </row>
    <row r="783" spans="1:33" ht="15.75" customHeight="1" x14ac:dyDescent="0.25">
      <c r="A783" s="271"/>
      <c r="B783" s="271"/>
      <c r="C783" s="271"/>
      <c r="D783" s="271"/>
      <c r="E783" s="271"/>
      <c r="F783" s="271"/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/>
      <c r="V783" s="271"/>
      <c r="W783" s="271"/>
      <c r="X783" s="271"/>
      <c r="Y783" s="271"/>
      <c r="Z783" s="271"/>
      <c r="AA783" s="271"/>
      <c r="AB783" s="271"/>
      <c r="AC783" s="271"/>
      <c r="AD783" s="271"/>
      <c r="AE783" s="271"/>
      <c r="AF783" s="271"/>
      <c r="AG783" s="271"/>
    </row>
    <row r="784" spans="1:33" ht="15.75" customHeight="1" x14ac:dyDescent="0.25">
      <c r="A784" s="271"/>
      <c r="B784" s="271"/>
      <c r="C784" s="271"/>
      <c r="D784" s="271"/>
      <c r="E784" s="271"/>
      <c r="F784" s="271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271"/>
      <c r="W784" s="271"/>
      <c r="X784" s="271"/>
      <c r="Y784" s="271"/>
      <c r="Z784" s="271"/>
      <c r="AA784" s="271"/>
      <c r="AB784" s="271"/>
      <c r="AC784" s="271"/>
      <c r="AD784" s="271"/>
      <c r="AE784" s="271"/>
      <c r="AF784" s="271"/>
      <c r="AG784" s="271"/>
    </row>
    <row r="785" spans="1:33" ht="15.75" customHeight="1" x14ac:dyDescent="0.25">
      <c r="A785" s="271"/>
      <c r="B785" s="271"/>
      <c r="C785" s="271"/>
      <c r="D785" s="271"/>
      <c r="E785" s="271"/>
      <c r="F785" s="271"/>
      <c r="G785" s="271"/>
      <c r="H785" s="271"/>
      <c r="I785" s="271"/>
      <c r="J785" s="271"/>
      <c r="K785" s="271"/>
      <c r="L785" s="271"/>
      <c r="M785" s="271"/>
      <c r="N785" s="271"/>
      <c r="O785" s="271"/>
      <c r="P785" s="271"/>
      <c r="Q785" s="271"/>
      <c r="R785" s="271"/>
      <c r="S785" s="271"/>
      <c r="T785" s="271"/>
      <c r="U785" s="271"/>
      <c r="V785" s="271"/>
      <c r="W785" s="271"/>
      <c r="X785" s="271"/>
      <c r="Y785" s="271"/>
      <c r="Z785" s="271"/>
      <c r="AA785" s="271"/>
      <c r="AB785" s="271"/>
      <c r="AC785" s="271"/>
      <c r="AD785" s="271"/>
      <c r="AE785" s="271"/>
      <c r="AF785" s="271"/>
      <c r="AG785" s="271"/>
    </row>
    <row r="786" spans="1:33" ht="15.75" customHeight="1" x14ac:dyDescent="0.25">
      <c r="A786" s="271"/>
      <c r="B786" s="271"/>
      <c r="C786" s="271"/>
      <c r="D786" s="271"/>
      <c r="E786" s="271"/>
      <c r="F786" s="271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271"/>
      <c r="W786" s="271"/>
      <c r="X786" s="271"/>
      <c r="Y786" s="271"/>
      <c r="Z786" s="271"/>
      <c r="AA786" s="271"/>
      <c r="AB786" s="271"/>
      <c r="AC786" s="271"/>
      <c r="AD786" s="271"/>
      <c r="AE786" s="271"/>
      <c r="AF786" s="271"/>
      <c r="AG786" s="271"/>
    </row>
    <row r="787" spans="1:33" ht="15.75" customHeight="1" x14ac:dyDescent="0.25">
      <c r="A787" s="271"/>
      <c r="B787" s="271"/>
      <c r="C787" s="271"/>
      <c r="D787" s="271"/>
      <c r="E787" s="271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271"/>
      <c r="W787" s="271"/>
      <c r="X787" s="271"/>
      <c r="Y787" s="271"/>
      <c r="Z787" s="271"/>
      <c r="AA787" s="271"/>
      <c r="AB787" s="271"/>
      <c r="AC787" s="271"/>
      <c r="AD787" s="271"/>
      <c r="AE787" s="271"/>
      <c r="AF787" s="271"/>
      <c r="AG787" s="271"/>
    </row>
    <row r="788" spans="1:33" ht="15.75" customHeight="1" x14ac:dyDescent="0.25">
      <c r="A788" s="271"/>
      <c r="B788" s="271"/>
      <c r="C788" s="271"/>
      <c r="D788" s="271"/>
      <c r="E788" s="271"/>
      <c r="F788" s="271"/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271"/>
      <c r="W788" s="271"/>
      <c r="X788" s="271"/>
      <c r="Y788" s="271"/>
      <c r="Z788" s="271"/>
      <c r="AA788" s="271"/>
      <c r="AB788" s="271"/>
      <c r="AC788" s="271"/>
      <c r="AD788" s="271"/>
      <c r="AE788" s="271"/>
      <c r="AF788" s="271"/>
      <c r="AG788" s="271"/>
    </row>
    <row r="789" spans="1:33" ht="15.75" customHeight="1" x14ac:dyDescent="0.25">
      <c r="A789" s="271"/>
      <c r="B789" s="271"/>
      <c r="C789" s="271"/>
      <c r="D789" s="271"/>
      <c r="E789" s="271"/>
      <c r="F789" s="271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271"/>
      <c r="W789" s="271"/>
      <c r="X789" s="271"/>
      <c r="Y789" s="271"/>
      <c r="Z789" s="271"/>
      <c r="AA789" s="271"/>
      <c r="AB789" s="271"/>
      <c r="AC789" s="271"/>
      <c r="AD789" s="271"/>
      <c r="AE789" s="271"/>
      <c r="AF789" s="271"/>
      <c r="AG789" s="271"/>
    </row>
    <row r="790" spans="1:33" ht="15.75" customHeight="1" x14ac:dyDescent="0.25">
      <c r="A790" s="271"/>
      <c r="B790" s="271"/>
      <c r="C790" s="271"/>
      <c r="D790" s="271"/>
      <c r="E790" s="271"/>
      <c r="F790" s="271"/>
      <c r="G790" s="271"/>
      <c r="H790" s="271"/>
      <c r="I790" s="271"/>
      <c r="J790" s="271"/>
      <c r="K790" s="271"/>
      <c r="L790" s="271"/>
      <c r="M790" s="271"/>
      <c r="N790" s="271"/>
      <c r="O790" s="271"/>
      <c r="P790" s="271"/>
      <c r="Q790" s="271"/>
      <c r="R790" s="271"/>
      <c r="S790" s="271"/>
      <c r="T790" s="271"/>
      <c r="U790" s="271"/>
      <c r="V790" s="271"/>
      <c r="W790" s="271"/>
      <c r="X790" s="271"/>
      <c r="Y790" s="271"/>
      <c r="Z790" s="271"/>
      <c r="AA790" s="271"/>
      <c r="AB790" s="271"/>
      <c r="AC790" s="271"/>
      <c r="AD790" s="271"/>
      <c r="AE790" s="271"/>
      <c r="AF790" s="271"/>
      <c r="AG790" s="271"/>
    </row>
    <row r="791" spans="1:33" ht="15.75" customHeight="1" x14ac:dyDescent="0.25">
      <c r="A791" s="271"/>
      <c r="B791" s="271"/>
      <c r="C791" s="271"/>
      <c r="D791" s="271"/>
      <c r="E791" s="271"/>
      <c r="F791" s="271"/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/>
      <c r="T791" s="271"/>
      <c r="U791" s="271"/>
      <c r="V791" s="271"/>
      <c r="W791" s="271"/>
      <c r="X791" s="271"/>
      <c r="Y791" s="271"/>
      <c r="Z791" s="271"/>
      <c r="AA791" s="271"/>
      <c r="AB791" s="271"/>
      <c r="AC791" s="271"/>
      <c r="AD791" s="271"/>
      <c r="AE791" s="271"/>
      <c r="AF791" s="271"/>
      <c r="AG791" s="271"/>
    </row>
    <row r="792" spans="1:33" ht="15.75" customHeight="1" x14ac:dyDescent="0.25">
      <c r="A792" s="271"/>
      <c r="B792" s="271"/>
      <c r="C792" s="271"/>
      <c r="D792" s="271"/>
      <c r="E792" s="271"/>
      <c r="F792" s="271"/>
      <c r="G792" s="271"/>
      <c r="H792" s="271"/>
      <c r="I792" s="271"/>
      <c r="J792" s="271"/>
      <c r="K792" s="271"/>
      <c r="L792" s="271"/>
      <c r="M792" s="271"/>
      <c r="N792" s="271"/>
      <c r="O792" s="271"/>
      <c r="P792" s="271"/>
      <c r="Q792" s="271"/>
      <c r="R792" s="271"/>
      <c r="S792" s="271"/>
      <c r="T792" s="271"/>
      <c r="U792" s="271"/>
      <c r="V792" s="271"/>
      <c r="W792" s="271"/>
      <c r="X792" s="271"/>
      <c r="Y792" s="271"/>
      <c r="Z792" s="271"/>
      <c r="AA792" s="271"/>
      <c r="AB792" s="271"/>
      <c r="AC792" s="271"/>
      <c r="AD792" s="271"/>
      <c r="AE792" s="271"/>
      <c r="AF792" s="271"/>
      <c r="AG792" s="271"/>
    </row>
    <row r="793" spans="1:33" ht="15.75" customHeight="1" x14ac:dyDescent="0.25">
      <c r="A793" s="271"/>
      <c r="B793" s="271"/>
      <c r="C793" s="271"/>
      <c r="D793" s="271"/>
      <c r="E793" s="271"/>
      <c r="F793" s="271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271"/>
      <c r="W793" s="271"/>
      <c r="X793" s="271"/>
      <c r="Y793" s="271"/>
      <c r="Z793" s="271"/>
      <c r="AA793" s="271"/>
      <c r="AB793" s="271"/>
      <c r="AC793" s="271"/>
      <c r="AD793" s="271"/>
      <c r="AE793" s="271"/>
      <c r="AF793" s="271"/>
      <c r="AG793" s="271"/>
    </row>
    <row r="794" spans="1:33" ht="15.75" customHeight="1" x14ac:dyDescent="0.25">
      <c r="A794" s="271"/>
      <c r="B794" s="271"/>
      <c r="C794" s="271"/>
      <c r="D794" s="271"/>
      <c r="E794" s="271"/>
      <c r="F794" s="271"/>
      <c r="G794" s="271"/>
      <c r="H794" s="271"/>
      <c r="I794" s="271"/>
      <c r="J794" s="271"/>
      <c r="K794" s="271"/>
      <c r="L794" s="271"/>
      <c r="M794" s="271"/>
      <c r="N794" s="271"/>
      <c r="O794" s="271"/>
      <c r="P794" s="271"/>
      <c r="Q794" s="271"/>
      <c r="R794" s="271"/>
      <c r="S794" s="271"/>
      <c r="T794" s="271"/>
      <c r="U794" s="271"/>
      <c r="V794" s="271"/>
      <c r="W794" s="271"/>
      <c r="X794" s="271"/>
      <c r="Y794" s="271"/>
      <c r="Z794" s="271"/>
      <c r="AA794" s="271"/>
      <c r="AB794" s="271"/>
      <c r="AC794" s="271"/>
      <c r="AD794" s="271"/>
      <c r="AE794" s="271"/>
      <c r="AF794" s="271"/>
      <c r="AG794" s="271"/>
    </row>
    <row r="795" spans="1:33" ht="15.75" customHeight="1" x14ac:dyDescent="0.25">
      <c r="A795" s="271"/>
      <c r="B795" s="271"/>
      <c r="C795" s="271"/>
      <c r="D795" s="271"/>
      <c r="E795" s="271"/>
      <c r="F795" s="271"/>
      <c r="G795" s="271"/>
      <c r="H795" s="271"/>
      <c r="I795" s="271"/>
      <c r="J795" s="271"/>
      <c r="K795" s="271"/>
      <c r="L795" s="271"/>
      <c r="M795" s="271"/>
      <c r="N795" s="271"/>
      <c r="O795" s="271"/>
      <c r="P795" s="271"/>
      <c r="Q795" s="271"/>
      <c r="R795" s="271"/>
      <c r="S795" s="271"/>
      <c r="T795" s="271"/>
      <c r="U795" s="271"/>
      <c r="V795" s="271"/>
      <c r="W795" s="271"/>
      <c r="X795" s="271"/>
      <c r="Y795" s="271"/>
      <c r="Z795" s="271"/>
      <c r="AA795" s="271"/>
      <c r="AB795" s="271"/>
      <c r="AC795" s="271"/>
      <c r="AD795" s="271"/>
      <c r="AE795" s="271"/>
      <c r="AF795" s="271"/>
      <c r="AG795" s="271"/>
    </row>
    <row r="796" spans="1:33" ht="15.75" customHeight="1" x14ac:dyDescent="0.25">
      <c r="A796" s="271"/>
      <c r="B796" s="271"/>
      <c r="C796" s="271"/>
      <c r="D796" s="271"/>
      <c r="E796" s="271"/>
      <c r="F796" s="271"/>
      <c r="G796" s="271"/>
      <c r="H796" s="271"/>
      <c r="I796" s="271"/>
      <c r="J796" s="271"/>
      <c r="K796" s="271"/>
      <c r="L796" s="271"/>
      <c r="M796" s="271"/>
      <c r="N796" s="271"/>
      <c r="O796" s="271"/>
      <c r="P796" s="271"/>
      <c r="Q796" s="271"/>
      <c r="R796" s="271"/>
      <c r="S796" s="271"/>
      <c r="T796" s="271"/>
      <c r="U796" s="271"/>
      <c r="V796" s="271"/>
      <c r="W796" s="271"/>
      <c r="X796" s="271"/>
      <c r="Y796" s="271"/>
      <c r="Z796" s="271"/>
      <c r="AA796" s="271"/>
      <c r="AB796" s="271"/>
      <c r="AC796" s="271"/>
      <c r="AD796" s="271"/>
      <c r="AE796" s="271"/>
      <c r="AF796" s="271"/>
      <c r="AG796" s="271"/>
    </row>
    <row r="797" spans="1:33" ht="15.75" customHeight="1" x14ac:dyDescent="0.25">
      <c r="A797" s="271"/>
      <c r="B797" s="271"/>
      <c r="C797" s="271"/>
      <c r="D797" s="271"/>
      <c r="E797" s="271"/>
      <c r="F797" s="271"/>
      <c r="G797" s="271"/>
      <c r="H797" s="271"/>
      <c r="I797" s="271"/>
      <c r="J797" s="271"/>
      <c r="K797" s="271"/>
      <c r="L797" s="271"/>
      <c r="M797" s="271"/>
      <c r="N797" s="271"/>
      <c r="O797" s="271"/>
      <c r="P797" s="271"/>
      <c r="Q797" s="271"/>
      <c r="R797" s="271"/>
      <c r="S797" s="271"/>
      <c r="T797" s="271"/>
      <c r="U797" s="271"/>
      <c r="V797" s="271"/>
      <c r="W797" s="271"/>
      <c r="X797" s="271"/>
      <c r="Y797" s="271"/>
      <c r="Z797" s="271"/>
      <c r="AA797" s="271"/>
      <c r="AB797" s="271"/>
      <c r="AC797" s="271"/>
      <c r="AD797" s="271"/>
      <c r="AE797" s="271"/>
      <c r="AF797" s="271"/>
      <c r="AG797" s="271"/>
    </row>
    <row r="798" spans="1:33" ht="15.75" customHeight="1" x14ac:dyDescent="0.25">
      <c r="A798" s="271"/>
      <c r="B798" s="271"/>
      <c r="C798" s="271"/>
      <c r="D798" s="271"/>
      <c r="E798" s="271"/>
      <c r="F798" s="271"/>
      <c r="G798" s="271"/>
      <c r="H798" s="271"/>
      <c r="I798" s="271"/>
      <c r="J798" s="271"/>
      <c r="K798" s="271"/>
      <c r="L798" s="271"/>
      <c r="M798" s="271"/>
      <c r="N798" s="271"/>
      <c r="O798" s="271"/>
      <c r="P798" s="271"/>
      <c r="Q798" s="271"/>
      <c r="R798" s="271"/>
      <c r="S798" s="271"/>
      <c r="T798" s="271"/>
      <c r="U798" s="271"/>
      <c r="V798" s="271"/>
      <c r="W798" s="271"/>
      <c r="X798" s="271"/>
      <c r="Y798" s="271"/>
      <c r="Z798" s="271"/>
      <c r="AA798" s="271"/>
      <c r="AB798" s="271"/>
      <c r="AC798" s="271"/>
      <c r="AD798" s="271"/>
      <c r="AE798" s="271"/>
      <c r="AF798" s="271"/>
      <c r="AG798" s="271"/>
    </row>
    <row r="799" spans="1:33" ht="15.75" customHeight="1" x14ac:dyDescent="0.25">
      <c r="A799" s="271"/>
      <c r="B799" s="271"/>
      <c r="C799" s="271"/>
      <c r="D799" s="271"/>
      <c r="E799" s="271"/>
      <c r="F799" s="271"/>
      <c r="G799" s="271"/>
      <c r="H799" s="271"/>
      <c r="I799" s="271"/>
      <c r="J799" s="271"/>
      <c r="K799" s="271"/>
      <c r="L799" s="271"/>
      <c r="M799" s="271"/>
      <c r="N799" s="271"/>
      <c r="O799" s="271"/>
      <c r="P799" s="271"/>
      <c r="Q799" s="271"/>
      <c r="R799" s="271"/>
      <c r="S799" s="271"/>
      <c r="T799" s="271"/>
      <c r="U799" s="271"/>
      <c r="V799" s="271"/>
      <c r="W799" s="271"/>
      <c r="X799" s="271"/>
      <c r="Y799" s="271"/>
      <c r="Z799" s="271"/>
      <c r="AA799" s="271"/>
      <c r="AB799" s="271"/>
      <c r="AC799" s="271"/>
      <c r="AD799" s="271"/>
      <c r="AE799" s="271"/>
      <c r="AF799" s="271"/>
      <c r="AG799" s="271"/>
    </row>
    <row r="800" spans="1:33" ht="15.75" customHeight="1" x14ac:dyDescent="0.25">
      <c r="A800" s="271"/>
      <c r="B800" s="271"/>
      <c r="C800" s="271"/>
      <c r="D800" s="271"/>
      <c r="E800" s="271"/>
      <c r="F800" s="271"/>
      <c r="G800" s="271"/>
      <c r="H800" s="271"/>
      <c r="I800" s="271"/>
      <c r="J800" s="271"/>
      <c r="K800" s="271"/>
      <c r="L800" s="271"/>
      <c r="M800" s="271"/>
      <c r="N800" s="271"/>
      <c r="O800" s="271"/>
      <c r="P800" s="271"/>
      <c r="Q800" s="271"/>
      <c r="R800" s="271"/>
      <c r="S800" s="271"/>
      <c r="T800" s="271"/>
      <c r="U800" s="271"/>
      <c r="V800" s="271"/>
      <c r="W800" s="271"/>
      <c r="X800" s="271"/>
      <c r="Y800" s="271"/>
      <c r="Z800" s="271"/>
      <c r="AA800" s="271"/>
      <c r="AB800" s="271"/>
      <c r="AC800" s="271"/>
      <c r="AD800" s="271"/>
      <c r="AE800" s="271"/>
      <c r="AF800" s="271"/>
      <c r="AG800" s="271"/>
    </row>
    <row r="801" spans="1:33" ht="15.75" customHeight="1" x14ac:dyDescent="0.25">
      <c r="A801" s="271"/>
      <c r="B801" s="271"/>
      <c r="C801" s="271"/>
      <c r="D801" s="271"/>
      <c r="E801" s="271"/>
      <c r="F801" s="271"/>
      <c r="G801" s="271"/>
      <c r="H801" s="271"/>
      <c r="I801" s="271"/>
      <c r="J801" s="271"/>
      <c r="K801" s="271"/>
      <c r="L801" s="271"/>
      <c r="M801" s="271"/>
      <c r="N801" s="271"/>
      <c r="O801" s="271"/>
      <c r="P801" s="271"/>
      <c r="Q801" s="271"/>
      <c r="R801" s="271"/>
      <c r="S801" s="271"/>
      <c r="T801" s="271"/>
      <c r="U801" s="271"/>
      <c r="V801" s="271"/>
      <c r="W801" s="271"/>
      <c r="X801" s="271"/>
      <c r="Y801" s="271"/>
      <c r="Z801" s="271"/>
      <c r="AA801" s="271"/>
      <c r="AB801" s="271"/>
      <c r="AC801" s="271"/>
      <c r="AD801" s="271"/>
      <c r="AE801" s="271"/>
      <c r="AF801" s="271"/>
      <c r="AG801" s="271"/>
    </row>
    <row r="802" spans="1:33" ht="15.75" customHeight="1" x14ac:dyDescent="0.25">
      <c r="A802" s="271"/>
      <c r="B802" s="271"/>
      <c r="C802" s="271"/>
      <c r="D802" s="271"/>
      <c r="E802" s="271"/>
      <c r="F802" s="271"/>
      <c r="G802" s="271"/>
      <c r="H802" s="271"/>
      <c r="I802" s="271"/>
      <c r="J802" s="271"/>
      <c r="K802" s="271"/>
      <c r="L802" s="271"/>
      <c r="M802" s="271"/>
      <c r="N802" s="271"/>
      <c r="O802" s="271"/>
      <c r="P802" s="271"/>
      <c r="Q802" s="271"/>
      <c r="R802" s="271"/>
      <c r="S802" s="271"/>
      <c r="T802" s="271"/>
      <c r="U802" s="271"/>
      <c r="V802" s="271"/>
      <c r="W802" s="271"/>
      <c r="X802" s="271"/>
      <c r="Y802" s="271"/>
      <c r="Z802" s="271"/>
      <c r="AA802" s="271"/>
      <c r="AB802" s="271"/>
      <c r="AC802" s="271"/>
      <c r="AD802" s="271"/>
      <c r="AE802" s="271"/>
      <c r="AF802" s="271"/>
      <c r="AG802" s="271"/>
    </row>
    <row r="803" spans="1:33" ht="15.75" customHeight="1" x14ac:dyDescent="0.25">
      <c r="A803" s="271"/>
      <c r="B803" s="271"/>
      <c r="C803" s="271"/>
      <c r="D803" s="271"/>
      <c r="E803" s="271"/>
      <c r="F803" s="271"/>
      <c r="G803" s="271"/>
      <c r="H803" s="271"/>
      <c r="I803" s="271"/>
      <c r="J803" s="271"/>
      <c r="K803" s="271"/>
      <c r="L803" s="271"/>
      <c r="M803" s="271"/>
      <c r="N803" s="271"/>
      <c r="O803" s="271"/>
      <c r="P803" s="271"/>
      <c r="Q803" s="271"/>
      <c r="R803" s="271"/>
      <c r="S803" s="271"/>
      <c r="T803" s="271"/>
      <c r="U803" s="271"/>
      <c r="V803" s="271"/>
      <c r="W803" s="271"/>
      <c r="X803" s="271"/>
      <c r="Y803" s="271"/>
      <c r="Z803" s="271"/>
      <c r="AA803" s="271"/>
      <c r="AB803" s="271"/>
      <c r="AC803" s="271"/>
      <c r="AD803" s="271"/>
      <c r="AE803" s="271"/>
      <c r="AF803" s="271"/>
      <c r="AG803" s="271"/>
    </row>
    <row r="804" spans="1:33" ht="15.75" customHeight="1" x14ac:dyDescent="0.25">
      <c r="A804" s="271"/>
      <c r="B804" s="271"/>
      <c r="C804" s="271"/>
      <c r="D804" s="271"/>
      <c r="E804" s="271"/>
      <c r="F804" s="271"/>
      <c r="G804" s="271"/>
      <c r="H804" s="271"/>
      <c r="I804" s="271"/>
      <c r="J804" s="271"/>
      <c r="K804" s="271"/>
      <c r="L804" s="271"/>
      <c r="M804" s="271"/>
      <c r="N804" s="271"/>
      <c r="O804" s="271"/>
      <c r="P804" s="271"/>
      <c r="Q804" s="271"/>
      <c r="R804" s="271"/>
      <c r="S804" s="271"/>
      <c r="T804" s="271"/>
      <c r="U804" s="271"/>
      <c r="V804" s="271"/>
      <c r="W804" s="271"/>
      <c r="X804" s="271"/>
      <c r="Y804" s="271"/>
      <c r="Z804" s="271"/>
      <c r="AA804" s="271"/>
      <c r="AB804" s="271"/>
      <c r="AC804" s="271"/>
      <c r="AD804" s="271"/>
      <c r="AE804" s="271"/>
      <c r="AF804" s="271"/>
      <c r="AG804" s="271"/>
    </row>
    <row r="805" spans="1:33" ht="15.75" customHeight="1" x14ac:dyDescent="0.25">
      <c r="A805" s="271"/>
      <c r="B805" s="271"/>
      <c r="C805" s="271"/>
      <c r="D805" s="271"/>
      <c r="E805" s="271"/>
      <c r="F805" s="271"/>
      <c r="G805" s="271"/>
      <c r="H805" s="271"/>
      <c r="I805" s="271"/>
      <c r="J805" s="271"/>
      <c r="K805" s="271"/>
      <c r="L805" s="271"/>
      <c r="M805" s="271"/>
      <c r="N805" s="271"/>
      <c r="O805" s="271"/>
      <c r="P805" s="271"/>
      <c r="Q805" s="271"/>
      <c r="R805" s="271"/>
      <c r="S805" s="271"/>
      <c r="T805" s="271"/>
      <c r="U805" s="271"/>
      <c r="V805" s="271"/>
      <c r="W805" s="271"/>
      <c r="X805" s="271"/>
      <c r="Y805" s="271"/>
      <c r="Z805" s="271"/>
      <c r="AA805" s="271"/>
      <c r="AB805" s="271"/>
      <c r="AC805" s="271"/>
      <c r="AD805" s="271"/>
      <c r="AE805" s="271"/>
      <c r="AF805" s="271"/>
      <c r="AG805" s="271"/>
    </row>
    <row r="806" spans="1:33" ht="15.75" customHeight="1" x14ac:dyDescent="0.25">
      <c r="A806" s="271"/>
      <c r="B806" s="271"/>
      <c r="C806" s="271"/>
      <c r="D806" s="271"/>
      <c r="E806" s="271"/>
      <c r="F806" s="271"/>
      <c r="G806" s="271"/>
      <c r="H806" s="271"/>
      <c r="I806" s="271"/>
      <c r="J806" s="271"/>
      <c r="K806" s="271"/>
      <c r="L806" s="271"/>
      <c r="M806" s="271"/>
      <c r="N806" s="271"/>
      <c r="O806" s="271"/>
      <c r="P806" s="271"/>
      <c r="Q806" s="271"/>
      <c r="R806" s="271"/>
      <c r="S806" s="271"/>
      <c r="T806" s="271"/>
      <c r="U806" s="271"/>
      <c r="V806" s="271"/>
      <c r="W806" s="271"/>
      <c r="X806" s="271"/>
      <c r="Y806" s="271"/>
      <c r="Z806" s="271"/>
      <c r="AA806" s="271"/>
      <c r="AB806" s="271"/>
      <c r="AC806" s="271"/>
      <c r="AD806" s="271"/>
      <c r="AE806" s="271"/>
      <c r="AF806" s="271"/>
      <c r="AG806" s="271"/>
    </row>
    <row r="807" spans="1:33" ht="15.75" customHeight="1" x14ac:dyDescent="0.25">
      <c r="A807" s="271"/>
      <c r="B807" s="271"/>
      <c r="C807" s="271"/>
      <c r="D807" s="271"/>
      <c r="E807" s="271"/>
      <c r="F807" s="271"/>
      <c r="G807" s="271"/>
      <c r="H807" s="271"/>
      <c r="I807" s="271"/>
      <c r="J807" s="271"/>
      <c r="K807" s="271"/>
      <c r="L807" s="271"/>
      <c r="M807" s="271"/>
      <c r="N807" s="271"/>
      <c r="O807" s="271"/>
      <c r="P807" s="271"/>
      <c r="Q807" s="271"/>
      <c r="R807" s="271"/>
      <c r="S807" s="271"/>
      <c r="T807" s="271"/>
      <c r="U807" s="271"/>
      <c r="V807" s="271"/>
      <c r="W807" s="271"/>
      <c r="X807" s="271"/>
      <c r="Y807" s="271"/>
      <c r="Z807" s="271"/>
      <c r="AA807" s="271"/>
      <c r="AB807" s="271"/>
      <c r="AC807" s="271"/>
      <c r="AD807" s="271"/>
      <c r="AE807" s="271"/>
      <c r="AF807" s="271"/>
      <c r="AG807" s="271"/>
    </row>
    <row r="808" spans="1:33" ht="15.75" customHeight="1" x14ac:dyDescent="0.25">
      <c r="A808" s="271"/>
      <c r="B808" s="271"/>
      <c r="C808" s="271"/>
      <c r="D808" s="271"/>
      <c r="E808" s="271"/>
      <c r="F808" s="271"/>
      <c r="G808" s="271"/>
      <c r="H808" s="271"/>
      <c r="I808" s="271"/>
      <c r="J808" s="271"/>
      <c r="K808" s="271"/>
      <c r="L808" s="271"/>
      <c r="M808" s="271"/>
      <c r="N808" s="271"/>
      <c r="O808" s="271"/>
      <c r="P808" s="271"/>
      <c r="Q808" s="271"/>
      <c r="R808" s="271"/>
      <c r="S808" s="271"/>
      <c r="T808" s="271"/>
      <c r="U808" s="271"/>
      <c r="V808" s="271"/>
      <c r="W808" s="271"/>
      <c r="X808" s="271"/>
      <c r="Y808" s="271"/>
      <c r="Z808" s="271"/>
      <c r="AA808" s="271"/>
      <c r="AB808" s="271"/>
      <c r="AC808" s="271"/>
      <c r="AD808" s="271"/>
      <c r="AE808" s="271"/>
      <c r="AF808" s="271"/>
      <c r="AG808" s="271"/>
    </row>
    <row r="809" spans="1:33" ht="15.75" customHeight="1" x14ac:dyDescent="0.25">
      <c r="A809" s="271"/>
      <c r="B809" s="271"/>
      <c r="C809" s="271"/>
      <c r="D809" s="271"/>
      <c r="E809" s="271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1"/>
      <c r="S809" s="271"/>
      <c r="T809" s="271"/>
      <c r="U809" s="271"/>
      <c r="V809" s="271"/>
      <c r="W809" s="271"/>
      <c r="X809" s="271"/>
      <c r="Y809" s="271"/>
      <c r="Z809" s="271"/>
      <c r="AA809" s="271"/>
      <c r="AB809" s="271"/>
      <c r="AC809" s="271"/>
      <c r="AD809" s="271"/>
      <c r="AE809" s="271"/>
      <c r="AF809" s="271"/>
      <c r="AG809" s="271"/>
    </row>
    <row r="810" spans="1:33" ht="15.75" customHeight="1" x14ac:dyDescent="0.25">
      <c r="A810" s="271"/>
      <c r="B810" s="271"/>
      <c r="C810" s="271"/>
      <c r="D810" s="271"/>
      <c r="E810" s="271"/>
      <c r="F810" s="271"/>
      <c r="G810" s="271"/>
      <c r="H810" s="271"/>
      <c r="I810" s="271"/>
      <c r="J810" s="271"/>
      <c r="K810" s="271"/>
      <c r="L810" s="271"/>
      <c r="M810" s="271"/>
      <c r="N810" s="271"/>
      <c r="O810" s="271"/>
      <c r="P810" s="271"/>
      <c r="Q810" s="271"/>
      <c r="R810" s="271"/>
      <c r="S810" s="271"/>
      <c r="T810" s="271"/>
      <c r="U810" s="271"/>
      <c r="V810" s="271"/>
      <c r="W810" s="271"/>
      <c r="X810" s="271"/>
      <c r="Y810" s="271"/>
      <c r="Z810" s="271"/>
      <c r="AA810" s="271"/>
      <c r="AB810" s="271"/>
      <c r="AC810" s="271"/>
      <c r="AD810" s="271"/>
      <c r="AE810" s="271"/>
      <c r="AF810" s="271"/>
      <c r="AG810" s="271"/>
    </row>
    <row r="811" spans="1:33" ht="15.75" customHeight="1" x14ac:dyDescent="0.25">
      <c r="A811" s="271"/>
      <c r="B811" s="271"/>
      <c r="C811" s="271"/>
      <c r="D811" s="271"/>
      <c r="E811" s="271"/>
      <c r="F811" s="271"/>
      <c r="G811" s="271"/>
      <c r="H811" s="271"/>
      <c r="I811" s="271"/>
      <c r="J811" s="271"/>
      <c r="K811" s="271"/>
      <c r="L811" s="271"/>
      <c r="M811" s="271"/>
      <c r="N811" s="271"/>
      <c r="O811" s="271"/>
      <c r="P811" s="271"/>
      <c r="Q811" s="271"/>
      <c r="R811" s="271"/>
      <c r="S811" s="271"/>
      <c r="T811" s="271"/>
      <c r="U811" s="271"/>
      <c r="V811" s="271"/>
      <c r="W811" s="271"/>
      <c r="X811" s="271"/>
      <c r="Y811" s="271"/>
      <c r="Z811" s="271"/>
      <c r="AA811" s="271"/>
      <c r="AB811" s="271"/>
      <c r="AC811" s="271"/>
      <c r="AD811" s="271"/>
      <c r="AE811" s="271"/>
      <c r="AF811" s="271"/>
      <c r="AG811" s="271"/>
    </row>
    <row r="812" spans="1:33" ht="15.75" customHeight="1" x14ac:dyDescent="0.25">
      <c r="A812" s="271"/>
      <c r="B812" s="271"/>
      <c r="C812" s="271"/>
      <c r="D812" s="271"/>
      <c r="E812" s="271"/>
      <c r="F812" s="271"/>
      <c r="G812" s="271"/>
      <c r="H812" s="271"/>
      <c r="I812" s="271"/>
      <c r="J812" s="271"/>
      <c r="K812" s="271"/>
      <c r="L812" s="271"/>
      <c r="M812" s="271"/>
      <c r="N812" s="271"/>
      <c r="O812" s="271"/>
      <c r="P812" s="271"/>
      <c r="Q812" s="271"/>
      <c r="R812" s="271"/>
      <c r="S812" s="271"/>
      <c r="T812" s="271"/>
      <c r="U812" s="271"/>
      <c r="V812" s="271"/>
      <c r="W812" s="271"/>
      <c r="X812" s="271"/>
      <c r="Y812" s="271"/>
      <c r="Z812" s="271"/>
      <c r="AA812" s="271"/>
      <c r="AB812" s="271"/>
      <c r="AC812" s="271"/>
      <c r="AD812" s="271"/>
      <c r="AE812" s="271"/>
      <c r="AF812" s="271"/>
      <c r="AG812" s="271"/>
    </row>
    <row r="813" spans="1:33" ht="15.75" customHeight="1" x14ac:dyDescent="0.25">
      <c r="A813" s="271"/>
      <c r="B813" s="271"/>
      <c r="C813" s="271"/>
      <c r="D813" s="271"/>
      <c r="E813" s="271"/>
      <c r="F813" s="271"/>
      <c r="G813" s="271"/>
      <c r="H813" s="271"/>
      <c r="I813" s="271"/>
      <c r="J813" s="271"/>
      <c r="K813" s="271"/>
      <c r="L813" s="271"/>
      <c r="M813" s="271"/>
      <c r="N813" s="271"/>
      <c r="O813" s="271"/>
      <c r="P813" s="271"/>
      <c r="Q813" s="271"/>
      <c r="R813" s="271"/>
      <c r="S813" s="271"/>
      <c r="T813" s="271"/>
      <c r="U813" s="271"/>
      <c r="V813" s="271"/>
      <c r="W813" s="271"/>
      <c r="X813" s="271"/>
      <c r="Y813" s="271"/>
      <c r="Z813" s="271"/>
      <c r="AA813" s="271"/>
      <c r="AB813" s="271"/>
      <c r="AC813" s="271"/>
      <c r="AD813" s="271"/>
      <c r="AE813" s="271"/>
      <c r="AF813" s="271"/>
      <c r="AG813" s="271"/>
    </row>
    <row r="814" spans="1:33" ht="15.75" customHeight="1" x14ac:dyDescent="0.25">
      <c r="A814" s="271"/>
      <c r="B814" s="271"/>
      <c r="C814" s="271"/>
      <c r="D814" s="271"/>
      <c r="E814" s="271"/>
      <c r="F814" s="271"/>
      <c r="G814" s="271"/>
      <c r="H814" s="271"/>
      <c r="I814" s="271"/>
      <c r="J814" s="271"/>
      <c r="K814" s="271"/>
      <c r="L814" s="271"/>
      <c r="M814" s="271"/>
      <c r="N814" s="271"/>
      <c r="O814" s="271"/>
      <c r="P814" s="271"/>
      <c r="Q814" s="271"/>
      <c r="R814" s="271"/>
      <c r="S814" s="271"/>
      <c r="T814" s="271"/>
      <c r="U814" s="271"/>
      <c r="V814" s="271"/>
      <c r="W814" s="271"/>
      <c r="X814" s="271"/>
      <c r="Y814" s="271"/>
      <c r="Z814" s="271"/>
      <c r="AA814" s="271"/>
      <c r="AB814" s="271"/>
      <c r="AC814" s="271"/>
      <c r="AD814" s="271"/>
      <c r="AE814" s="271"/>
      <c r="AF814" s="271"/>
      <c r="AG814" s="271"/>
    </row>
    <row r="815" spans="1:33" ht="15.75" customHeight="1" x14ac:dyDescent="0.25">
      <c r="A815" s="271"/>
      <c r="B815" s="271"/>
      <c r="C815" s="271"/>
      <c r="D815" s="271"/>
      <c r="E815" s="271"/>
      <c r="F815" s="271"/>
      <c r="G815" s="271"/>
      <c r="H815" s="271"/>
      <c r="I815" s="271"/>
      <c r="J815" s="271"/>
      <c r="K815" s="271"/>
      <c r="L815" s="271"/>
      <c r="M815" s="271"/>
      <c r="N815" s="271"/>
      <c r="O815" s="271"/>
      <c r="P815" s="271"/>
      <c r="Q815" s="271"/>
      <c r="R815" s="271"/>
      <c r="S815" s="271"/>
      <c r="T815" s="271"/>
      <c r="U815" s="271"/>
      <c r="V815" s="271"/>
      <c r="W815" s="271"/>
      <c r="X815" s="271"/>
      <c r="Y815" s="271"/>
      <c r="Z815" s="271"/>
      <c r="AA815" s="271"/>
      <c r="AB815" s="271"/>
      <c r="AC815" s="271"/>
      <c r="AD815" s="271"/>
      <c r="AE815" s="271"/>
      <c r="AF815" s="271"/>
      <c r="AG815" s="271"/>
    </row>
    <row r="816" spans="1:33" ht="15.75" customHeight="1" x14ac:dyDescent="0.25">
      <c r="A816" s="271"/>
      <c r="B816" s="271"/>
      <c r="C816" s="271"/>
      <c r="D816" s="271"/>
      <c r="E816" s="271"/>
      <c r="F816" s="271"/>
      <c r="G816" s="271"/>
      <c r="H816" s="271"/>
      <c r="I816" s="271"/>
      <c r="J816" s="271"/>
      <c r="K816" s="271"/>
      <c r="L816" s="271"/>
      <c r="M816" s="271"/>
      <c r="N816" s="271"/>
      <c r="O816" s="271"/>
      <c r="P816" s="271"/>
      <c r="Q816" s="271"/>
      <c r="R816" s="271"/>
      <c r="S816" s="271"/>
      <c r="T816" s="271"/>
      <c r="U816" s="271"/>
      <c r="V816" s="271"/>
      <c r="W816" s="271"/>
      <c r="X816" s="271"/>
      <c r="Y816" s="271"/>
      <c r="Z816" s="271"/>
      <c r="AA816" s="271"/>
      <c r="AB816" s="271"/>
      <c r="AC816" s="271"/>
      <c r="AD816" s="271"/>
      <c r="AE816" s="271"/>
      <c r="AF816" s="271"/>
      <c r="AG816" s="271"/>
    </row>
    <row r="817" spans="1:33" ht="15.75" customHeight="1" x14ac:dyDescent="0.25">
      <c r="A817" s="271"/>
      <c r="B817" s="271"/>
      <c r="C817" s="271"/>
      <c r="D817" s="271"/>
      <c r="E817" s="271"/>
      <c r="F817" s="271"/>
      <c r="G817" s="271"/>
      <c r="H817" s="271"/>
      <c r="I817" s="271"/>
      <c r="J817" s="271"/>
      <c r="K817" s="271"/>
      <c r="L817" s="271"/>
      <c r="M817" s="271"/>
      <c r="N817" s="271"/>
      <c r="O817" s="271"/>
      <c r="P817" s="271"/>
      <c r="Q817" s="271"/>
      <c r="R817" s="271"/>
      <c r="S817" s="271"/>
      <c r="T817" s="271"/>
      <c r="U817" s="271"/>
      <c r="V817" s="271"/>
      <c r="W817" s="271"/>
      <c r="X817" s="271"/>
      <c r="Y817" s="271"/>
      <c r="Z817" s="271"/>
      <c r="AA817" s="271"/>
      <c r="AB817" s="271"/>
      <c r="AC817" s="271"/>
      <c r="AD817" s="271"/>
      <c r="AE817" s="271"/>
      <c r="AF817" s="271"/>
      <c r="AG817" s="271"/>
    </row>
    <row r="818" spans="1:33" ht="15.75" customHeight="1" x14ac:dyDescent="0.25">
      <c r="A818" s="271"/>
      <c r="B818" s="271"/>
      <c r="C818" s="271"/>
      <c r="D818" s="271"/>
      <c r="E818" s="271"/>
      <c r="F818" s="271"/>
      <c r="G818" s="271"/>
      <c r="H818" s="271"/>
      <c r="I818" s="271"/>
      <c r="J818" s="271"/>
      <c r="K818" s="271"/>
      <c r="L818" s="271"/>
      <c r="M818" s="271"/>
      <c r="N818" s="271"/>
      <c r="O818" s="271"/>
      <c r="P818" s="271"/>
      <c r="Q818" s="271"/>
      <c r="R818" s="271"/>
      <c r="S818" s="271"/>
      <c r="T818" s="271"/>
      <c r="U818" s="271"/>
      <c r="V818" s="271"/>
      <c r="W818" s="271"/>
      <c r="X818" s="271"/>
      <c r="Y818" s="271"/>
      <c r="Z818" s="271"/>
      <c r="AA818" s="271"/>
      <c r="AB818" s="271"/>
      <c r="AC818" s="271"/>
      <c r="AD818" s="271"/>
      <c r="AE818" s="271"/>
      <c r="AF818" s="271"/>
      <c r="AG818" s="271"/>
    </row>
    <row r="819" spans="1:33" ht="15.75" customHeight="1" x14ac:dyDescent="0.25">
      <c r="A819" s="271"/>
      <c r="B819" s="271"/>
      <c r="C819" s="271"/>
      <c r="D819" s="271"/>
      <c r="E819" s="271"/>
      <c r="F819" s="271"/>
      <c r="G819" s="271"/>
      <c r="H819" s="271"/>
      <c r="I819" s="271"/>
      <c r="J819" s="271"/>
      <c r="K819" s="271"/>
      <c r="L819" s="271"/>
      <c r="M819" s="271"/>
      <c r="N819" s="271"/>
      <c r="O819" s="271"/>
      <c r="P819" s="271"/>
      <c r="Q819" s="271"/>
      <c r="R819" s="271"/>
      <c r="S819" s="271"/>
      <c r="T819" s="271"/>
      <c r="U819" s="271"/>
      <c r="V819" s="271"/>
      <c r="W819" s="271"/>
      <c r="X819" s="271"/>
      <c r="Y819" s="271"/>
      <c r="Z819" s="271"/>
      <c r="AA819" s="271"/>
      <c r="AB819" s="271"/>
      <c r="AC819" s="271"/>
      <c r="AD819" s="271"/>
      <c r="AE819" s="271"/>
      <c r="AF819" s="271"/>
      <c r="AG819" s="271"/>
    </row>
    <row r="820" spans="1:33" ht="15.75" customHeight="1" x14ac:dyDescent="0.25">
      <c r="A820" s="271"/>
      <c r="B820" s="271"/>
      <c r="C820" s="271"/>
      <c r="D820" s="271"/>
      <c r="E820" s="271"/>
      <c r="F820" s="271"/>
      <c r="G820" s="271"/>
      <c r="H820" s="271"/>
      <c r="I820" s="271"/>
      <c r="J820" s="271"/>
      <c r="K820" s="271"/>
      <c r="L820" s="271"/>
      <c r="M820" s="271"/>
      <c r="N820" s="271"/>
      <c r="O820" s="271"/>
      <c r="P820" s="271"/>
      <c r="Q820" s="271"/>
      <c r="R820" s="271"/>
      <c r="S820" s="271"/>
      <c r="T820" s="271"/>
      <c r="U820" s="271"/>
      <c r="V820" s="271"/>
      <c r="W820" s="271"/>
      <c r="X820" s="271"/>
      <c r="Y820" s="271"/>
      <c r="Z820" s="271"/>
      <c r="AA820" s="271"/>
      <c r="AB820" s="271"/>
      <c r="AC820" s="271"/>
      <c r="AD820" s="271"/>
      <c r="AE820" s="271"/>
      <c r="AF820" s="271"/>
      <c r="AG820" s="271"/>
    </row>
    <row r="821" spans="1:33" ht="15.75" customHeight="1" x14ac:dyDescent="0.25">
      <c r="A821" s="271"/>
      <c r="B821" s="271"/>
      <c r="C821" s="271"/>
      <c r="D821" s="271"/>
      <c r="E821" s="271"/>
      <c r="F821" s="271"/>
      <c r="G821" s="271"/>
      <c r="H821" s="271"/>
      <c r="I821" s="271"/>
      <c r="J821" s="271"/>
      <c r="K821" s="271"/>
      <c r="L821" s="271"/>
      <c r="M821" s="271"/>
      <c r="N821" s="271"/>
      <c r="O821" s="271"/>
      <c r="P821" s="271"/>
      <c r="Q821" s="271"/>
      <c r="R821" s="271"/>
      <c r="S821" s="271"/>
      <c r="T821" s="271"/>
      <c r="U821" s="271"/>
      <c r="V821" s="271"/>
      <c r="W821" s="271"/>
      <c r="X821" s="271"/>
      <c r="Y821" s="271"/>
      <c r="Z821" s="271"/>
      <c r="AA821" s="271"/>
      <c r="AB821" s="271"/>
      <c r="AC821" s="271"/>
      <c r="AD821" s="271"/>
      <c r="AE821" s="271"/>
      <c r="AF821" s="271"/>
      <c r="AG821" s="271"/>
    </row>
    <row r="822" spans="1:33" ht="15.75" customHeight="1" x14ac:dyDescent="0.25">
      <c r="A822" s="271"/>
      <c r="B822" s="271"/>
      <c r="C822" s="271"/>
      <c r="D822" s="271"/>
      <c r="E822" s="271"/>
      <c r="F822" s="271"/>
      <c r="G822" s="271"/>
      <c r="H822" s="271"/>
      <c r="I822" s="271"/>
      <c r="J822" s="271"/>
      <c r="K822" s="271"/>
      <c r="L822" s="271"/>
      <c r="M822" s="271"/>
      <c r="N822" s="271"/>
      <c r="O822" s="271"/>
      <c r="P822" s="271"/>
      <c r="Q822" s="271"/>
      <c r="R822" s="271"/>
      <c r="S822" s="271"/>
      <c r="T822" s="271"/>
      <c r="U822" s="271"/>
      <c r="V822" s="271"/>
      <c r="W822" s="271"/>
      <c r="X822" s="271"/>
      <c r="Y822" s="271"/>
      <c r="Z822" s="271"/>
      <c r="AA822" s="271"/>
      <c r="AB822" s="271"/>
      <c r="AC822" s="271"/>
      <c r="AD822" s="271"/>
      <c r="AE822" s="271"/>
      <c r="AF822" s="271"/>
      <c r="AG822" s="271"/>
    </row>
    <row r="823" spans="1:33" ht="15.75" customHeight="1" x14ac:dyDescent="0.25">
      <c r="A823" s="271"/>
      <c r="B823" s="271"/>
      <c r="C823" s="271"/>
      <c r="D823" s="271"/>
      <c r="E823" s="271"/>
      <c r="F823" s="271"/>
      <c r="G823" s="271"/>
      <c r="H823" s="271"/>
      <c r="I823" s="271"/>
      <c r="J823" s="271"/>
      <c r="K823" s="271"/>
      <c r="L823" s="271"/>
      <c r="M823" s="271"/>
      <c r="N823" s="271"/>
      <c r="O823" s="271"/>
      <c r="P823" s="271"/>
      <c r="Q823" s="271"/>
      <c r="R823" s="271"/>
      <c r="S823" s="271"/>
      <c r="T823" s="271"/>
      <c r="U823" s="271"/>
      <c r="V823" s="271"/>
      <c r="W823" s="271"/>
      <c r="X823" s="271"/>
      <c r="Y823" s="271"/>
      <c r="Z823" s="271"/>
      <c r="AA823" s="271"/>
      <c r="AB823" s="271"/>
      <c r="AC823" s="271"/>
      <c r="AD823" s="271"/>
      <c r="AE823" s="271"/>
      <c r="AF823" s="271"/>
      <c r="AG823" s="271"/>
    </row>
    <row r="824" spans="1:33" ht="15.75" customHeight="1" x14ac:dyDescent="0.25">
      <c r="A824" s="271"/>
      <c r="B824" s="271"/>
      <c r="C824" s="271"/>
      <c r="D824" s="271"/>
      <c r="E824" s="271"/>
      <c r="F824" s="271"/>
      <c r="G824" s="271"/>
      <c r="H824" s="271"/>
      <c r="I824" s="271"/>
      <c r="J824" s="271"/>
      <c r="K824" s="271"/>
      <c r="L824" s="271"/>
      <c r="M824" s="271"/>
      <c r="N824" s="271"/>
      <c r="O824" s="271"/>
      <c r="P824" s="271"/>
      <c r="Q824" s="271"/>
      <c r="R824" s="271"/>
      <c r="S824" s="271"/>
      <c r="T824" s="271"/>
      <c r="U824" s="271"/>
      <c r="V824" s="271"/>
      <c r="W824" s="271"/>
      <c r="X824" s="271"/>
      <c r="Y824" s="271"/>
      <c r="Z824" s="271"/>
      <c r="AA824" s="271"/>
      <c r="AB824" s="271"/>
      <c r="AC824" s="271"/>
      <c r="AD824" s="271"/>
      <c r="AE824" s="271"/>
      <c r="AF824" s="271"/>
      <c r="AG824" s="271"/>
    </row>
    <row r="825" spans="1:33" ht="15.75" customHeight="1" x14ac:dyDescent="0.25">
      <c r="A825" s="271"/>
      <c r="B825" s="271"/>
      <c r="C825" s="271"/>
      <c r="D825" s="271"/>
      <c r="E825" s="271"/>
      <c r="F825" s="271"/>
      <c r="G825" s="271"/>
      <c r="H825" s="271"/>
      <c r="I825" s="271"/>
      <c r="J825" s="271"/>
      <c r="K825" s="271"/>
      <c r="L825" s="271"/>
      <c r="M825" s="271"/>
      <c r="N825" s="271"/>
      <c r="O825" s="271"/>
      <c r="P825" s="271"/>
      <c r="Q825" s="271"/>
      <c r="R825" s="271"/>
      <c r="S825" s="271"/>
      <c r="T825" s="271"/>
      <c r="U825" s="271"/>
      <c r="V825" s="271"/>
      <c r="W825" s="271"/>
      <c r="X825" s="271"/>
      <c r="Y825" s="271"/>
      <c r="Z825" s="271"/>
      <c r="AA825" s="271"/>
      <c r="AB825" s="271"/>
      <c r="AC825" s="271"/>
      <c r="AD825" s="271"/>
      <c r="AE825" s="271"/>
      <c r="AF825" s="271"/>
      <c r="AG825" s="271"/>
    </row>
    <row r="826" spans="1:33" ht="15.75" customHeight="1" x14ac:dyDescent="0.25">
      <c r="A826" s="271"/>
      <c r="B826" s="271"/>
      <c r="C826" s="271"/>
      <c r="D826" s="271"/>
      <c r="E826" s="271"/>
      <c r="F826" s="271"/>
      <c r="G826" s="271"/>
      <c r="H826" s="271"/>
      <c r="I826" s="271"/>
      <c r="J826" s="271"/>
      <c r="K826" s="271"/>
      <c r="L826" s="271"/>
      <c r="M826" s="271"/>
      <c r="N826" s="271"/>
      <c r="O826" s="271"/>
      <c r="P826" s="271"/>
      <c r="Q826" s="271"/>
      <c r="R826" s="271"/>
      <c r="S826" s="271"/>
      <c r="T826" s="271"/>
      <c r="U826" s="271"/>
      <c r="V826" s="271"/>
      <c r="W826" s="271"/>
      <c r="X826" s="271"/>
      <c r="Y826" s="271"/>
      <c r="Z826" s="271"/>
      <c r="AA826" s="271"/>
      <c r="AB826" s="271"/>
      <c r="AC826" s="271"/>
      <c r="AD826" s="271"/>
      <c r="AE826" s="271"/>
      <c r="AF826" s="271"/>
      <c r="AG826" s="271"/>
    </row>
    <row r="827" spans="1:33" ht="15.75" customHeight="1" x14ac:dyDescent="0.25">
      <c r="A827" s="271"/>
      <c r="B827" s="271"/>
      <c r="C827" s="271"/>
      <c r="D827" s="271"/>
      <c r="E827" s="271"/>
      <c r="F827" s="271"/>
      <c r="G827" s="271"/>
      <c r="H827" s="271"/>
      <c r="I827" s="271"/>
      <c r="J827" s="271"/>
      <c r="K827" s="271"/>
      <c r="L827" s="271"/>
      <c r="M827" s="271"/>
      <c r="N827" s="271"/>
      <c r="O827" s="271"/>
      <c r="P827" s="271"/>
      <c r="Q827" s="271"/>
      <c r="R827" s="271"/>
      <c r="S827" s="271"/>
      <c r="T827" s="271"/>
      <c r="U827" s="271"/>
      <c r="V827" s="271"/>
      <c r="W827" s="271"/>
      <c r="X827" s="271"/>
      <c r="Y827" s="271"/>
      <c r="Z827" s="271"/>
      <c r="AA827" s="271"/>
      <c r="AB827" s="271"/>
      <c r="AC827" s="271"/>
      <c r="AD827" s="271"/>
      <c r="AE827" s="271"/>
      <c r="AF827" s="271"/>
      <c r="AG827" s="271"/>
    </row>
    <row r="828" spans="1:33" ht="15.75" customHeight="1" x14ac:dyDescent="0.25">
      <c r="A828" s="271"/>
      <c r="B828" s="271"/>
      <c r="C828" s="271"/>
      <c r="D828" s="271"/>
      <c r="E828" s="271"/>
      <c r="F828" s="271"/>
      <c r="G828" s="271"/>
      <c r="H828" s="271"/>
      <c r="I828" s="271"/>
      <c r="J828" s="271"/>
      <c r="K828" s="271"/>
      <c r="L828" s="271"/>
      <c r="M828" s="271"/>
      <c r="N828" s="271"/>
      <c r="O828" s="271"/>
      <c r="P828" s="271"/>
      <c r="Q828" s="271"/>
      <c r="R828" s="271"/>
      <c r="S828" s="271"/>
      <c r="T828" s="271"/>
      <c r="U828" s="271"/>
      <c r="V828" s="271"/>
      <c r="W828" s="271"/>
      <c r="X828" s="271"/>
      <c r="Y828" s="271"/>
      <c r="Z828" s="271"/>
      <c r="AA828" s="271"/>
      <c r="AB828" s="271"/>
      <c r="AC828" s="271"/>
      <c r="AD828" s="271"/>
      <c r="AE828" s="271"/>
      <c r="AF828" s="271"/>
      <c r="AG828" s="271"/>
    </row>
    <row r="829" spans="1:33" ht="15.75" customHeight="1" x14ac:dyDescent="0.25">
      <c r="A829" s="271"/>
      <c r="B829" s="271"/>
      <c r="C829" s="271"/>
      <c r="D829" s="271"/>
      <c r="E829" s="271"/>
      <c r="F829" s="271"/>
      <c r="G829" s="271"/>
      <c r="H829" s="271"/>
      <c r="I829" s="271"/>
      <c r="J829" s="271"/>
      <c r="K829" s="271"/>
      <c r="L829" s="271"/>
      <c r="M829" s="271"/>
      <c r="N829" s="271"/>
      <c r="O829" s="271"/>
      <c r="P829" s="271"/>
      <c r="Q829" s="271"/>
      <c r="R829" s="271"/>
      <c r="S829" s="271"/>
      <c r="T829" s="271"/>
      <c r="U829" s="271"/>
      <c r="V829" s="271"/>
      <c r="W829" s="271"/>
      <c r="X829" s="271"/>
      <c r="Y829" s="271"/>
      <c r="Z829" s="271"/>
      <c r="AA829" s="271"/>
      <c r="AB829" s="271"/>
      <c r="AC829" s="271"/>
      <c r="AD829" s="271"/>
      <c r="AE829" s="271"/>
      <c r="AF829" s="271"/>
      <c r="AG829" s="271"/>
    </row>
    <row r="830" spans="1:33" ht="15.75" customHeight="1" x14ac:dyDescent="0.25">
      <c r="A830" s="271"/>
      <c r="B830" s="271"/>
      <c r="C830" s="271"/>
      <c r="D830" s="271"/>
      <c r="E830" s="271"/>
      <c r="F830" s="271"/>
      <c r="G830" s="271"/>
      <c r="H830" s="271"/>
      <c r="I830" s="271"/>
      <c r="J830" s="271"/>
      <c r="K830" s="271"/>
      <c r="L830" s="271"/>
      <c r="M830" s="271"/>
      <c r="N830" s="271"/>
      <c r="O830" s="271"/>
      <c r="P830" s="271"/>
      <c r="Q830" s="271"/>
      <c r="R830" s="271"/>
      <c r="S830" s="271"/>
      <c r="T830" s="271"/>
      <c r="U830" s="271"/>
      <c r="V830" s="271"/>
      <c r="W830" s="271"/>
      <c r="X830" s="271"/>
      <c r="Y830" s="271"/>
      <c r="Z830" s="271"/>
      <c r="AA830" s="271"/>
      <c r="AB830" s="271"/>
      <c r="AC830" s="271"/>
      <c r="AD830" s="271"/>
      <c r="AE830" s="271"/>
      <c r="AF830" s="271"/>
      <c r="AG830" s="271"/>
    </row>
    <row r="831" spans="1:33" ht="15.75" customHeight="1" x14ac:dyDescent="0.25">
      <c r="A831" s="271"/>
      <c r="B831" s="271"/>
      <c r="C831" s="271"/>
      <c r="D831" s="271"/>
      <c r="E831" s="271"/>
      <c r="F831" s="271"/>
      <c r="G831" s="271"/>
      <c r="H831" s="271"/>
      <c r="I831" s="271"/>
      <c r="J831" s="271"/>
      <c r="K831" s="271"/>
      <c r="L831" s="271"/>
      <c r="M831" s="271"/>
      <c r="N831" s="271"/>
      <c r="O831" s="271"/>
      <c r="P831" s="271"/>
      <c r="Q831" s="271"/>
      <c r="R831" s="271"/>
      <c r="S831" s="271"/>
      <c r="T831" s="271"/>
      <c r="U831" s="271"/>
      <c r="V831" s="271"/>
      <c r="W831" s="271"/>
      <c r="X831" s="271"/>
      <c r="Y831" s="271"/>
      <c r="Z831" s="271"/>
      <c r="AA831" s="271"/>
      <c r="AB831" s="271"/>
      <c r="AC831" s="271"/>
      <c r="AD831" s="271"/>
      <c r="AE831" s="271"/>
      <c r="AF831" s="271"/>
      <c r="AG831" s="271"/>
    </row>
    <row r="832" spans="1:33" ht="15.75" customHeight="1" x14ac:dyDescent="0.25">
      <c r="A832" s="271"/>
      <c r="B832" s="271"/>
      <c r="C832" s="271"/>
      <c r="D832" s="271"/>
      <c r="E832" s="271"/>
      <c r="F832" s="271"/>
      <c r="G832" s="271"/>
      <c r="H832" s="271"/>
      <c r="I832" s="271"/>
      <c r="J832" s="271"/>
      <c r="K832" s="271"/>
      <c r="L832" s="271"/>
      <c r="M832" s="271"/>
      <c r="N832" s="271"/>
      <c r="O832" s="271"/>
      <c r="P832" s="271"/>
      <c r="Q832" s="271"/>
      <c r="R832" s="271"/>
      <c r="S832" s="271"/>
      <c r="T832" s="271"/>
      <c r="U832" s="271"/>
      <c r="V832" s="271"/>
      <c r="W832" s="271"/>
      <c r="X832" s="271"/>
      <c r="Y832" s="271"/>
      <c r="Z832" s="271"/>
      <c r="AA832" s="271"/>
      <c r="AB832" s="271"/>
      <c r="AC832" s="271"/>
      <c r="AD832" s="271"/>
      <c r="AE832" s="271"/>
      <c r="AF832" s="271"/>
      <c r="AG832" s="271"/>
    </row>
    <row r="833" spans="1:33" ht="15.75" customHeight="1" x14ac:dyDescent="0.25">
      <c r="A833" s="271"/>
      <c r="B833" s="271"/>
      <c r="C833" s="271"/>
      <c r="D833" s="271"/>
      <c r="E833" s="271"/>
      <c r="F833" s="271"/>
      <c r="G833" s="271"/>
      <c r="H833" s="271"/>
      <c r="I833" s="271"/>
      <c r="J833" s="271"/>
      <c r="K833" s="271"/>
      <c r="L833" s="271"/>
      <c r="M833" s="271"/>
      <c r="N833" s="271"/>
      <c r="O833" s="271"/>
      <c r="P833" s="271"/>
      <c r="Q833" s="271"/>
      <c r="R833" s="271"/>
      <c r="S833" s="271"/>
      <c r="T833" s="271"/>
      <c r="U833" s="271"/>
      <c r="V833" s="271"/>
      <c r="W833" s="271"/>
      <c r="X833" s="271"/>
      <c r="Y833" s="271"/>
      <c r="Z833" s="271"/>
      <c r="AA833" s="271"/>
      <c r="AB833" s="271"/>
      <c r="AC833" s="271"/>
      <c r="AD833" s="271"/>
      <c r="AE833" s="271"/>
      <c r="AF833" s="271"/>
      <c r="AG833" s="271"/>
    </row>
    <row r="834" spans="1:33" ht="15.75" customHeight="1" x14ac:dyDescent="0.25">
      <c r="A834" s="271"/>
      <c r="B834" s="271"/>
      <c r="C834" s="271"/>
      <c r="D834" s="271"/>
      <c r="E834" s="271"/>
      <c r="F834" s="271"/>
      <c r="G834" s="271"/>
      <c r="H834" s="271"/>
      <c r="I834" s="271"/>
      <c r="J834" s="271"/>
      <c r="K834" s="271"/>
      <c r="L834" s="271"/>
      <c r="M834" s="271"/>
      <c r="N834" s="271"/>
      <c r="O834" s="271"/>
      <c r="P834" s="271"/>
      <c r="Q834" s="271"/>
      <c r="R834" s="271"/>
      <c r="S834" s="271"/>
      <c r="T834" s="271"/>
      <c r="U834" s="271"/>
      <c r="V834" s="271"/>
      <c r="W834" s="271"/>
      <c r="X834" s="271"/>
      <c r="Y834" s="271"/>
      <c r="Z834" s="271"/>
      <c r="AA834" s="271"/>
      <c r="AB834" s="271"/>
      <c r="AC834" s="271"/>
      <c r="AD834" s="271"/>
      <c r="AE834" s="271"/>
      <c r="AF834" s="271"/>
      <c r="AG834" s="271"/>
    </row>
    <row r="835" spans="1:33" ht="15.75" customHeight="1" x14ac:dyDescent="0.25">
      <c r="A835" s="271"/>
      <c r="B835" s="271"/>
      <c r="C835" s="271"/>
      <c r="D835" s="271"/>
      <c r="E835" s="271"/>
      <c r="F835" s="271"/>
      <c r="G835" s="271"/>
      <c r="H835" s="271"/>
      <c r="I835" s="271"/>
      <c r="J835" s="271"/>
      <c r="K835" s="271"/>
      <c r="L835" s="271"/>
      <c r="M835" s="271"/>
      <c r="N835" s="271"/>
      <c r="O835" s="271"/>
      <c r="P835" s="271"/>
      <c r="Q835" s="271"/>
      <c r="R835" s="271"/>
      <c r="S835" s="271"/>
      <c r="T835" s="271"/>
      <c r="U835" s="271"/>
      <c r="V835" s="271"/>
      <c r="W835" s="271"/>
      <c r="X835" s="271"/>
      <c r="Y835" s="271"/>
      <c r="Z835" s="271"/>
      <c r="AA835" s="271"/>
      <c r="AB835" s="271"/>
      <c r="AC835" s="271"/>
      <c r="AD835" s="271"/>
      <c r="AE835" s="271"/>
      <c r="AF835" s="271"/>
      <c r="AG835" s="271"/>
    </row>
    <row r="836" spans="1:33" ht="15.75" customHeight="1" x14ac:dyDescent="0.25">
      <c r="A836" s="271"/>
      <c r="B836" s="271"/>
      <c r="C836" s="271"/>
      <c r="D836" s="271"/>
      <c r="E836" s="271"/>
      <c r="F836" s="271"/>
      <c r="G836" s="271"/>
      <c r="H836" s="271"/>
      <c r="I836" s="271"/>
      <c r="J836" s="271"/>
      <c r="K836" s="271"/>
      <c r="L836" s="271"/>
      <c r="M836" s="271"/>
      <c r="N836" s="271"/>
      <c r="O836" s="271"/>
      <c r="P836" s="271"/>
      <c r="Q836" s="271"/>
      <c r="R836" s="271"/>
      <c r="S836" s="271"/>
      <c r="T836" s="271"/>
      <c r="U836" s="271"/>
      <c r="V836" s="271"/>
      <c r="W836" s="271"/>
      <c r="X836" s="271"/>
      <c r="Y836" s="271"/>
      <c r="Z836" s="271"/>
      <c r="AA836" s="271"/>
      <c r="AB836" s="271"/>
      <c r="AC836" s="271"/>
      <c r="AD836" s="271"/>
      <c r="AE836" s="271"/>
      <c r="AF836" s="271"/>
      <c r="AG836" s="271"/>
    </row>
    <row r="837" spans="1:33" ht="15.75" customHeight="1" x14ac:dyDescent="0.25">
      <c r="A837" s="271"/>
      <c r="B837" s="271"/>
      <c r="C837" s="271"/>
      <c r="D837" s="271"/>
      <c r="E837" s="271"/>
      <c r="F837" s="271"/>
      <c r="G837" s="271"/>
      <c r="H837" s="271"/>
      <c r="I837" s="271"/>
      <c r="J837" s="271"/>
      <c r="K837" s="271"/>
      <c r="L837" s="271"/>
      <c r="M837" s="271"/>
      <c r="N837" s="271"/>
      <c r="O837" s="271"/>
      <c r="P837" s="271"/>
      <c r="Q837" s="271"/>
      <c r="R837" s="271"/>
      <c r="S837" s="271"/>
      <c r="T837" s="271"/>
      <c r="U837" s="271"/>
      <c r="V837" s="271"/>
      <c r="W837" s="271"/>
      <c r="X837" s="271"/>
      <c r="Y837" s="271"/>
      <c r="Z837" s="271"/>
      <c r="AA837" s="271"/>
      <c r="AB837" s="271"/>
      <c r="AC837" s="271"/>
      <c r="AD837" s="271"/>
      <c r="AE837" s="271"/>
      <c r="AF837" s="271"/>
      <c r="AG837" s="271"/>
    </row>
    <row r="838" spans="1:33" ht="15.75" customHeight="1" x14ac:dyDescent="0.25">
      <c r="A838" s="271"/>
      <c r="B838" s="271"/>
      <c r="C838" s="271"/>
      <c r="D838" s="271"/>
      <c r="E838" s="271"/>
      <c r="F838" s="271"/>
      <c r="G838" s="271"/>
      <c r="H838" s="271"/>
      <c r="I838" s="271"/>
      <c r="J838" s="271"/>
      <c r="K838" s="271"/>
      <c r="L838" s="271"/>
      <c r="M838" s="271"/>
      <c r="N838" s="271"/>
      <c r="O838" s="271"/>
      <c r="P838" s="271"/>
      <c r="Q838" s="271"/>
      <c r="R838" s="271"/>
      <c r="S838" s="271"/>
      <c r="T838" s="271"/>
      <c r="U838" s="271"/>
      <c r="V838" s="271"/>
      <c r="W838" s="271"/>
      <c r="X838" s="271"/>
      <c r="Y838" s="271"/>
      <c r="Z838" s="271"/>
      <c r="AA838" s="271"/>
      <c r="AB838" s="271"/>
      <c r="AC838" s="271"/>
      <c r="AD838" s="271"/>
      <c r="AE838" s="271"/>
      <c r="AF838" s="271"/>
      <c r="AG838" s="271"/>
    </row>
    <row r="839" spans="1:33" ht="15.75" customHeight="1" x14ac:dyDescent="0.25">
      <c r="A839" s="271"/>
      <c r="B839" s="271"/>
      <c r="C839" s="271"/>
      <c r="D839" s="271"/>
      <c r="E839" s="271"/>
      <c r="F839" s="271"/>
      <c r="G839" s="271"/>
      <c r="H839" s="271"/>
      <c r="I839" s="271"/>
      <c r="J839" s="271"/>
      <c r="K839" s="271"/>
      <c r="L839" s="271"/>
      <c r="M839" s="271"/>
      <c r="N839" s="271"/>
      <c r="O839" s="271"/>
      <c r="P839" s="271"/>
      <c r="Q839" s="271"/>
      <c r="R839" s="271"/>
      <c r="S839" s="271"/>
      <c r="T839" s="271"/>
      <c r="U839" s="271"/>
      <c r="V839" s="271"/>
      <c r="W839" s="271"/>
      <c r="X839" s="271"/>
      <c r="Y839" s="271"/>
      <c r="Z839" s="271"/>
      <c r="AA839" s="271"/>
      <c r="AB839" s="271"/>
      <c r="AC839" s="271"/>
      <c r="AD839" s="271"/>
      <c r="AE839" s="271"/>
      <c r="AF839" s="271"/>
      <c r="AG839" s="271"/>
    </row>
    <row r="840" spans="1:33" ht="15.75" customHeight="1" x14ac:dyDescent="0.25">
      <c r="A840" s="271"/>
      <c r="B840" s="271"/>
      <c r="C840" s="271"/>
      <c r="D840" s="271"/>
      <c r="E840" s="271"/>
      <c r="F840" s="271"/>
      <c r="G840" s="271"/>
      <c r="H840" s="271"/>
      <c r="I840" s="271"/>
      <c r="J840" s="271"/>
      <c r="K840" s="271"/>
      <c r="L840" s="271"/>
      <c r="M840" s="271"/>
      <c r="N840" s="271"/>
      <c r="O840" s="271"/>
      <c r="P840" s="271"/>
      <c r="Q840" s="271"/>
      <c r="R840" s="271"/>
      <c r="S840" s="271"/>
      <c r="T840" s="271"/>
      <c r="U840" s="271"/>
      <c r="V840" s="271"/>
      <c r="W840" s="271"/>
      <c r="X840" s="271"/>
      <c r="Y840" s="271"/>
      <c r="Z840" s="271"/>
      <c r="AA840" s="271"/>
      <c r="AB840" s="271"/>
      <c r="AC840" s="271"/>
      <c r="AD840" s="271"/>
      <c r="AE840" s="271"/>
      <c r="AF840" s="271"/>
      <c r="AG840" s="271"/>
    </row>
    <row r="841" spans="1:33" ht="15.75" customHeight="1" x14ac:dyDescent="0.25">
      <c r="A841" s="271"/>
      <c r="B841" s="271"/>
      <c r="C841" s="271"/>
      <c r="D841" s="271"/>
      <c r="E841" s="271"/>
      <c r="F841" s="271"/>
      <c r="G841" s="271"/>
      <c r="H841" s="271"/>
      <c r="I841" s="271"/>
      <c r="J841" s="271"/>
      <c r="K841" s="271"/>
      <c r="L841" s="271"/>
      <c r="M841" s="271"/>
      <c r="N841" s="271"/>
      <c r="O841" s="271"/>
      <c r="P841" s="271"/>
      <c r="Q841" s="271"/>
      <c r="R841" s="271"/>
      <c r="S841" s="271"/>
      <c r="T841" s="271"/>
      <c r="U841" s="271"/>
      <c r="V841" s="271"/>
      <c r="W841" s="271"/>
      <c r="X841" s="271"/>
      <c r="Y841" s="271"/>
      <c r="Z841" s="271"/>
      <c r="AA841" s="271"/>
      <c r="AB841" s="271"/>
      <c r="AC841" s="271"/>
      <c r="AD841" s="271"/>
      <c r="AE841" s="271"/>
      <c r="AF841" s="271"/>
      <c r="AG841" s="271"/>
    </row>
    <row r="842" spans="1:33" ht="15.75" customHeight="1" x14ac:dyDescent="0.25">
      <c r="A842" s="271"/>
      <c r="B842" s="271"/>
      <c r="C842" s="271"/>
      <c r="D842" s="271"/>
      <c r="E842" s="271"/>
      <c r="F842" s="271"/>
      <c r="G842" s="271"/>
      <c r="H842" s="271"/>
      <c r="I842" s="271"/>
      <c r="J842" s="271"/>
      <c r="K842" s="271"/>
      <c r="L842" s="271"/>
      <c r="M842" s="271"/>
      <c r="N842" s="271"/>
      <c r="O842" s="271"/>
      <c r="P842" s="271"/>
      <c r="Q842" s="271"/>
      <c r="R842" s="271"/>
      <c r="S842" s="271"/>
      <c r="T842" s="271"/>
      <c r="U842" s="271"/>
      <c r="V842" s="271"/>
      <c r="W842" s="271"/>
      <c r="X842" s="271"/>
      <c r="Y842" s="271"/>
      <c r="Z842" s="271"/>
      <c r="AA842" s="271"/>
      <c r="AB842" s="271"/>
      <c r="AC842" s="271"/>
      <c r="AD842" s="271"/>
      <c r="AE842" s="271"/>
      <c r="AF842" s="271"/>
      <c r="AG842" s="271"/>
    </row>
    <row r="843" spans="1:33" ht="15.75" customHeight="1" x14ac:dyDescent="0.25">
      <c r="A843" s="271"/>
      <c r="B843" s="271"/>
      <c r="C843" s="271"/>
      <c r="D843" s="271"/>
      <c r="E843" s="271"/>
      <c r="F843" s="271"/>
      <c r="G843" s="271"/>
      <c r="H843" s="271"/>
      <c r="I843" s="271"/>
      <c r="J843" s="271"/>
      <c r="K843" s="271"/>
      <c r="L843" s="271"/>
      <c r="M843" s="271"/>
      <c r="N843" s="271"/>
      <c r="O843" s="271"/>
      <c r="P843" s="271"/>
      <c r="Q843" s="271"/>
      <c r="R843" s="271"/>
      <c r="S843" s="271"/>
      <c r="T843" s="271"/>
      <c r="U843" s="271"/>
      <c r="V843" s="271"/>
      <c r="W843" s="271"/>
      <c r="X843" s="271"/>
      <c r="Y843" s="271"/>
      <c r="Z843" s="271"/>
      <c r="AA843" s="271"/>
      <c r="AB843" s="271"/>
      <c r="AC843" s="271"/>
      <c r="AD843" s="271"/>
      <c r="AE843" s="271"/>
      <c r="AF843" s="271"/>
      <c r="AG843" s="271"/>
    </row>
    <row r="844" spans="1:33" ht="15.75" customHeight="1" x14ac:dyDescent="0.25">
      <c r="A844" s="271"/>
      <c r="B844" s="271"/>
      <c r="C844" s="271"/>
      <c r="D844" s="271"/>
      <c r="E844" s="271"/>
      <c r="F844" s="271"/>
      <c r="G844" s="271"/>
      <c r="H844" s="271"/>
      <c r="I844" s="271"/>
      <c r="J844" s="271"/>
      <c r="K844" s="271"/>
      <c r="L844" s="271"/>
      <c r="M844" s="271"/>
      <c r="N844" s="271"/>
      <c r="O844" s="271"/>
      <c r="P844" s="271"/>
      <c r="Q844" s="271"/>
      <c r="R844" s="271"/>
      <c r="S844" s="271"/>
      <c r="T844" s="271"/>
      <c r="U844" s="271"/>
      <c r="V844" s="271"/>
      <c r="W844" s="271"/>
      <c r="X844" s="271"/>
      <c r="Y844" s="271"/>
      <c r="Z844" s="271"/>
      <c r="AA844" s="271"/>
      <c r="AB844" s="271"/>
      <c r="AC844" s="271"/>
      <c r="AD844" s="271"/>
      <c r="AE844" s="271"/>
      <c r="AF844" s="271"/>
      <c r="AG844" s="271"/>
    </row>
    <row r="845" spans="1:33" ht="15.75" customHeight="1" x14ac:dyDescent="0.25">
      <c r="A845" s="271"/>
      <c r="B845" s="271"/>
      <c r="C845" s="271"/>
      <c r="D845" s="271"/>
      <c r="E845" s="271"/>
      <c r="F845" s="271"/>
      <c r="G845" s="271"/>
      <c r="H845" s="271"/>
      <c r="I845" s="271"/>
      <c r="J845" s="271"/>
      <c r="K845" s="271"/>
      <c r="L845" s="271"/>
      <c r="M845" s="271"/>
      <c r="N845" s="271"/>
      <c r="O845" s="271"/>
      <c r="P845" s="271"/>
      <c r="Q845" s="271"/>
      <c r="R845" s="271"/>
      <c r="S845" s="271"/>
      <c r="T845" s="271"/>
      <c r="U845" s="271"/>
      <c r="V845" s="271"/>
      <c r="W845" s="271"/>
      <c r="X845" s="271"/>
      <c r="Y845" s="271"/>
      <c r="Z845" s="271"/>
      <c r="AA845" s="271"/>
      <c r="AB845" s="271"/>
      <c r="AC845" s="271"/>
      <c r="AD845" s="271"/>
      <c r="AE845" s="271"/>
      <c r="AF845" s="271"/>
      <c r="AG845" s="271"/>
    </row>
    <row r="846" spans="1:33" ht="15.75" customHeight="1" x14ac:dyDescent="0.25">
      <c r="A846" s="271"/>
      <c r="B846" s="271"/>
      <c r="C846" s="271"/>
      <c r="D846" s="271"/>
      <c r="E846" s="271"/>
      <c r="F846" s="271"/>
      <c r="G846" s="271"/>
      <c r="H846" s="271"/>
      <c r="I846" s="271"/>
      <c r="J846" s="271"/>
      <c r="K846" s="271"/>
      <c r="L846" s="271"/>
      <c r="M846" s="271"/>
      <c r="N846" s="271"/>
      <c r="O846" s="271"/>
      <c r="P846" s="271"/>
      <c r="Q846" s="271"/>
      <c r="R846" s="271"/>
      <c r="S846" s="271"/>
      <c r="T846" s="271"/>
      <c r="U846" s="271"/>
      <c r="V846" s="271"/>
      <c r="W846" s="271"/>
      <c r="X846" s="271"/>
      <c r="Y846" s="271"/>
      <c r="Z846" s="271"/>
      <c r="AA846" s="271"/>
      <c r="AB846" s="271"/>
      <c r="AC846" s="271"/>
      <c r="AD846" s="271"/>
      <c r="AE846" s="271"/>
      <c r="AF846" s="271"/>
      <c r="AG846" s="271"/>
    </row>
    <row r="847" spans="1:33" ht="15.75" customHeight="1" x14ac:dyDescent="0.25">
      <c r="A847" s="271"/>
      <c r="B847" s="271"/>
      <c r="C847" s="271"/>
      <c r="D847" s="271"/>
      <c r="E847" s="271"/>
      <c r="F847" s="271"/>
      <c r="G847" s="271"/>
      <c r="H847" s="271"/>
      <c r="I847" s="271"/>
      <c r="J847" s="271"/>
      <c r="K847" s="271"/>
      <c r="L847" s="271"/>
      <c r="M847" s="271"/>
      <c r="N847" s="271"/>
      <c r="O847" s="271"/>
      <c r="P847" s="271"/>
      <c r="Q847" s="271"/>
      <c r="R847" s="271"/>
      <c r="S847" s="271"/>
      <c r="T847" s="271"/>
      <c r="U847" s="271"/>
      <c r="V847" s="271"/>
      <c r="W847" s="271"/>
      <c r="X847" s="271"/>
      <c r="Y847" s="271"/>
      <c r="Z847" s="271"/>
      <c r="AA847" s="271"/>
      <c r="AB847" s="271"/>
      <c r="AC847" s="271"/>
      <c r="AD847" s="271"/>
      <c r="AE847" s="271"/>
      <c r="AF847" s="271"/>
      <c r="AG847" s="271"/>
    </row>
    <row r="848" spans="1:33" ht="15.75" customHeight="1" x14ac:dyDescent="0.25">
      <c r="A848" s="271"/>
      <c r="B848" s="271"/>
      <c r="C848" s="271"/>
      <c r="D848" s="271"/>
      <c r="E848" s="271"/>
      <c r="F848" s="271"/>
      <c r="G848" s="271"/>
      <c r="H848" s="271"/>
      <c r="I848" s="271"/>
      <c r="J848" s="271"/>
      <c r="K848" s="271"/>
      <c r="L848" s="271"/>
      <c r="M848" s="271"/>
      <c r="N848" s="271"/>
      <c r="O848" s="271"/>
      <c r="P848" s="271"/>
      <c r="Q848" s="271"/>
      <c r="R848" s="271"/>
      <c r="S848" s="271"/>
      <c r="T848" s="271"/>
      <c r="U848" s="271"/>
      <c r="V848" s="271"/>
      <c r="W848" s="271"/>
      <c r="X848" s="271"/>
      <c r="Y848" s="271"/>
      <c r="Z848" s="271"/>
      <c r="AA848" s="271"/>
      <c r="AB848" s="271"/>
      <c r="AC848" s="271"/>
      <c r="AD848" s="271"/>
      <c r="AE848" s="271"/>
      <c r="AF848" s="271"/>
      <c r="AG848" s="271"/>
    </row>
    <row r="849" spans="1:33" ht="15.75" customHeight="1" x14ac:dyDescent="0.25">
      <c r="A849" s="271"/>
      <c r="B849" s="271"/>
      <c r="C849" s="271"/>
      <c r="D849" s="271"/>
      <c r="E849" s="271"/>
      <c r="F849" s="271"/>
      <c r="G849" s="271"/>
      <c r="H849" s="271"/>
      <c r="I849" s="271"/>
      <c r="J849" s="271"/>
      <c r="K849" s="271"/>
      <c r="L849" s="271"/>
      <c r="M849" s="271"/>
      <c r="N849" s="271"/>
      <c r="O849" s="271"/>
      <c r="P849" s="271"/>
      <c r="Q849" s="271"/>
      <c r="R849" s="271"/>
      <c r="S849" s="271"/>
      <c r="T849" s="271"/>
      <c r="U849" s="271"/>
      <c r="V849" s="271"/>
      <c r="W849" s="271"/>
      <c r="X849" s="271"/>
      <c r="Y849" s="271"/>
      <c r="Z849" s="271"/>
      <c r="AA849" s="271"/>
      <c r="AB849" s="271"/>
      <c r="AC849" s="271"/>
      <c r="AD849" s="271"/>
      <c r="AE849" s="271"/>
      <c r="AF849" s="271"/>
      <c r="AG849" s="271"/>
    </row>
    <row r="850" spans="1:33" ht="15.75" customHeight="1" x14ac:dyDescent="0.25">
      <c r="A850" s="271"/>
      <c r="B850" s="271"/>
      <c r="C850" s="271"/>
      <c r="D850" s="271"/>
      <c r="E850" s="271"/>
      <c r="F850" s="271"/>
      <c r="G850" s="271"/>
      <c r="H850" s="271"/>
      <c r="I850" s="271"/>
      <c r="J850" s="271"/>
      <c r="K850" s="271"/>
      <c r="L850" s="271"/>
      <c r="M850" s="271"/>
      <c r="N850" s="271"/>
      <c r="O850" s="271"/>
      <c r="P850" s="271"/>
      <c r="Q850" s="271"/>
      <c r="R850" s="271"/>
      <c r="S850" s="271"/>
      <c r="T850" s="271"/>
      <c r="U850" s="271"/>
      <c r="V850" s="271"/>
      <c r="W850" s="271"/>
      <c r="X850" s="271"/>
      <c r="Y850" s="271"/>
      <c r="Z850" s="271"/>
      <c r="AA850" s="271"/>
      <c r="AB850" s="271"/>
      <c r="AC850" s="271"/>
      <c r="AD850" s="271"/>
      <c r="AE850" s="271"/>
      <c r="AF850" s="271"/>
      <c r="AG850" s="271"/>
    </row>
    <row r="851" spans="1:33" ht="15.75" customHeight="1" x14ac:dyDescent="0.25">
      <c r="A851" s="271"/>
      <c r="B851" s="271"/>
      <c r="C851" s="271"/>
      <c r="D851" s="271"/>
      <c r="E851" s="271"/>
      <c r="F851" s="271"/>
      <c r="G851" s="271"/>
      <c r="H851" s="271"/>
      <c r="I851" s="271"/>
      <c r="J851" s="271"/>
      <c r="K851" s="271"/>
      <c r="L851" s="271"/>
      <c r="M851" s="271"/>
      <c r="N851" s="271"/>
      <c r="O851" s="271"/>
      <c r="P851" s="271"/>
      <c r="Q851" s="271"/>
      <c r="R851" s="271"/>
      <c r="S851" s="271"/>
      <c r="T851" s="271"/>
      <c r="U851" s="271"/>
      <c r="V851" s="271"/>
      <c r="W851" s="271"/>
      <c r="X851" s="271"/>
      <c r="Y851" s="271"/>
      <c r="Z851" s="271"/>
      <c r="AA851" s="271"/>
      <c r="AB851" s="271"/>
      <c r="AC851" s="271"/>
      <c r="AD851" s="271"/>
      <c r="AE851" s="271"/>
      <c r="AF851" s="271"/>
      <c r="AG851" s="271"/>
    </row>
    <row r="852" spans="1:33" ht="15.75" customHeight="1" x14ac:dyDescent="0.25">
      <c r="A852" s="271"/>
      <c r="B852" s="271"/>
      <c r="C852" s="271"/>
      <c r="D852" s="271"/>
      <c r="E852" s="271"/>
      <c r="F852" s="271"/>
      <c r="G852" s="271"/>
      <c r="H852" s="271"/>
      <c r="I852" s="271"/>
      <c r="J852" s="271"/>
      <c r="K852" s="271"/>
      <c r="L852" s="271"/>
      <c r="M852" s="271"/>
      <c r="N852" s="271"/>
      <c r="O852" s="271"/>
      <c r="P852" s="271"/>
      <c r="Q852" s="271"/>
      <c r="R852" s="271"/>
      <c r="S852" s="271"/>
      <c r="T852" s="271"/>
      <c r="U852" s="271"/>
      <c r="V852" s="271"/>
      <c r="W852" s="271"/>
      <c r="X852" s="271"/>
      <c r="Y852" s="271"/>
      <c r="Z852" s="271"/>
      <c r="AA852" s="271"/>
      <c r="AB852" s="271"/>
      <c r="AC852" s="271"/>
      <c r="AD852" s="271"/>
      <c r="AE852" s="271"/>
      <c r="AF852" s="271"/>
      <c r="AG852" s="271"/>
    </row>
    <row r="853" spans="1:33" ht="15.75" customHeight="1" x14ac:dyDescent="0.25">
      <c r="A853" s="271"/>
      <c r="B853" s="271"/>
      <c r="C853" s="271"/>
      <c r="D853" s="271"/>
      <c r="E853" s="271"/>
      <c r="F853" s="271"/>
      <c r="G853" s="271"/>
      <c r="H853" s="271"/>
      <c r="I853" s="271"/>
      <c r="J853" s="271"/>
      <c r="K853" s="271"/>
      <c r="L853" s="271"/>
      <c r="M853" s="271"/>
      <c r="N853" s="271"/>
      <c r="O853" s="271"/>
      <c r="P853" s="271"/>
      <c r="Q853" s="271"/>
      <c r="R853" s="271"/>
      <c r="S853" s="271"/>
      <c r="T853" s="271"/>
      <c r="U853" s="271"/>
      <c r="V853" s="271"/>
      <c r="W853" s="271"/>
      <c r="X853" s="271"/>
      <c r="Y853" s="271"/>
      <c r="Z853" s="271"/>
      <c r="AA853" s="271"/>
      <c r="AB853" s="271"/>
      <c r="AC853" s="271"/>
      <c r="AD853" s="271"/>
      <c r="AE853" s="271"/>
      <c r="AF853" s="271"/>
      <c r="AG853" s="271"/>
    </row>
    <row r="854" spans="1:33" ht="15.75" customHeight="1" x14ac:dyDescent="0.25">
      <c r="A854" s="271"/>
      <c r="B854" s="271"/>
      <c r="C854" s="271"/>
      <c r="D854" s="271"/>
      <c r="E854" s="271"/>
      <c r="F854" s="271"/>
      <c r="G854" s="271"/>
      <c r="H854" s="271"/>
      <c r="I854" s="271"/>
      <c r="J854" s="271"/>
      <c r="K854" s="271"/>
      <c r="L854" s="271"/>
      <c r="M854" s="271"/>
      <c r="N854" s="271"/>
      <c r="O854" s="271"/>
      <c r="P854" s="271"/>
      <c r="Q854" s="271"/>
      <c r="R854" s="271"/>
      <c r="S854" s="271"/>
      <c r="T854" s="271"/>
      <c r="U854" s="271"/>
      <c r="V854" s="271"/>
      <c r="W854" s="271"/>
      <c r="X854" s="271"/>
      <c r="Y854" s="271"/>
      <c r="Z854" s="271"/>
      <c r="AA854" s="271"/>
      <c r="AB854" s="271"/>
      <c r="AC854" s="271"/>
      <c r="AD854" s="271"/>
      <c r="AE854" s="271"/>
      <c r="AF854" s="271"/>
      <c r="AG854" s="271"/>
    </row>
    <row r="855" spans="1:33" ht="15.75" customHeight="1" x14ac:dyDescent="0.25">
      <c r="A855" s="271"/>
      <c r="B855" s="271"/>
      <c r="C855" s="271"/>
      <c r="D855" s="271"/>
      <c r="E855" s="271"/>
      <c r="F855" s="271"/>
      <c r="G855" s="271"/>
      <c r="H855" s="271"/>
      <c r="I855" s="271"/>
      <c r="J855" s="271"/>
      <c r="K855" s="271"/>
      <c r="L855" s="271"/>
      <c r="M855" s="271"/>
      <c r="N855" s="271"/>
      <c r="O855" s="271"/>
      <c r="P855" s="271"/>
      <c r="Q855" s="271"/>
      <c r="R855" s="271"/>
      <c r="S855" s="271"/>
      <c r="T855" s="271"/>
      <c r="U855" s="271"/>
      <c r="V855" s="271"/>
      <c r="W855" s="271"/>
      <c r="X855" s="271"/>
      <c r="Y855" s="271"/>
      <c r="Z855" s="271"/>
      <c r="AA855" s="271"/>
      <c r="AB855" s="271"/>
      <c r="AC855" s="271"/>
      <c r="AD855" s="271"/>
      <c r="AE855" s="271"/>
      <c r="AF855" s="271"/>
      <c r="AG855" s="271"/>
    </row>
    <row r="856" spans="1:33" ht="15.75" customHeight="1" x14ac:dyDescent="0.25">
      <c r="A856" s="271"/>
      <c r="B856" s="271"/>
      <c r="C856" s="271"/>
      <c r="D856" s="271"/>
      <c r="E856" s="271"/>
      <c r="F856" s="271"/>
      <c r="G856" s="271"/>
      <c r="H856" s="271"/>
      <c r="I856" s="271"/>
      <c r="J856" s="271"/>
      <c r="K856" s="271"/>
      <c r="L856" s="271"/>
      <c r="M856" s="271"/>
      <c r="N856" s="271"/>
      <c r="O856" s="271"/>
      <c r="P856" s="271"/>
      <c r="Q856" s="271"/>
      <c r="R856" s="271"/>
      <c r="S856" s="271"/>
      <c r="T856" s="271"/>
      <c r="U856" s="271"/>
      <c r="V856" s="271"/>
      <c r="W856" s="271"/>
      <c r="X856" s="271"/>
      <c r="Y856" s="271"/>
      <c r="Z856" s="271"/>
      <c r="AA856" s="271"/>
      <c r="AB856" s="271"/>
      <c r="AC856" s="271"/>
      <c r="AD856" s="271"/>
      <c r="AE856" s="271"/>
      <c r="AF856" s="271"/>
      <c r="AG856" s="271"/>
    </row>
    <row r="857" spans="1:33" ht="15.75" customHeight="1" x14ac:dyDescent="0.25">
      <c r="A857" s="271"/>
      <c r="B857" s="271"/>
      <c r="C857" s="271"/>
      <c r="D857" s="271"/>
      <c r="E857" s="271"/>
      <c r="F857" s="271"/>
      <c r="G857" s="271"/>
      <c r="H857" s="271"/>
      <c r="I857" s="271"/>
      <c r="J857" s="271"/>
      <c r="K857" s="271"/>
      <c r="L857" s="271"/>
      <c r="M857" s="271"/>
      <c r="N857" s="271"/>
      <c r="O857" s="271"/>
      <c r="P857" s="271"/>
      <c r="Q857" s="271"/>
      <c r="R857" s="271"/>
      <c r="S857" s="271"/>
      <c r="T857" s="271"/>
      <c r="U857" s="271"/>
      <c r="V857" s="271"/>
      <c r="W857" s="271"/>
      <c r="X857" s="271"/>
      <c r="Y857" s="271"/>
      <c r="Z857" s="271"/>
      <c r="AA857" s="271"/>
      <c r="AB857" s="271"/>
      <c r="AC857" s="271"/>
      <c r="AD857" s="271"/>
      <c r="AE857" s="271"/>
      <c r="AF857" s="271"/>
      <c r="AG857" s="271"/>
    </row>
    <row r="858" spans="1:33" ht="15.75" customHeight="1" x14ac:dyDescent="0.25">
      <c r="A858" s="271"/>
      <c r="B858" s="271"/>
      <c r="C858" s="271"/>
      <c r="D858" s="271"/>
      <c r="E858" s="271"/>
      <c r="F858" s="271"/>
      <c r="G858" s="271"/>
      <c r="H858" s="271"/>
      <c r="I858" s="271"/>
      <c r="J858" s="271"/>
      <c r="K858" s="271"/>
      <c r="L858" s="271"/>
      <c r="M858" s="271"/>
      <c r="N858" s="271"/>
      <c r="O858" s="271"/>
      <c r="P858" s="271"/>
      <c r="Q858" s="271"/>
      <c r="R858" s="271"/>
      <c r="S858" s="271"/>
      <c r="T858" s="271"/>
      <c r="U858" s="271"/>
      <c r="V858" s="271"/>
      <c r="W858" s="271"/>
      <c r="X858" s="271"/>
      <c r="Y858" s="271"/>
      <c r="Z858" s="271"/>
      <c r="AA858" s="271"/>
      <c r="AB858" s="271"/>
      <c r="AC858" s="271"/>
      <c r="AD858" s="271"/>
      <c r="AE858" s="271"/>
      <c r="AF858" s="271"/>
      <c r="AG858" s="271"/>
    </row>
    <row r="859" spans="1:33" ht="15.75" customHeight="1" x14ac:dyDescent="0.25">
      <c r="A859" s="271"/>
      <c r="B859" s="271"/>
      <c r="C859" s="271"/>
      <c r="D859" s="271"/>
      <c r="E859" s="271"/>
      <c r="F859" s="271"/>
      <c r="G859" s="271"/>
      <c r="H859" s="271"/>
      <c r="I859" s="271"/>
      <c r="J859" s="271"/>
      <c r="K859" s="271"/>
      <c r="L859" s="271"/>
      <c r="M859" s="271"/>
      <c r="N859" s="271"/>
      <c r="O859" s="271"/>
      <c r="P859" s="271"/>
      <c r="Q859" s="271"/>
      <c r="R859" s="271"/>
      <c r="S859" s="271"/>
      <c r="T859" s="271"/>
      <c r="U859" s="271"/>
      <c r="V859" s="271"/>
      <c r="W859" s="271"/>
      <c r="X859" s="271"/>
      <c r="Y859" s="271"/>
      <c r="Z859" s="271"/>
      <c r="AA859" s="271"/>
      <c r="AB859" s="271"/>
      <c r="AC859" s="271"/>
      <c r="AD859" s="271"/>
      <c r="AE859" s="271"/>
      <c r="AF859" s="271"/>
      <c r="AG859" s="271"/>
    </row>
    <row r="860" spans="1:33" ht="15.75" customHeight="1" x14ac:dyDescent="0.25">
      <c r="A860" s="271"/>
      <c r="B860" s="271"/>
      <c r="C860" s="271"/>
      <c r="D860" s="271"/>
      <c r="E860" s="271"/>
      <c r="F860" s="271"/>
      <c r="G860" s="271"/>
      <c r="H860" s="271"/>
      <c r="I860" s="271"/>
      <c r="J860" s="271"/>
      <c r="K860" s="271"/>
      <c r="L860" s="271"/>
      <c r="M860" s="271"/>
      <c r="N860" s="271"/>
      <c r="O860" s="271"/>
      <c r="P860" s="271"/>
      <c r="Q860" s="271"/>
      <c r="R860" s="271"/>
      <c r="S860" s="271"/>
      <c r="T860" s="271"/>
      <c r="U860" s="271"/>
      <c r="V860" s="271"/>
      <c r="W860" s="271"/>
      <c r="X860" s="271"/>
      <c r="Y860" s="271"/>
      <c r="Z860" s="271"/>
      <c r="AA860" s="271"/>
      <c r="AB860" s="271"/>
      <c r="AC860" s="271"/>
      <c r="AD860" s="271"/>
      <c r="AE860" s="271"/>
      <c r="AF860" s="271"/>
      <c r="AG860" s="271"/>
    </row>
    <row r="861" spans="1:33" ht="15.75" customHeight="1" x14ac:dyDescent="0.25">
      <c r="A861" s="271"/>
      <c r="B861" s="271"/>
      <c r="C861" s="271"/>
      <c r="D861" s="271"/>
      <c r="E861" s="271"/>
      <c r="F861" s="271"/>
      <c r="G861" s="271"/>
      <c r="H861" s="271"/>
      <c r="I861" s="271"/>
      <c r="J861" s="271"/>
      <c r="K861" s="271"/>
      <c r="L861" s="271"/>
      <c r="M861" s="271"/>
      <c r="N861" s="271"/>
      <c r="O861" s="271"/>
      <c r="P861" s="271"/>
      <c r="Q861" s="271"/>
      <c r="R861" s="271"/>
      <c r="S861" s="271"/>
      <c r="T861" s="271"/>
      <c r="U861" s="271"/>
      <c r="V861" s="271"/>
      <c r="W861" s="271"/>
      <c r="X861" s="271"/>
      <c r="Y861" s="271"/>
      <c r="Z861" s="271"/>
      <c r="AA861" s="271"/>
      <c r="AB861" s="271"/>
      <c r="AC861" s="271"/>
      <c r="AD861" s="271"/>
      <c r="AE861" s="271"/>
      <c r="AF861" s="271"/>
      <c r="AG861" s="271"/>
    </row>
    <row r="862" spans="1:33" ht="15.75" customHeight="1" x14ac:dyDescent="0.25">
      <c r="A862" s="271"/>
      <c r="B862" s="271"/>
      <c r="C862" s="271"/>
      <c r="D862" s="271"/>
      <c r="E862" s="271"/>
      <c r="F862" s="271"/>
      <c r="G862" s="271"/>
      <c r="H862" s="271"/>
      <c r="I862" s="271"/>
      <c r="J862" s="271"/>
      <c r="K862" s="271"/>
      <c r="L862" s="271"/>
      <c r="M862" s="271"/>
      <c r="N862" s="271"/>
      <c r="O862" s="271"/>
      <c r="P862" s="271"/>
      <c r="Q862" s="271"/>
      <c r="R862" s="271"/>
      <c r="S862" s="271"/>
      <c r="T862" s="271"/>
      <c r="U862" s="271"/>
      <c r="V862" s="271"/>
      <c r="W862" s="271"/>
      <c r="X862" s="271"/>
      <c r="Y862" s="271"/>
      <c r="Z862" s="271"/>
      <c r="AA862" s="271"/>
      <c r="AB862" s="271"/>
      <c r="AC862" s="271"/>
      <c r="AD862" s="271"/>
      <c r="AE862" s="271"/>
      <c r="AF862" s="271"/>
      <c r="AG862" s="271"/>
    </row>
    <row r="863" spans="1:33" ht="15.75" customHeight="1" x14ac:dyDescent="0.25">
      <c r="A863" s="271"/>
      <c r="B863" s="271"/>
      <c r="C863" s="271"/>
      <c r="D863" s="271"/>
      <c r="E863" s="271"/>
      <c r="F863" s="271"/>
      <c r="G863" s="271"/>
      <c r="H863" s="271"/>
      <c r="I863" s="271"/>
      <c r="J863" s="271"/>
      <c r="K863" s="271"/>
      <c r="L863" s="271"/>
      <c r="M863" s="271"/>
      <c r="N863" s="271"/>
      <c r="O863" s="271"/>
      <c r="P863" s="271"/>
      <c r="Q863" s="271"/>
      <c r="R863" s="271"/>
      <c r="S863" s="271"/>
      <c r="T863" s="271"/>
      <c r="U863" s="271"/>
      <c r="V863" s="271"/>
      <c r="W863" s="271"/>
      <c r="X863" s="271"/>
      <c r="Y863" s="271"/>
      <c r="Z863" s="271"/>
      <c r="AA863" s="271"/>
      <c r="AB863" s="271"/>
      <c r="AC863" s="271"/>
      <c r="AD863" s="271"/>
      <c r="AE863" s="271"/>
      <c r="AF863" s="271"/>
      <c r="AG863" s="271"/>
    </row>
    <row r="864" spans="1:33" ht="15.75" customHeight="1" x14ac:dyDescent="0.25">
      <c r="A864" s="271"/>
      <c r="B864" s="271"/>
      <c r="C864" s="271"/>
      <c r="D864" s="271"/>
      <c r="E864" s="271"/>
      <c r="F864" s="271"/>
      <c r="G864" s="271"/>
      <c r="H864" s="271"/>
      <c r="I864" s="271"/>
      <c r="J864" s="271"/>
      <c r="K864" s="271"/>
      <c r="L864" s="271"/>
      <c r="M864" s="271"/>
      <c r="N864" s="271"/>
      <c r="O864" s="271"/>
      <c r="P864" s="271"/>
      <c r="Q864" s="271"/>
      <c r="R864" s="271"/>
      <c r="S864" s="271"/>
      <c r="T864" s="271"/>
      <c r="U864" s="271"/>
      <c r="V864" s="271"/>
      <c r="W864" s="271"/>
      <c r="X864" s="271"/>
      <c r="Y864" s="271"/>
      <c r="Z864" s="271"/>
      <c r="AA864" s="271"/>
      <c r="AB864" s="271"/>
      <c r="AC864" s="271"/>
      <c r="AD864" s="271"/>
      <c r="AE864" s="271"/>
      <c r="AF864" s="271"/>
      <c r="AG864" s="271"/>
    </row>
    <row r="865" spans="1:33" ht="15.75" customHeight="1" x14ac:dyDescent="0.25">
      <c r="A865" s="271"/>
      <c r="B865" s="271"/>
      <c r="C865" s="271"/>
      <c r="D865" s="271"/>
      <c r="E865" s="271"/>
      <c r="F865" s="271"/>
      <c r="G865" s="271"/>
      <c r="H865" s="271"/>
      <c r="I865" s="271"/>
      <c r="J865" s="271"/>
      <c r="K865" s="271"/>
      <c r="L865" s="271"/>
      <c r="M865" s="271"/>
      <c r="N865" s="271"/>
      <c r="O865" s="271"/>
      <c r="P865" s="271"/>
      <c r="Q865" s="271"/>
      <c r="R865" s="271"/>
      <c r="S865" s="271"/>
      <c r="T865" s="271"/>
      <c r="U865" s="271"/>
      <c r="V865" s="271"/>
      <c r="W865" s="271"/>
      <c r="X865" s="271"/>
      <c r="Y865" s="271"/>
      <c r="Z865" s="271"/>
      <c r="AA865" s="271"/>
      <c r="AB865" s="271"/>
      <c r="AC865" s="271"/>
      <c r="AD865" s="271"/>
      <c r="AE865" s="271"/>
      <c r="AF865" s="271"/>
      <c r="AG865" s="271"/>
    </row>
    <row r="866" spans="1:33" ht="15.75" customHeight="1" x14ac:dyDescent="0.25">
      <c r="A866" s="271"/>
      <c r="B866" s="271"/>
      <c r="C866" s="271"/>
      <c r="D866" s="271"/>
      <c r="E866" s="271"/>
      <c r="F866" s="271"/>
      <c r="G866" s="271"/>
      <c r="H866" s="271"/>
      <c r="I866" s="271"/>
      <c r="J866" s="271"/>
      <c r="K866" s="271"/>
      <c r="L866" s="271"/>
      <c r="M866" s="271"/>
      <c r="N866" s="271"/>
      <c r="O866" s="271"/>
      <c r="P866" s="271"/>
      <c r="Q866" s="271"/>
      <c r="R866" s="271"/>
      <c r="S866" s="271"/>
      <c r="T866" s="271"/>
      <c r="U866" s="271"/>
      <c r="V866" s="271"/>
      <c r="W866" s="271"/>
      <c r="X866" s="271"/>
      <c r="Y866" s="271"/>
      <c r="Z866" s="271"/>
      <c r="AA866" s="271"/>
      <c r="AB866" s="271"/>
      <c r="AC866" s="271"/>
      <c r="AD866" s="271"/>
      <c r="AE866" s="271"/>
      <c r="AF866" s="271"/>
      <c r="AG866" s="271"/>
    </row>
    <row r="867" spans="1:33" ht="15.75" customHeight="1" x14ac:dyDescent="0.25">
      <c r="A867" s="271"/>
      <c r="B867" s="271"/>
      <c r="C867" s="271"/>
      <c r="D867" s="271"/>
      <c r="E867" s="271"/>
      <c r="F867" s="271"/>
      <c r="G867" s="271"/>
      <c r="H867" s="271"/>
      <c r="I867" s="271"/>
      <c r="J867" s="271"/>
      <c r="K867" s="271"/>
      <c r="L867" s="271"/>
      <c r="M867" s="271"/>
      <c r="N867" s="271"/>
      <c r="O867" s="271"/>
      <c r="P867" s="271"/>
      <c r="Q867" s="271"/>
      <c r="R867" s="271"/>
      <c r="S867" s="271"/>
      <c r="T867" s="271"/>
      <c r="U867" s="271"/>
      <c r="V867" s="271"/>
      <c r="W867" s="271"/>
      <c r="X867" s="271"/>
      <c r="Y867" s="271"/>
      <c r="Z867" s="271"/>
      <c r="AA867" s="271"/>
      <c r="AB867" s="271"/>
      <c r="AC867" s="271"/>
      <c r="AD867" s="271"/>
      <c r="AE867" s="271"/>
      <c r="AF867" s="271"/>
      <c r="AG867" s="271"/>
    </row>
    <row r="868" spans="1:33" ht="15.75" customHeight="1" x14ac:dyDescent="0.25">
      <c r="A868" s="271"/>
      <c r="B868" s="271"/>
      <c r="C868" s="271"/>
      <c r="D868" s="271"/>
      <c r="E868" s="271"/>
      <c r="F868" s="271"/>
      <c r="G868" s="271"/>
      <c r="H868" s="271"/>
      <c r="I868" s="271"/>
      <c r="J868" s="271"/>
      <c r="K868" s="271"/>
      <c r="L868" s="271"/>
      <c r="M868" s="271"/>
      <c r="N868" s="271"/>
      <c r="O868" s="271"/>
      <c r="P868" s="271"/>
      <c r="Q868" s="271"/>
      <c r="R868" s="271"/>
      <c r="S868" s="271"/>
      <c r="T868" s="271"/>
      <c r="U868" s="271"/>
      <c r="V868" s="271"/>
      <c r="W868" s="271"/>
      <c r="X868" s="271"/>
      <c r="Y868" s="271"/>
      <c r="Z868" s="271"/>
      <c r="AA868" s="271"/>
      <c r="AB868" s="271"/>
      <c r="AC868" s="271"/>
      <c r="AD868" s="271"/>
      <c r="AE868" s="271"/>
      <c r="AF868" s="271"/>
      <c r="AG868" s="271"/>
    </row>
    <row r="869" spans="1:33" ht="15.75" customHeight="1" x14ac:dyDescent="0.25">
      <c r="A869" s="271"/>
      <c r="B869" s="271"/>
      <c r="C869" s="271"/>
      <c r="D869" s="271"/>
      <c r="E869" s="271"/>
      <c r="F869" s="271"/>
      <c r="G869" s="271"/>
      <c r="H869" s="271"/>
      <c r="I869" s="271"/>
      <c r="J869" s="271"/>
      <c r="K869" s="271"/>
      <c r="L869" s="271"/>
      <c r="M869" s="271"/>
      <c r="N869" s="271"/>
      <c r="O869" s="271"/>
      <c r="P869" s="271"/>
      <c r="Q869" s="271"/>
      <c r="R869" s="271"/>
      <c r="S869" s="271"/>
      <c r="T869" s="271"/>
      <c r="U869" s="271"/>
      <c r="V869" s="271"/>
      <c r="W869" s="271"/>
      <c r="X869" s="271"/>
      <c r="Y869" s="271"/>
      <c r="Z869" s="271"/>
      <c r="AA869" s="271"/>
      <c r="AB869" s="271"/>
      <c r="AC869" s="271"/>
      <c r="AD869" s="271"/>
      <c r="AE869" s="271"/>
      <c r="AF869" s="271"/>
      <c r="AG869" s="271"/>
    </row>
    <row r="870" spans="1:33" ht="15.75" customHeight="1" x14ac:dyDescent="0.25">
      <c r="A870" s="271"/>
      <c r="B870" s="271"/>
      <c r="C870" s="271"/>
      <c r="D870" s="271"/>
      <c r="E870" s="271"/>
      <c r="F870" s="271"/>
      <c r="G870" s="271"/>
      <c r="H870" s="271"/>
      <c r="I870" s="271"/>
      <c r="J870" s="271"/>
      <c r="K870" s="271"/>
      <c r="L870" s="271"/>
      <c r="M870" s="271"/>
      <c r="N870" s="271"/>
      <c r="O870" s="271"/>
      <c r="P870" s="271"/>
      <c r="Q870" s="271"/>
      <c r="R870" s="271"/>
      <c r="S870" s="271"/>
      <c r="T870" s="271"/>
      <c r="U870" s="271"/>
      <c r="V870" s="271"/>
      <c r="W870" s="271"/>
      <c r="X870" s="271"/>
      <c r="Y870" s="271"/>
      <c r="Z870" s="271"/>
      <c r="AA870" s="271"/>
      <c r="AB870" s="271"/>
      <c r="AC870" s="271"/>
      <c r="AD870" s="271"/>
      <c r="AE870" s="271"/>
      <c r="AF870" s="271"/>
      <c r="AG870" s="271"/>
    </row>
    <row r="871" spans="1:33" ht="15.75" customHeight="1" x14ac:dyDescent="0.25">
      <c r="A871" s="271"/>
      <c r="B871" s="271"/>
      <c r="C871" s="271"/>
      <c r="D871" s="271"/>
      <c r="E871" s="271"/>
      <c r="F871" s="271"/>
      <c r="G871" s="271"/>
      <c r="H871" s="271"/>
      <c r="I871" s="271"/>
      <c r="J871" s="271"/>
      <c r="K871" s="271"/>
      <c r="L871" s="271"/>
      <c r="M871" s="271"/>
      <c r="N871" s="271"/>
      <c r="O871" s="271"/>
      <c r="P871" s="271"/>
      <c r="Q871" s="271"/>
      <c r="R871" s="271"/>
      <c r="S871" s="271"/>
      <c r="T871" s="271"/>
      <c r="U871" s="271"/>
      <c r="V871" s="271"/>
      <c r="W871" s="271"/>
      <c r="X871" s="271"/>
      <c r="Y871" s="271"/>
      <c r="Z871" s="271"/>
      <c r="AA871" s="271"/>
      <c r="AB871" s="271"/>
      <c r="AC871" s="271"/>
      <c r="AD871" s="271"/>
      <c r="AE871" s="271"/>
      <c r="AF871" s="271"/>
      <c r="AG871" s="271"/>
    </row>
    <row r="872" spans="1:33" ht="15.75" customHeight="1" x14ac:dyDescent="0.25">
      <c r="A872" s="271"/>
      <c r="B872" s="271"/>
      <c r="C872" s="271"/>
      <c r="D872" s="271"/>
      <c r="E872" s="271"/>
      <c r="F872" s="271"/>
      <c r="G872" s="271"/>
      <c r="H872" s="271"/>
      <c r="I872" s="271"/>
      <c r="J872" s="271"/>
      <c r="K872" s="271"/>
      <c r="L872" s="271"/>
      <c r="M872" s="271"/>
      <c r="N872" s="271"/>
      <c r="O872" s="271"/>
      <c r="P872" s="271"/>
      <c r="Q872" s="271"/>
      <c r="R872" s="271"/>
      <c r="S872" s="271"/>
      <c r="T872" s="271"/>
      <c r="U872" s="271"/>
      <c r="V872" s="271"/>
      <c r="W872" s="271"/>
      <c r="X872" s="271"/>
      <c r="Y872" s="271"/>
      <c r="Z872" s="271"/>
      <c r="AA872" s="271"/>
      <c r="AB872" s="271"/>
      <c r="AC872" s="271"/>
      <c r="AD872" s="271"/>
      <c r="AE872" s="271"/>
      <c r="AF872" s="271"/>
      <c r="AG872" s="271"/>
    </row>
    <row r="873" spans="1:33" ht="15.75" customHeight="1" x14ac:dyDescent="0.25">
      <c r="A873" s="271"/>
      <c r="B873" s="271"/>
      <c r="C873" s="271"/>
      <c r="D873" s="271"/>
      <c r="E873" s="271"/>
      <c r="F873" s="271"/>
      <c r="G873" s="271"/>
      <c r="H873" s="271"/>
      <c r="I873" s="271"/>
      <c r="J873" s="271"/>
      <c r="K873" s="271"/>
      <c r="L873" s="271"/>
      <c r="M873" s="271"/>
      <c r="N873" s="271"/>
      <c r="O873" s="271"/>
      <c r="P873" s="271"/>
      <c r="Q873" s="271"/>
      <c r="R873" s="271"/>
      <c r="S873" s="271"/>
      <c r="T873" s="271"/>
      <c r="U873" s="271"/>
      <c r="V873" s="271"/>
      <c r="W873" s="271"/>
      <c r="X873" s="271"/>
      <c r="Y873" s="271"/>
      <c r="Z873" s="271"/>
      <c r="AA873" s="271"/>
      <c r="AB873" s="271"/>
      <c r="AC873" s="271"/>
      <c r="AD873" s="271"/>
      <c r="AE873" s="271"/>
      <c r="AF873" s="271"/>
      <c r="AG873" s="271"/>
    </row>
    <row r="874" spans="1:33" ht="15.75" customHeight="1" x14ac:dyDescent="0.25">
      <c r="A874" s="271"/>
      <c r="B874" s="271"/>
      <c r="C874" s="271"/>
      <c r="D874" s="271"/>
      <c r="E874" s="271"/>
      <c r="F874" s="271"/>
      <c r="G874" s="271"/>
      <c r="H874" s="271"/>
      <c r="I874" s="271"/>
      <c r="J874" s="271"/>
      <c r="K874" s="271"/>
      <c r="L874" s="271"/>
      <c r="M874" s="271"/>
      <c r="N874" s="271"/>
      <c r="O874" s="271"/>
      <c r="P874" s="271"/>
      <c r="Q874" s="271"/>
      <c r="R874" s="271"/>
      <c r="S874" s="271"/>
      <c r="T874" s="271"/>
      <c r="U874" s="271"/>
      <c r="V874" s="271"/>
      <c r="W874" s="271"/>
      <c r="X874" s="271"/>
      <c r="Y874" s="271"/>
      <c r="Z874" s="271"/>
      <c r="AA874" s="271"/>
      <c r="AB874" s="271"/>
      <c r="AC874" s="271"/>
      <c r="AD874" s="271"/>
      <c r="AE874" s="271"/>
      <c r="AF874" s="271"/>
      <c r="AG874" s="271"/>
    </row>
    <row r="875" spans="1:33" ht="15.75" customHeight="1" x14ac:dyDescent="0.25">
      <c r="A875" s="271"/>
      <c r="B875" s="271"/>
      <c r="C875" s="271"/>
      <c r="D875" s="271"/>
      <c r="E875" s="271"/>
      <c r="F875" s="271"/>
      <c r="G875" s="271"/>
      <c r="H875" s="271"/>
      <c r="I875" s="271"/>
      <c r="J875" s="271"/>
      <c r="K875" s="271"/>
      <c r="L875" s="271"/>
      <c r="M875" s="271"/>
      <c r="N875" s="271"/>
      <c r="O875" s="271"/>
      <c r="P875" s="271"/>
      <c r="Q875" s="271"/>
      <c r="R875" s="271"/>
      <c r="S875" s="271"/>
      <c r="T875" s="271"/>
      <c r="U875" s="271"/>
      <c r="V875" s="271"/>
      <c r="W875" s="271"/>
      <c r="X875" s="271"/>
      <c r="Y875" s="271"/>
      <c r="Z875" s="271"/>
      <c r="AA875" s="271"/>
      <c r="AB875" s="271"/>
      <c r="AC875" s="271"/>
      <c r="AD875" s="271"/>
      <c r="AE875" s="271"/>
      <c r="AF875" s="271"/>
      <c r="AG875" s="271"/>
    </row>
    <row r="876" spans="1:33" ht="15.75" customHeight="1" x14ac:dyDescent="0.25">
      <c r="A876" s="271"/>
      <c r="B876" s="271"/>
      <c r="C876" s="271"/>
      <c r="D876" s="271"/>
      <c r="E876" s="271"/>
      <c r="F876" s="271"/>
      <c r="G876" s="271"/>
      <c r="H876" s="271"/>
      <c r="I876" s="271"/>
      <c r="J876" s="271"/>
      <c r="K876" s="271"/>
      <c r="L876" s="271"/>
      <c r="M876" s="271"/>
      <c r="N876" s="271"/>
      <c r="O876" s="271"/>
      <c r="P876" s="271"/>
      <c r="Q876" s="271"/>
      <c r="R876" s="271"/>
      <c r="S876" s="271"/>
      <c r="T876" s="271"/>
      <c r="U876" s="271"/>
      <c r="V876" s="271"/>
      <c r="W876" s="271"/>
      <c r="X876" s="271"/>
      <c r="Y876" s="271"/>
      <c r="Z876" s="271"/>
      <c r="AA876" s="271"/>
      <c r="AB876" s="271"/>
      <c r="AC876" s="271"/>
      <c r="AD876" s="271"/>
      <c r="AE876" s="271"/>
      <c r="AF876" s="271"/>
      <c r="AG876" s="271"/>
    </row>
    <row r="877" spans="1:33" ht="15.75" customHeight="1" x14ac:dyDescent="0.25">
      <c r="A877" s="271"/>
      <c r="B877" s="271"/>
      <c r="C877" s="271"/>
      <c r="D877" s="271"/>
      <c r="E877" s="271"/>
      <c r="F877" s="271"/>
      <c r="G877" s="271"/>
      <c r="H877" s="271"/>
      <c r="I877" s="271"/>
      <c r="J877" s="271"/>
      <c r="K877" s="271"/>
      <c r="L877" s="271"/>
      <c r="M877" s="271"/>
      <c r="N877" s="271"/>
      <c r="O877" s="271"/>
      <c r="P877" s="271"/>
      <c r="Q877" s="271"/>
      <c r="R877" s="271"/>
      <c r="S877" s="271"/>
      <c r="T877" s="271"/>
      <c r="U877" s="271"/>
      <c r="V877" s="271"/>
      <c r="W877" s="271"/>
      <c r="X877" s="271"/>
      <c r="Y877" s="271"/>
      <c r="Z877" s="271"/>
      <c r="AA877" s="271"/>
      <c r="AB877" s="271"/>
      <c r="AC877" s="271"/>
      <c r="AD877" s="271"/>
      <c r="AE877" s="271"/>
      <c r="AF877" s="271"/>
      <c r="AG877" s="271"/>
    </row>
    <row r="878" spans="1:33" ht="15.75" customHeight="1" x14ac:dyDescent="0.25">
      <c r="A878" s="271"/>
      <c r="B878" s="271"/>
      <c r="C878" s="271"/>
      <c r="D878" s="271"/>
      <c r="E878" s="271"/>
      <c r="F878" s="271"/>
      <c r="G878" s="271"/>
      <c r="H878" s="271"/>
      <c r="I878" s="271"/>
      <c r="J878" s="271"/>
      <c r="K878" s="271"/>
      <c r="L878" s="271"/>
      <c r="M878" s="271"/>
      <c r="N878" s="271"/>
      <c r="O878" s="271"/>
      <c r="P878" s="271"/>
      <c r="Q878" s="271"/>
      <c r="R878" s="271"/>
      <c r="S878" s="271"/>
      <c r="T878" s="271"/>
      <c r="U878" s="271"/>
      <c r="V878" s="271"/>
      <c r="W878" s="271"/>
      <c r="X878" s="271"/>
      <c r="Y878" s="271"/>
      <c r="Z878" s="271"/>
      <c r="AA878" s="271"/>
      <c r="AB878" s="271"/>
      <c r="AC878" s="271"/>
      <c r="AD878" s="271"/>
      <c r="AE878" s="271"/>
      <c r="AF878" s="271"/>
      <c r="AG878" s="271"/>
    </row>
    <row r="879" spans="1:33" ht="15.75" customHeight="1" x14ac:dyDescent="0.25">
      <c r="A879" s="271"/>
      <c r="B879" s="271"/>
      <c r="C879" s="271"/>
      <c r="D879" s="271"/>
      <c r="E879" s="271"/>
      <c r="F879" s="271"/>
      <c r="G879" s="271"/>
      <c r="H879" s="271"/>
      <c r="I879" s="271"/>
      <c r="J879" s="271"/>
      <c r="K879" s="271"/>
      <c r="L879" s="271"/>
      <c r="M879" s="271"/>
      <c r="N879" s="271"/>
      <c r="O879" s="271"/>
      <c r="P879" s="271"/>
      <c r="Q879" s="271"/>
      <c r="R879" s="271"/>
      <c r="S879" s="271"/>
      <c r="T879" s="271"/>
      <c r="U879" s="271"/>
      <c r="V879" s="271"/>
      <c r="W879" s="271"/>
      <c r="X879" s="271"/>
      <c r="Y879" s="271"/>
      <c r="Z879" s="271"/>
      <c r="AA879" s="271"/>
      <c r="AB879" s="271"/>
      <c r="AC879" s="271"/>
      <c r="AD879" s="271"/>
      <c r="AE879" s="271"/>
      <c r="AF879" s="271"/>
      <c r="AG879" s="271"/>
    </row>
    <row r="880" spans="1:33" ht="15.75" customHeight="1" x14ac:dyDescent="0.25">
      <c r="A880" s="271"/>
      <c r="B880" s="271"/>
      <c r="C880" s="271"/>
      <c r="D880" s="271"/>
      <c r="E880" s="271"/>
      <c r="F880" s="271"/>
      <c r="G880" s="271"/>
      <c r="H880" s="271"/>
      <c r="I880" s="271"/>
      <c r="J880" s="271"/>
      <c r="K880" s="271"/>
      <c r="L880" s="271"/>
      <c r="M880" s="271"/>
      <c r="N880" s="271"/>
      <c r="O880" s="271"/>
      <c r="P880" s="271"/>
      <c r="Q880" s="271"/>
      <c r="R880" s="271"/>
      <c r="S880" s="271"/>
      <c r="T880" s="271"/>
      <c r="U880" s="271"/>
      <c r="V880" s="271"/>
      <c r="W880" s="271"/>
      <c r="X880" s="271"/>
      <c r="Y880" s="271"/>
      <c r="Z880" s="271"/>
      <c r="AA880" s="271"/>
      <c r="AB880" s="271"/>
      <c r="AC880" s="271"/>
      <c r="AD880" s="271"/>
      <c r="AE880" s="271"/>
      <c r="AF880" s="271"/>
      <c r="AG880" s="271"/>
    </row>
    <row r="881" spans="1:33" ht="15.75" customHeight="1" x14ac:dyDescent="0.25">
      <c r="A881" s="271"/>
      <c r="B881" s="271"/>
      <c r="C881" s="271"/>
      <c r="D881" s="271"/>
      <c r="E881" s="271"/>
      <c r="F881" s="271"/>
      <c r="G881" s="271"/>
      <c r="H881" s="271"/>
      <c r="I881" s="271"/>
      <c r="J881" s="271"/>
      <c r="K881" s="271"/>
      <c r="L881" s="271"/>
      <c r="M881" s="271"/>
      <c r="N881" s="271"/>
      <c r="O881" s="271"/>
      <c r="P881" s="271"/>
      <c r="Q881" s="271"/>
      <c r="R881" s="271"/>
      <c r="S881" s="271"/>
      <c r="T881" s="271"/>
      <c r="U881" s="271"/>
      <c r="V881" s="271"/>
      <c r="W881" s="271"/>
      <c r="X881" s="271"/>
      <c r="Y881" s="271"/>
      <c r="Z881" s="271"/>
      <c r="AA881" s="271"/>
      <c r="AB881" s="271"/>
      <c r="AC881" s="271"/>
      <c r="AD881" s="271"/>
      <c r="AE881" s="271"/>
      <c r="AF881" s="271"/>
      <c r="AG881" s="271"/>
    </row>
    <row r="882" spans="1:33" ht="15.75" customHeight="1" x14ac:dyDescent="0.25">
      <c r="A882" s="271"/>
      <c r="B882" s="271"/>
      <c r="C882" s="271"/>
      <c r="D882" s="271"/>
      <c r="E882" s="271"/>
      <c r="F882" s="271"/>
      <c r="G882" s="271"/>
      <c r="H882" s="271"/>
      <c r="I882" s="271"/>
      <c r="J882" s="271"/>
      <c r="K882" s="271"/>
      <c r="L882" s="271"/>
      <c r="M882" s="271"/>
      <c r="N882" s="271"/>
      <c r="O882" s="271"/>
      <c r="P882" s="271"/>
      <c r="Q882" s="271"/>
      <c r="R882" s="271"/>
      <c r="S882" s="271"/>
      <c r="T882" s="271"/>
      <c r="U882" s="271"/>
      <c r="V882" s="271"/>
      <c r="W882" s="271"/>
      <c r="X882" s="271"/>
      <c r="Y882" s="271"/>
      <c r="Z882" s="271"/>
      <c r="AA882" s="271"/>
      <c r="AB882" s="271"/>
      <c r="AC882" s="271"/>
      <c r="AD882" s="271"/>
      <c r="AE882" s="271"/>
      <c r="AF882" s="271"/>
      <c r="AG882" s="271"/>
    </row>
    <row r="883" spans="1:33" ht="15.75" customHeight="1" x14ac:dyDescent="0.25">
      <c r="A883" s="271"/>
      <c r="B883" s="271"/>
      <c r="C883" s="271"/>
      <c r="D883" s="271"/>
      <c r="E883" s="271"/>
      <c r="F883" s="271"/>
      <c r="G883" s="271"/>
      <c r="H883" s="271"/>
      <c r="I883" s="271"/>
      <c r="J883" s="271"/>
      <c r="K883" s="271"/>
      <c r="L883" s="271"/>
      <c r="M883" s="271"/>
      <c r="N883" s="271"/>
      <c r="O883" s="271"/>
      <c r="P883" s="271"/>
      <c r="Q883" s="271"/>
      <c r="R883" s="271"/>
      <c r="S883" s="271"/>
      <c r="T883" s="271"/>
      <c r="U883" s="271"/>
      <c r="V883" s="271"/>
      <c r="W883" s="271"/>
      <c r="X883" s="271"/>
      <c r="Y883" s="271"/>
      <c r="Z883" s="271"/>
      <c r="AA883" s="271"/>
      <c r="AB883" s="271"/>
      <c r="AC883" s="271"/>
      <c r="AD883" s="271"/>
      <c r="AE883" s="271"/>
      <c r="AF883" s="271"/>
      <c r="AG883" s="271"/>
    </row>
    <row r="884" spans="1:33" ht="15.75" customHeight="1" x14ac:dyDescent="0.25">
      <c r="A884" s="271"/>
      <c r="B884" s="271"/>
      <c r="C884" s="271"/>
      <c r="D884" s="271"/>
      <c r="E884" s="271"/>
      <c r="F884" s="271"/>
      <c r="G884" s="271"/>
      <c r="H884" s="271"/>
      <c r="I884" s="271"/>
      <c r="J884" s="271"/>
      <c r="K884" s="271"/>
      <c r="L884" s="271"/>
      <c r="M884" s="271"/>
      <c r="N884" s="271"/>
      <c r="O884" s="271"/>
      <c r="P884" s="271"/>
      <c r="Q884" s="271"/>
      <c r="R884" s="271"/>
      <c r="S884" s="271"/>
      <c r="T884" s="271"/>
      <c r="U884" s="271"/>
      <c r="V884" s="271"/>
      <c r="W884" s="271"/>
      <c r="X884" s="271"/>
      <c r="Y884" s="271"/>
      <c r="Z884" s="271"/>
      <c r="AA884" s="271"/>
      <c r="AB884" s="271"/>
      <c r="AC884" s="271"/>
      <c r="AD884" s="271"/>
      <c r="AE884" s="271"/>
      <c r="AF884" s="271"/>
      <c r="AG884" s="271"/>
    </row>
    <row r="885" spans="1:33" ht="15.75" customHeight="1" x14ac:dyDescent="0.25">
      <c r="A885" s="271"/>
      <c r="B885" s="271"/>
      <c r="C885" s="271"/>
      <c r="D885" s="271"/>
      <c r="E885" s="271"/>
      <c r="F885" s="271"/>
      <c r="G885" s="271"/>
      <c r="H885" s="271"/>
      <c r="I885" s="271"/>
      <c r="J885" s="271"/>
      <c r="K885" s="271"/>
      <c r="L885" s="271"/>
      <c r="M885" s="271"/>
      <c r="N885" s="271"/>
      <c r="O885" s="271"/>
      <c r="P885" s="271"/>
      <c r="Q885" s="271"/>
      <c r="R885" s="271"/>
      <c r="S885" s="271"/>
      <c r="T885" s="271"/>
      <c r="U885" s="271"/>
      <c r="V885" s="271"/>
      <c r="W885" s="271"/>
      <c r="X885" s="271"/>
      <c r="Y885" s="271"/>
      <c r="Z885" s="271"/>
      <c r="AA885" s="271"/>
      <c r="AB885" s="271"/>
      <c r="AC885" s="271"/>
      <c r="AD885" s="271"/>
      <c r="AE885" s="271"/>
      <c r="AF885" s="271"/>
      <c r="AG885" s="271"/>
    </row>
    <row r="886" spans="1:33" ht="15.75" customHeight="1" x14ac:dyDescent="0.25">
      <c r="A886" s="271"/>
      <c r="B886" s="271"/>
      <c r="C886" s="271"/>
      <c r="D886" s="271"/>
      <c r="E886" s="271"/>
      <c r="F886" s="271"/>
      <c r="G886" s="271"/>
      <c r="H886" s="271"/>
      <c r="I886" s="271"/>
      <c r="J886" s="271"/>
      <c r="K886" s="271"/>
      <c r="L886" s="271"/>
      <c r="M886" s="271"/>
      <c r="N886" s="271"/>
      <c r="O886" s="271"/>
      <c r="P886" s="271"/>
      <c r="Q886" s="271"/>
      <c r="R886" s="271"/>
      <c r="S886" s="271"/>
      <c r="T886" s="271"/>
      <c r="U886" s="271"/>
      <c r="V886" s="271"/>
      <c r="W886" s="271"/>
      <c r="X886" s="271"/>
      <c r="Y886" s="271"/>
      <c r="Z886" s="271"/>
      <c r="AA886" s="271"/>
      <c r="AB886" s="271"/>
      <c r="AC886" s="271"/>
      <c r="AD886" s="271"/>
      <c r="AE886" s="271"/>
      <c r="AF886" s="271"/>
      <c r="AG886" s="271"/>
    </row>
    <row r="887" spans="1:33" ht="15.75" customHeight="1" x14ac:dyDescent="0.25">
      <c r="A887" s="271"/>
      <c r="B887" s="271"/>
      <c r="C887" s="271"/>
      <c r="D887" s="271"/>
      <c r="E887" s="271"/>
      <c r="F887" s="271"/>
      <c r="G887" s="271"/>
      <c r="H887" s="271"/>
      <c r="I887" s="271"/>
      <c r="J887" s="271"/>
      <c r="K887" s="271"/>
      <c r="L887" s="271"/>
      <c r="M887" s="271"/>
      <c r="N887" s="271"/>
      <c r="O887" s="271"/>
      <c r="P887" s="271"/>
      <c r="Q887" s="271"/>
      <c r="R887" s="271"/>
      <c r="S887" s="271"/>
      <c r="T887" s="271"/>
      <c r="U887" s="271"/>
      <c r="V887" s="271"/>
      <c r="W887" s="271"/>
      <c r="X887" s="271"/>
      <c r="Y887" s="271"/>
      <c r="Z887" s="271"/>
      <c r="AA887" s="271"/>
      <c r="AB887" s="271"/>
      <c r="AC887" s="271"/>
      <c r="AD887" s="271"/>
      <c r="AE887" s="271"/>
      <c r="AF887" s="271"/>
      <c r="AG887" s="271"/>
    </row>
    <row r="888" spans="1:33" ht="15.75" customHeight="1" x14ac:dyDescent="0.25">
      <c r="A888" s="271"/>
      <c r="B888" s="271"/>
      <c r="C888" s="271"/>
      <c r="D888" s="271"/>
      <c r="E888" s="271"/>
      <c r="F888" s="271"/>
      <c r="G888" s="271"/>
      <c r="H888" s="271"/>
      <c r="I888" s="271"/>
      <c r="J888" s="271"/>
      <c r="K888" s="271"/>
      <c r="L888" s="271"/>
      <c r="M888" s="271"/>
      <c r="N888" s="271"/>
      <c r="O888" s="271"/>
      <c r="P888" s="271"/>
      <c r="Q888" s="271"/>
      <c r="R888" s="271"/>
      <c r="S888" s="271"/>
      <c r="T888" s="271"/>
      <c r="U888" s="271"/>
      <c r="V888" s="271"/>
      <c r="W888" s="271"/>
      <c r="X888" s="271"/>
      <c r="Y888" s="271"/>
      <c r="Z888" s="271"/>
      <c r="AA888" s="271"/>
      <c r="AB888" s="271"/>
      <c r="AC888" s="271"/>
      <c r="AD888" s="271"/>
      <c r="AE888" s="271"/>
      <c r="AF888" s="271"/>
      <c r="AG888" s="271"/>
    </row>
    <row r="889" spans="1:33" ht="15.75" customHeight="1" x14ac:dyDescent="0.25">
      <c r="A889" s="271"/>
      <c r="B889" s="271"/>
      <c r="C889" s="271"/>
      <c r="D889" s="271"/>
      <c r="E889" s="271"/>
      <c r="F889" s="271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  <c r="U889" s="271"/>
      <c r="V889" s="271"/>
      <c r="W889" s="271"/>
      <c r="X889" s="271"/>
      <c r="Y889" s="271"/>
      <c r="Z889" s="271"/>
      <c r="AA889" s="271"/>
      <c r="AB889" s="271"/>
      <c r="AC889" s="271"/>
      <c r="AD889" s="271"/>
      <c r="AE889" s="271"/>
      <c r="AF889" s="271"/>
      <c r="AG889" s="271"/>
    </row>
    <row r="890" spans="1:33" ht="15.75" customHeight="1" x14ac:dyDescent="0.25">
      <c r="A890" s="271"/>
      <c r="B890" s="271"/>
      <c r="C890" s="271"/>
      <c r="D890" s="271"/>
      <c r="E890" s="271"/>
      <c r="F890" s="271"/>
      <c r="G890" s="271"/>
      <c r="H890" s="271"/>
      <c r="I890" s="271"/>
      <c r="J890" s="271"/>
      <c r="K890" s="271"/>
      <c r="L890" s="271"/>
      <c r="M890" s="271"/>
      <c r="N890" s="271"/>
      <c r="O890" s="271"/>
      <c r="P890" s="271"/>
      <c r="Q890" s="271"/>
      <c r="R890" s="271"/>
      <c r="S890" s="271"/>
      <c r="T890" s="271"/>
      <c r="U890" s="271"/>
      <c r="V890" s="271"/>
      <c r="W890" s="271"/>
      <c r="X890" s="271"/>
      <c r="Y890" s="271"/>
      <c r="Z890" s="271"/>
      <c r="AA890" s="271"/>
      <c r="AB890" s="271"/>
      <c r="AC890" s="271"/>
      <c r="AD890" s="271"/>
      <c r="AE890" s="271"/>
      <c r="AF890" s="271"/>
      <c r="AG890" s="271"/>
    </row>
    <row r="891" spans="1:33" ht="15.75" customHeight="1" x14ac:dyDescent="0.25">
      <c r="A891" s="271"/>
      <c r="B891" s="271"/>
      <c r="C891" s="271"/>
      <c r="D891" s="271"/>
      <c r="E891" s="271"/>
      <c r="F891" s="271"/>
      <c r="G891" s="271"/>
      <c r="H891" s="271"/>
      <c r="I891" s="271"/>
      <c r="J891" s="271"/>
      <c r="K891" s="271"/>
      <c r="L891" s="271"/>
      <c r="M891" s="271"/>
      <c r="N891" s="271"/>
      <c r="O891" s="271"/>
      <c r="P891" s="271"/>
      <c r="Q891" s="271"/>
      <c r="R891" s="271"/>
      <c r="S891" s="271"/>
      <c r="T891" s="271"/>
      <c r="U891" s="271"/>
      <c r="V891" s="271"/>
      <c r="W891" s="271"/>
      <c r="X891" s="271"/>
      <c r="Y891" s="271"/>
      <c r="Z891" s="271"/>
      <c r="AA891" s="271"/>
      <c r="AB891" s="271"/>
      <c r="AC891" s="271"/>
      <c r="AD891" s="271"/>
      <c r="AE891" s="271"/>
      <c r="AF891" s="271"/>
      <c r="AG891" s="271"/>
    </row>
    <row r="892" spans="1:33" ht="15.75" customHeight="1" x14ac:dyDescent="0.25">
      <c r="A892" s="271"/>
      <c r="B892" s="271"/>
      <c r="C892" s="271"/>
      <c r="D892" s="271"/>
      <c r="E892" s="271"/>
      <c r="F892" s="271"/>
      <c r="G892" s="271"/>
      <c r="H892" s="271"/>
      <c r="I892" s="271"/>
      <c r="J892" s="271"/>
      <c r="K892" s="271"/>
      <c r="L892" s="271"/>
      <c r="M892" s="271"/>
      <c r="N892" s="271"/>
      <c r="O892" s="271"/>
      <c r="P892" s="271"/>
      <c r="Q892" s="271"/>
      <c r="R892" s="271"/>
      <c r="S892" s="271"/>
      <c r="T892" s="271"/>
      <c r="U892" s="271"/>
      <c r="V892" s="271"/>
      <c r="W892" s="271"/>
      <c r="X892" s="271"/>
      <c r="Y892" s="271"/>
      <c r="Z892" s="271"/>
      <c r="AA892" s="271"/>
      <c r="AB892" s="271"/>
      <c r="AC892" s="271"/>
      <c r="AD892" s="271"/>
      <c r="AE892" s="271"/>
      <c r="AF892" s="271"/>
      <c r="AG892" s="271"/>
    </row>
    <row r="893" spans="1:33" ht="15.75" customHeight="1" x14ac:dyDescent="0.25">
      <c r="A893" s="271"/>
      <c r="B893" s="271"/>
      <c r="C893" s="271"/>
      <c r="D893" s="271"/>
      <c r="E893" s="271"/>
      <c r="F893" s="271"/>
      <c r="G893" s="271"/>
      <c r="H893" s="271"/>
      <c r="I893" s="271"/>
      <c r="J893" s="271"/>
      <c r="K893" s="271"/>
      <c r="L893" s="271"/>
      <c r="M893" s="271"/>
      <c r="N893" s="271"/>
      <c r="O893" s="271"/>
      <c r="P893" s="271"/>
      <c r="Q893" s="271"/>
      <c r="R893" s="271"/>
      <c r="S893" s="271"/>
      <c r="T893" s="271"/>
      <c r="U893" s="271"/>
      <c r="V893" s="271"/>
      <c r="W893" s="271"/>
      <c r="X893" s="271"/>
      <c r="Y893" s="271"/>
      <c r="Z893" s="271"/>
      <c r="AA893" s="271"/>
      <c r="AB893" s="271"/>
      <c r="AC893" s="271"/>
      <c r="AD893" s="271"/>
      <c r="AE893" s="271"/>
      <c r="AF893" s="271"/>
      <c r="AG893" s="271"/>
    </row>
    <row r="894" spans="1:33" ht="15.75" customHeight="1" x14ac:dyDescent="0.25">
      <c r="A894" s="271"/>
      <c r="B894" s="271"/>
      <c r="C894" s="271"/>
      <c r="D894" s="271"/>
      <c r="E894" s="271"/>
      <c r="F894" s="271"/>
      <c r="G894" s="271"/>
      <c r="H894" s="271"/>
      <c r="I894" s="271"/>
      <c r="J894" s="271"/>
      <c r="K894" s="271"/>
      <c r="L894" s="271"/>
      <c r="M894" s="271"/>
      <c r="N894" s="271"/>
      <c r="O894" s="271"/>
      <c r="P894" s="271"/>
      <c r="Q894" s="271"/>
      <c r="R894" s="271"/>
      <c r="S894" s="271"/>
      <c r="T894" s="271"/>
      <c r="U894" s="271"/>
      <c r="V894" s="271"/>
      <c r="W894" s="271"/>
      <c r="X894" s="271"/>
      <c r="Y894" s="271"/>
      <c r="Z894" s="271"/>
      <c r="AA894" s="271"/>
      <c r="AB894" s="271"/>
      <c r="AC894" s="271"/>
      <c r="AD894" s="271"/>
      <c r="AE894" s="271"/>
      <c r="AF894" s="271"/>
      <c r="AG894" s="271"/>
    </row>
    <row r="895" spans="1:33" ht="15.75" customHeight="1" x14ac:dyDescent="0.25">
      <c r="A895" s="271"/>
      <c r="B895" s="271"/>
      <c r="C895" s="271"/>
      <c r="D895" s="271"/>
      <c r="E895" s="271"/>
      <c r="F895" s="271"/>
      <c r="G895" s="271"/>
      <c r="H895" s="271"/>
      <c r="I895" s="271"/>
      <c r="J895" s="271"/>
      <c r="K895" s="271"/>
      <c r="L895" s="271"/>
      <c r="M895" s="271"/>
      <c r="N895" s="271"/>
      <c r="O895" s="271"/>
      <c r="P895" s="271"/>
      <c r="Q895" s="271"/>
      <c r="R895" s="271"/>
      <c r="S895" s="271"/>
      <c r="T895" s="271"/>
      <c r="U895" s="271"/>
      <c r="V895" s="271"/>
      <c r="W895" s="271"/>
      <c r="X895" s="271"/>
      <c r="Y895" s="271"/>
      <c r="Z895" s="271"/>
      <c r="AA895" s="271"/>
      <c r="AB895" s="271"/>
      <c r="AC895" s="271"/>
      <c r="AD895" s="271"/>
      <c r="AE895" s="271"/>
      <c r="AF895" s="271"/>
      <c r="AG895" s="271"/>
    </row>
    <row r="896" spans="1:33" ht="15.75" customHeight="1" x14ac:dyDescent="0.25">
      <c r="A896" s="271"/>
      <c r="B896" s="271"/>
      <c r="C896" s="271"/>
      <c r="D896" s="271"/>
      <c r="E896" s="271"/>
      <c r="F896" s="271"/>
      <c r="G896" s="271"/>
      <c r="H896" s="271"/>
      <c r="I896" s="271"/>
      <c r="J896" s="271"/>
      <c r="K896" s="271"/>
      <c r="L896" s="271"/>
      <c r="M896" s="271"/>
      <c r="N896" s="271"/>
      <c r="O896" s="271"/>
      <c r="P896" s="271"/>
      <c r="Q896" s="271"/>
      <c r="R896" s="271"/>
      <c r="S896" s="271"/>
      <c r="T896" s="271"/>
      <c r="U896" s="271"/>
      <c r="V896" s="271"/>
      <c r="W896" s="271"/>
      <c r="X896" s="271"/>
      <c r="Y896" s="271"/>
      <c r="Z896" s="271"/>
      <c r="AA896" s="271"/>
      <c r="AB896" s="271"/>
      <c r="AC896" s="271"/>
      <c r="AD896" s="271"/>
      <c r="AE896" s="271"/>
      <c r="AF896" s="271"/>
      <c r="AG896" s="271"/>
    </row>
    <row r="897" spans="1:33" ht="15.75" customHeight="1" x14ac:dyDescent="0.25">
      <c r="A897" s="271"/>
      <c r="B897" s="271"/>
      <c r="C897" s="271"/>
      <c r="D897" s="271"/>
      <c r="E897" s="271"/>
      <c r="F897" s="271"/>
      <c r="G897" s="271"/>
      <c r="H897" s="271"/>
      <c r="I897" s="271"/>
      <c r="J897" s="271"/>
      <c r="K897" s="271"/>
      <c r="L897" s="271"/>
      <c r="M897" s="271"/>
      <c r="N897" s="271"/>
      <c r="O897" s="271"/>
      <c r="P897" s="271"/>
      <c r="Q897" s="271"/>
      <c r="R897" s="271"/>
      <c r="S897" s="271"/>
      <c r="T897" s="271"/>
      <c r="U897" s="271"/>
      <c r="V897" s="271"/>
      <c r="W897" s="271"/>
      <c r="X897" s="271"/>
      <c r="Y897" s="271"/>
      <c r="Z897" s="271"/>
      <c r="AA897" s="271"/>
      <c r="AB897" s="271"/>
      <c r="AC897" s="271"/>
      <c r="AD897" s="271"/>
      <c r="AE897" s="271"/>
      <c r="AF897" s="271"/>
      <c r="AG897" s="271"/>
    </row>
    <row r="898" spans="1:33" ht="15.75" customHeight="1" x14ac:dyDescent="0.25">
      <c r="A898" s="271"/>
      <c r="B898" s="271"/>
      <c r="C898" s="271"/>
      <c r="D898" s="271"/>
      <c r="E898" s="271"/>
      <c r="F898" s="271"/>
      <c r="G898" s="271"/>
      <c r="H898" s="271"/>
      <c r="I898" s="271"/>
      <c r="J898" s="271"/>
      <c r="K898" s="271"/>
      <c r="L898" s="271"/>
      <c r="M898" s="271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  <c r="X898" s="271"/>
      <c r="Y898" s="271"/>
      <c r="Z898" s="271"/>
      <c r="AA898" s="271"/>
      <c r="AB898" s="271"/>
      <c r="AC898" s="271"/>
      <c r="AD898" s="271"/>
      <c r="AE898" s="271"/>
      <c r="AF898" s="271"/>
      <c r="AG898" s="271"/>
    </row>
    <row r="899" spans="1:33" ht="15.75" customHeight="1" x14ac:dyDescent="0.25">
      <c r="A899" s="271"/>
      <c r="B899" s="271"/>
      <c r="C899" s="271"/>
      <c r="D899" s="271"/>
      <c r="E899" s="271"/>
      <c r="F899" s="271"/>
      <c r="G899" s="271"/>
      <c r="H899" s="271"/>
      <c r="I899" s="271"/>
      <c r="J899" s="271"/>
      <c r="K899" s="271"/>
      <c r="L899" s="271"/>
      <c r="M899" s="271"/>
      <c r="N899" s="271"/>
      <c r="O899" s="271"/>
      <c r="P899" s="271"/>
      <c r="Q899" s="271"/>
      <c r="R899" s="271"/>
      <c r="S899" s="271"/>
      <c r="T899" s="271"/>
      <c r="U899" s="271"/>
      <c r="V899" s="271"/>
      <c r="W899" s="271"/>
      <c r="X899" s="271"/>
      <c r="Y899" s="271"/>
      <c r="Z899" s="271"/>
      <c r="AA899" s="271"/>
      <c r="AB899" s="271"/>
      <c r="AC899" s="271"/>
      <c r="AD899" s="271"/>
      <c r="AE899" s="271"/>
      <c r="AF899" s="271"/>
      <c r="AG899" s="271"/>
    </row>
    <row r="900" spans="1:33" ht="15.75" customHeight="1" x14ac:dyDescent="0.25">
      <c r="A900" s="271"/>
      <c r="B900" s="271"/>
      <c r="C900" s="271"/>
      <c r="D900" s="271"/>
      <c r="E900" s="271"/>
      <c r="F900" s="271"/>
      <c r="G900" s="271"/>
      <c r="H900" s="271"/>
      <c r="I900" s="271"/>
      <c r="J900" s="271"/>
      <c r="K900" s="271"/>
      <c r="L900" s="271"/>
      <c r="M900" s="271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  <c r="X900" s="271"/>
      <c r="Y900" s="271"/>
      <c r="Z900" s="271"/>
      <c r="AA900" s="271"/>
      <c r="AB900" s="271"/>
      <c r="AC900" s="271"/>
      <c r="AD900" s="271"/>
      <c r="AE900" s="271"/>
      <c r="AF900" s="271"/>
      <c r="AG900" s="271"/>
    </row>
    <row r="901" spans="1:33" ht="15.75" customHeight="1" x14ac:dyDescent="0.25">
      <c r="A901" s="271"/>
      <c r="B901" s="271"/>
      <c r="C901" s="271"/>
      <c r="D901" s="271"/>
      <c r="E901" s="271"/>
      <c r="F901" s="271"/>
      <c r="G901" s="271"/>
      <c r="H901" s="271"/>
      <c r="I901" s="271"/>
      <c r="J901" s="271"/>
      <c r="K901" s="271"/>
      <c r="L901" s="271"/>
      <c r="M901" s="271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  <c r="X901" s="271"/>
      <c r="Y901" s="271"/>
      <c r="Z901" s="271"/>
      <c r="AA901" s="271"/>
      <c r="AB901" s="271"/>
      <c r="AC901" s="271"/>
      <c r="AD901" s="271"/>
      <c r="AE901" s="271"/>
      <c r="AF901" s="271"/>
      <c r="AG901" s="271"/>
    </row>
    <row r="902" spans="1:33" ht="15.75" customHeight="1" x14ac:dyDescent="0.25">
      <c r="A902" s="271"/>
      <c r="B902" s="271"/>
      <c r="C902" s="271"/>
      <c r="D902" s="271"/>
      <c r="E902" s="271"/>
      <c r="F902" s="271"/>
      <c r="G902" s="271"/>
      <c r="H902" s="271"/>
      <c r="I902" s="271"/>
      <c r="J902" s="271"/>
      <c r="K902" s="271"/>
      <c r="L902" s="271"/>
      <c r="M902" s="271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  <c r="X902" s="271"/>
      <c r="Y902" s="271"/>
      <c r="Z902" s="271"/>
      <c r="AA902" s="271"/>
      <c r="AB902" s="271"/>
      <c r="AC902" s="271"/>
      <c r="AD902" s="271"/>
      <c r="AE902" s="271"/>
      <c r="AF902" s="271"/>
      <c r="AG902" s="271"/>
    </row>
    <row r="903" spans="1:33" ht="15.75" customHeight="1" x14ac:dyDescent="0.25">
      <c r="A903" s="271"/>
      <c r="B903" s="271"/>
      <c r="C903" s="271"/>
      <c r="D903" s="271"/>
      <c r="E903" s="271"/>
      <c r="F903" s="271"/>
      <c r="G903" s="271"/>
      <c r="H903" s="271"/>
      <c r="I903" s="271"/>
      <c r="J903" s="271"/>
      <c r="K903" s="271"/>
      <c r="L903" s="271"/>
      <c r="M903" s="271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  <c r="X903" s="271"/>
      <c r="Y903" s="271"/>
      <c r="Z903" s="271"/>
      <c r="AA903" s="271"/>
      <c r="AB903" s="271"/>
      <c r="AC903" s="271"/>
      <c r="AD903" s="271"/>
      <c r="AE903" s="271"/>
      <c r="AF903" s="271"/>
      <c r="AG903" s="271"/>
    </row>
    <row r="904" spans="1:33" ht="15.75" customHeight="1" x14ac:dyDescent="0.25">
      <c r="A904" s="271"/>
      <c r="B904" s="271"/>
      <c r="C904" s="271"/>
      <c r="D904" s="271"/>
      <c r="E904" s="271"/>
      <c r="F904" s="271"/>
      <c r="G904" s="271"/>
      <c r="H904" s="271"/>
      <c r="I904" s="271"/>
      <c r="J904" s="271"/>
      <c r="K904" s="271"/>
      <c r="L904" s="271"/>
      <c r="M904" s="271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  <c r="X904" s="271"/>
      <c r="Y904" s="271"/>
      <c r="Z904" s="271"/>
      <c r="AA904" s="271"/>
      <c r="AB904" s="271"/>
      <c r="AC904" s="271"/>
      <c r="AD904" s="271"/>
      <c r="AE904" s="271"/>
      <c r="AF904" s="271"/>
      <c r="AG904" s="271"/>
    </row>
    <row r="905" spans="1:33" ht="15.75" customHeight="1" x14ac:dyDescent="0.25">
      <c r="A905" s="271"/>
      <c r="B905" s="271"/>
      <c r="C905" s="271"/>
      <c r="D905" s="271"/>
      <c r="E905" s="271"/>
      <c r="F905" s="271"/>
      <c r="G905" s="271"/>
      <c r="H905" s="271"/>
      <c r="I905" s="271"/>
      <c r="J905" s="271"/>
      <c r="K905" s="271"/>
      <c r="L905" s="271"/>
      <c r="M905" s="271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  <c r="X905" s="271"/>
      <c r="Y905" s="271"/>
      <c r="Z905" s="271"/>
      <c r="AA905" s="271"/>
      <c r="AB905" s="271"/>
      <c r="AC905" s="271"/>
      <c r="AD905" s="271"/>
      <c r="AE905" s="271"/>
      <c r="AF905" s="271"/>
      <c r="AG905" s="271"/>
    </row>
    <row r="906" spans="1:33" ht="15.75" customHeight="1" x14ac:dyDescent="0.25">
      <c r="A906" s="271"/>
      <c r="B906" s="271"/>
      <c r="C906" s="271"/>
      <c r="D906" s="271"/>
      <c r="E906" s="271"/>
      <c r="F906" s="271"/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  <c r="X906" s="271"/>
      <c r="Y906" s="271"/>
      <c r="Z906" s="271"/>
      <c r="AA906" s="271"/>
      <c r="AB906" s="271"/>
      <c r="AC906" s="271"/>
      <c r="AD906" s="271"/>
      <c r="AE906" s="271"/>
      <c r="AF906" s="271"/>
      <c r="AG906" s="271"/>
    </row>
    <row r="907" spans="1:33" ht="15.75" customHeight="1" x14ac:dyDescent="0.25">
      <c r="A907" s="271"/>
      <c r="B907" s="271"/>
      <c r="C907" s="271"/>
      <c r="D907" s="271"/>
      <c r="E907" s="271"/>
      <c r="F907" s="271"/>
      <c r="G907" s="271"/>
      <c r="H907" s="271"/>
      <c r="I907" s="271"/>
      <c r="J907" s="271"/>
      <c r="K907" s="271"/>
      <c r="L907" s="271"/>
      <c r="M907" s="271"/>
      <c r="N907" s="271"/>
      <c r="O907" s="271"/>
      <c r="P907" s="271"/>
      <c r="Q907" s="271"/>
      <c r="R907" s="271"/>
      <c r="S907" s="271"/>
      <c r="T907" s="271"/>
      <c r="U907" s="271"/>
      <c r="V907" s="271"/>
      <c r="W907" s="271"/>
      <c r="X907" s="271"/>
      <c r="Y907" s="271"/>
      <c r="Z907" s="271"/>
      <c r="AA907" s="271"/>
      <c r="AB907" s="271"/>
      <c r="AC907" s="271"/>
      <c r="AD907" s="271"/>
      <c r="AE907" s="271"/>
      <c r="AF907" s="271"/>
      <c r="AG907" s="271"/>
    </row>
    <row r="908" spans="1:33" ht="15.75" customHeight="1" x14ac:dyDescent="0.25">
      <c r="A908" s="271"/>
      <c r="B908" s="271"/>
      <c r="C908" s="271"/>
      <c r="D908" s="271"/>
      <c r="E908" s="271"/>
      <c r="F908" s="271"/>
      <c r="G908" s="271"/>
      <c r="H908" s="271"/>
      <c r="I908" s="271"/>
      <c r="J908" s="271"/>
      <c r="K908" s="271"/>
      <c r="L908" s="271"/>
      <c r="M908" s="271"/>
      <c r="N908" s="271"/>
      <c r="O908" s="271"/>
      <c r="P908" s="271"/>
      <c r="Q908" s="271"/>
      <c r="R908" s="271"/>
      <c r="S908" s="271"/>
      <c r="T908" s="271"/>
      <c r="U908" s="271"/>
      <c r="V908" s="271"/>
      <c r="W908" s="271"/>
      <c r="X908" s="271"/>
      <c r="Y908" s="271"/>
      <c r="Z908" s="271"/>
      <c r="AA908" s="271"/>
      <c r="AB908" s="271"/>
      <c r="AC908" s="271"/>
      <c r="AD908" s="271"/>
      <c r="AE908" s="271"/>
      <c r="AF908" s="271"/>
      <c r="AG908" s="271"/>
    </row>
    <row r="909" spans="1:33" ht="15.75" customHeight="1" x14ac:dyDescent="0.25">
      <c r="A909" s="271"/>
      <c r="B909" s="271"/>
      <c r="C909" s="271"/>
      <c r="D909" s="271"/>
      <c r="E909" s="271"/>
      <c r="F909" s="271"/>
      <c r="G909" s="271"/>
      <c r="H909" s="271"/>
      <c r="I909" s="271"/>
      <c r="J909" s="271"/>
      <c r="K909" s="271"/>
      <c r="L909" s="271"/>
      <c r="M909" s="271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  <c r="X909" s="271"/>
      <c r="Y909" s="271"/>
      <c r="Z909" s="271"/>
      <c r="AA909" s="271"/>
      <c r="AB909" s="271"/>
      <c r="AC909" s="271"/>
      <c r="AD909" s="271"/>
      <c r="AE909" s="271"/>
      <c r="AF909" s="271"/>
      <c r="AG909" s="271"/>
    </row>
    <row r="910" spans="1:33" ht="15.75" customHeight="1" x14ac:dyDescent="0.25">
      <c r="A910" s="271"/>
      <c r="B910" s="271"/>
      <c r="C910" s="271"/>
      <c r="D910" s="271"/>
      <c r="E910" s="271"/>
      <c r="F910" s="271"/>
      <c r="G910" s="271"/>
      <c r="H910" s="271"/>
      <c r="I910" s="271"/>
      <c r="J910" s="271"/>
      <c r="K910" s="271"/>
      <c r="L910" s="271"/>
      <c r="M910" s="271"/>
      <c r="N910" s="271"/>
      <c r="O910" s="271"/>
      <c r="P910" s="271"/>
      <c r="Q910" s="271"/>
      <c r="R910" s="271"/>
      <c r="S910" s="271"/>
      <c r="T910" s="271"/>
      <c r="U910" s="271"/>
      <c r="V910" s="271"/>
      <c r="W910" s="271"/>
      <c r="X910" s="271"/>
      <c r="Y910" s="271"/>
      <c r="Z910" s="271"/>
      <c r="AA910" s="271"/>
      <c r="AB910" s="271"/>
      <c r="AC910" s="271"/>
      <c r="AD910" s="271"/>
      <c r="AE910" s="271"/>
      <c r="AF910" s="271"/>
      <c r="AG910" s="271"/>
    </row>
    <row r="911" spans="1:33" ht="15.75" customHeight="1" x14ac:dyDescent="0.25">
      <c r="A911" s="271"/>
      <c r="B911" s="271"/>
      <c r="C911" s="271"/>
      <c r="D911" s="271"/>
      <c r="E911" s="271"/>
      <c r="F911" s="271"/>
      <c r="G911" s="271"/>
      <c r="H911" s="271"/>
      <c r="I911" s="271"/>
      <c r="J911" s="271"/>
      <c r="K911" s="271"/>
      <c r="L911" s="271"/>
      <c r="M911" s="271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  <c r="X911" s="271"/>
      <c r="Y911" s="271"/>
      <c r="Z911" s="271"/>
      <c r="AA911" s="271"/>
      <c r="AB911" s="271"/>
      <c r="AC911" s="271"/>
      <c r="AD911" s="271"/>
      <c r="AE911" s="271"/>
      <c r="AF911" s="271"/>
      <c r="AG911" s="271"/>
    </row>
    <row r="912" spans="1:33" ht="15.75" customHeight="1" x14ac:dyDescent="0.25">
      <c r="A912" s="271"/>
      <c r="B912" s="271"/>
      <c r="C912" s="271"/>
      <c r="D912" s="271"/>
      <c r="E912" s="271"/>
      <c r="F912" s="271"/>
      <c r="G912" s="271"/>
      <c r="H912" s="271"/>
      <c r="I912" s="271"/>
      <c r="J912" s="271"/>
      <c r="K912" s="271"/>
      <c r="L912" s="271"/>
      <c r="M912" s="271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  <c r="X912" s="271"/>
      <c r="Y912" s="271"/>
      <c r="Z912" s="271"/>
      <c r="AA912" s="271"/>
      <c r="AB912" s="271"/>
      <c r="AC912" s="271"/>
      <c r="AD912" s="271"/>
      <c r="AE912" s="271"/>
      <c r="AF912" s="271"/>
      <c r="AG912" s="271"/>
    </row>
    <row r="913" spans="1:33" ht="15.75" customHeight="1" x14ac:dyDescent="0.25">
      <c r="A913" s="271"/>
      <c r="B913" s="271"/>
      <c r="C913" s="271"/>
      <c r="D913" s="271"/>
      <c r="E913" s="271"/>
      <c r="F913" s="271"/>
      <c r="G913" s="271"/>
      <c r="H913" s="271"/>
      <c r="I913" s="271"/>
      <c r="J913" s="271"/>
      <c r="K913" s="271"/>
      <c r="L913" s="271"/>
      <c r="M913" s="271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  <c r="X913" s="271"/>
      <c r="Y913" s="271"/>
      <c r="Z913" s="271"/>
      <c r="AA913" s="271"/>
      <c r="AB913" s="271"/>
      <c r="AC913" s="271"/>
      <c r="AD913" s="271"/>
      <c r="AE913" s="271"/>
      <c r="AF913" s="271"/>
      <c r="AG913" s="271"/>
    </row>
    <row r="914" spans="1:33" ht="15.75" customHeight="1" x14ac:dyDescent="0.25">
      <c r="A914" s="271"/>
      <c r="B914" s="271"/>
      <c r="C914" s="271"/>
      <c r="D914" s="271"/>
      <c r="E914" s="271"/>
      <c r="F914" s="271"/>
      <c r="G914" s="271"/>
      <c r="H914" s="271"/>
      <c r="I914" s="271"/>
      <c r="J914" s="271"/>
      <c r="K914" s="271"/>
      <c r="L914" s="271"/>
      <c r="M914" s="271"/>
      <c r="N914" s="271"/>
      <c r="O914" s="271"/>
      <c r="P914" s="271"/>
      <c r="Q914" s="271"/>
      <c r="R914" s="271"/>
      <c r="S914" s="271"/>
      <c r="T914" s="271"/>
      <c r="U914" s="271"/>
      <c r="V914" s="271"/>
      <c r="W914" s="271"/>
      <c r="X914" s="271"/>
      <c r="Y914" s="271"/>
      <c r="Z914" s="271"/>
      <c r="AA914" s="271"/>
      <c r="AB914" s="271"/>
      <c r="AC914" s="271"/>
      <c r="AD914" s="271"/>
      <c r="AE914" s="271"/>
      <c r="AF914" s="271"/>
      <c r="AG914" s="271"/>
    </row>
    <row r="915" spans="1:33" ht="15.75" customHeight="1" x14ac:dyDescent="0.25">
      <c r="A915" s="271"/>
      <c r="B915" s="271"/>
      <c r="C915" s="271"/>
      <c r="D915" s="271"/>
      <c r="E915" s="271"/>
      <c r="F915" s="271"/>
      <c r="G915" s="271"/>
      <c r="H915" s="271"/>
      <c r="I915" s="271"/>
      <c r="J915" s="271"/>
      <c r="K915" s="271"/>
      <c r="L915" s="271"/>
      <c r="M915" s="271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  <c r="X915" s="271"/>
      <c r="Y915" s="271"/>
      <c r="Z915" s="271"/>
      <c r="AA915" s="271"/>
      <c r="AB915" s="271"/>
      <c r="AC915" s="271"/>
      <c r="AD915" s="271"/>
      <c r="AE915" s="271"/>
      <c r="AF915" s="271"/>
      <c r="AG915" s="271"/>
    </row>
    <row r="916" spans="1:33" ht="15.75" customHeight="1" x14ac:dyDescent="0.25">
      <c r="A916" s="271"/>
      <c r="B916" s="271"/>
      <c r="C916" s="271"/>
      <c r="D916" s="271"/>
      <c r="E916" s="271"/>
      <c r="F916" s="271"/>
      <c r="G916" s="271"/>
      <c r="H916" s="271"/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  <c r="X916" s="271"/>
      <c r="Y916" s="271"/>
      <c r="Z916" s="271"/>
      <c r="AA916" s="271"/>
      <c r="AB916" s="271"/>
      <c r="AC916" s="271"/>
      <c r="AD916" s="271"/>
      <c r="AE916" s="271"/>
      <c r="AF916" s="271"/>
      <c r="AG916" s="271"/>
    </row>
    <row r="917" spans="1:33" ht="15.75" customHeight="1" x14ac:dyDescent="0.25">
      <c r="A917" s="271"/>
      <c r="B917" s="271"/>
      <c r="C917" s="271"/>
      <c r="D917" s="271"/>
      <c r="E917" s="271"/>
      <c r="F917" s="271"/>
      <c r="G917" s="271"/>
      <c r="H917" s="271"/>
      <c r="I917" s="271"/>
      <c r="J917" s="271"/>
      <c r="K917" s="271"/>
      <c r="L917" s="271"/>
      <c r="M917" s="271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  <c r="X917" s="271"/>
      <c r="Y917" s="271"/>
      <c r="Z917" s="271"/>
      <c r="AA917" s="271"/>
      <c r="AB917" s="271"/>
      <c r="AC917" s="271"/>
      <c r="AD917" s="271"/>
      <c r="AE917" s="271"/>
      <c r="AF917" s="271"/>
      <c r="AG917" s="271"/>
    </row>
    <row r="918" spans="1:33" ht="15.75" customHeight="1" x14ac:dyDescent="0.25">
      <c r="A918" s="271"/>
      <c r="B918" s="271"/>
      <c r="C918" s="271"/>
      <c r="D918" s="271"/>
      <c r="E918" s="271"/>
      <c r="F918" s="271"/>
      <c r="G918" s="271"/>
      <c r="H918" s="271"/>
      <c r="I918" s="271"/>
      <c r="J918" s="271"/>
      <c r="K918" s="271"/>
      <c r="L918" s="271"/>
      <c r="M918" s="271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  <c r="X918" s="271"/>
      <c r="Y918" s="271"/>
      <c r="Z918" s="271"/>
      <c r="AA918" s="271"/>
      <c r="AB918" s="271"/>
      <c r="AC918" s="271"/>
      <c r="AD918" s="271"/>
      <c r="AE918" s="271"/>
      <c r="AF918" s="271"/>
      <c r="AG918" s="271"/>
    </row>
    <row r="919" spans="1:33" ht="15.75" customHeight="1" x14ac:dyDescent="0.25">
      <c r="A919" s="271"/>
      <c r="B919" s="271"/>
      <c r="C919" s="271"/>
      <c r="D919" s="271"/>
      <c r="E919" s="271"/>
      <c r="F919" s="271"/>
      <c r="G919" s="271"/>
      <c r="H919" s="271"/>
      <c r="I919" s="271"/>
      <c r="J919" s="271"/>
      <c r="K919" s="271"/>
      <c r="L919" s="271"/>
      <c r="M919" s="271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  <c r="X919" s="271"/>
      <c r="Y919" s="271"/>
      <c r="Z919" s="271"/>
      <c r="AA919" s="271"/>
      <c r="AB919" s="271"/>
      <c r="AC919" s="271"/>
      <c r="AD919" s="271"/>
      <c r="AE919" s="271"/>
      <c r="AF919" s="271"/>
      <c r="AG919" s="271"/>
    </row>
    <row r="920" spans="1:33" ht="15.75" customHeight="1" x14ac:dyDescent="0.25">
      <c r="A920" s="271"/>
      <c r="B920" s="271"/>
      <c r="C920" s="271"/>
      <c r="D920" s="271"/>
      <c r="E920" s="271"/>
      <c r="F920" s="271"/>
      <c r="G920" s="271"/>
      <c r="H920" s="271"/>
      <c r="I920" s="271"/>
      <c r="J920" s="271"/>
      <c r="K920" s="271"/>
      <c r="L920" s="271"/>
      <c r="M920" s="271"/>
      <c r="N920" s="271"/>
      <c r="O920" s="271"/>
      <c r="P920" s="271"/>
      <c r="Q920" s="271"/>
      <c r="R920" s="271"/>
      <c r="S920" s="271"/>
      <c r="T920" s="271"/>
      <c r="U920" s="271"/>
      <c r="V920" s="271"/>
      <c r="W920" s="271"/>
      <c r="X920" s="271"/>
      <c r="Y920" s="271"/>
      <c r="Z920" s="271"/>
      <c r="AA920" s="271"/>
      <c r="AB920" s="271"/>
      <c r="AC920" s="271"/>
      <c r="AD920" s="271"/>
      <c r="AE920" s="271"/>
      <c r="AF920" s="271"/>
      <c r="AG920" s="271"/>
    </row>
    <row r="921" spans="1:33" ht="15.75" customHeight="1" x14ac:dyDescent="0.25">
      <c r="A921" s="271"/>
      <c r="B921" s="271"/>
      <c r="C921" s="271"/>
      <c r="D921" s="271"/>
      <c r="E921" s="271"/>
      <c r="F921" s="271"/>
      <c r="G921" s="271"/>
      <c r="H921" s="271"/>
      <c r="I921" s="271"/>
      <c r="J921" s="271"/>
      <c r="K921" s="271"/>
      <c r="L921" s="271"/>
      <c r="M921" s="271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  <c r="X921" s="271"/>
      <c r="Y921" s="271"/>
      <c r="Z921" s="271"/>
      <c r="AA921" s="271"/>
      <c r="AB921" s="271"/>
      <c r="AC921" s="271"/>
      <c r="AD921" s="271"/>
      <c r="AE921" s="271"/>
      <c r="AF921" s="271"/>
      <c r="AG921" s="271"/>
    </row>
    <row r="922" spans="1:33" ht="15.75" customHeight="1" x14ac:dyDescent="0.25">
      <c r="A922" s="271"/>
      <c r="B922" s="271"/>
      <c r="C922" s="271"/>
      <c r="D922" s="271"/>
      <c r="E922" s="271"/>
      <c r="F922" s="271"/>
      <c r="G922" s="271"/>
      <c r="H922" s="271"/>
      <c r="I922" s="271"/>
      <c r="J922" s="271"/>
      <c r="K922" s="271"/>
      <c r="L922" s="271"/>
      <c r="M922" s="271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  <c r="X922" s="271"/>
      <c r="Y922" s="271"/>
      <c r="Z922" s="271"/>
      <c r="AA922" s="271"/>
      <c r="AB922" s="271"/>
      <c r="AC922" s="271"/>
      <c r="AD922" s="271"/>
      <c r="AE922" s="271"/>
      <c r="AF922" s="271"/>
      <c r="AG922" s="271"/>
    </row>
    <row r="923" spans="1:33" ht="15.75" customHeight="1" x14ac:dyDescent="0.25">
      <c r="A923" s="271"/>
      <c r="B923" s="271"/>
      <c r="C923" s="271"/>
      <c r="D923" s="271"/>
      <c r="E923" s="271"/>
      <c r="F923" s="271"/>
      <c r="G923" s="271"/>
      <c r="H923" s="271"/>
      <c r="I923" s="271"/>
      <c r="J923" s="271"/>
      <c r="K923" s="271"/>
      <c r="L923" s="271"/>
      <c r="M923" s="271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  <c r="X923" s="271"/>
      <c r="Y923" s="271"/>
      <c r="Z923" s="271"/>
      <c r="AA923" s="271"/>
      <c r="AB923" s="271"/>
      <c r="AC923" s="271"/>
      <c r="AD923" s="271"/>
      <c r="AE923" s="271"/>
      <c r="AF923" s="271"/>
      <c r="AG923" s="271"/>
    </row>
    <row r="924" spans="1:33" ht="15.75" customHeight="1" x14ac:dyDescent="0.25">
      <c r="A924" s="271"/>
      <c r="B924" s="271"/>
      <c r="C924" s="271"/>
      <c r="D924" s="271"/>
      <c r="E924" s="271"/>
      <c r="F924" s="271"/>
      <c r="G924" s="271"/>
      <c r="H924" s="271"/>
      <c r="I924" s="271"/>
      <c r="J924" s="271"/>
      <c r="K924" s="271"/>
      <c r="L924" s="271"/>
      <c r="M924" s="271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  <c r="X924" s="271"/>
      <c r="Y924" s="271"/>
      <c r="Z924" s="271"/>
      <c r="AA924" s="271"/>
      <c r="AB924" s="271"/>
      <c r="AC924" s="271"/>
      <c r="AD924" s="271"/>
      <c r="AE924" s="271"/>
      <c r="AF924" s="271"/>
      <c r="AG924" s="271"/>
    </row>
    <row r="925" spans="1:33" ht="15.75" customHeight="1" x14ac:dyDescent="0.25">
      <c r="A925" s="271"/>
      <c r="B925" s="271"/>
      <c r="C925" s="271"/>
      <c r="D925" s="271"/>
      <c r="E925" s="271"/>
      <c r="F925" s="271"/>
      <c r="G925" s="271"/>
      <c r="H925" s="271"/>
      <c r="I925" s="271"/>
      <c r="J925" s="271"/>
      <c r="K925" s="271"/>
      <c r="L925" s="271"/>
      <c r="M925" s="271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  <c r="X925" s="271"/>
      <c r="Y925" s="271"/>
      <c r="Z925" s="271"/>
      <c r="AA925" s="271"/>
      <c r="AB925" s="271"/>
      <c r="AC925" s="271"/>
      <c r="AD925" s="271"/>
      <c r="AE925" s="271"/>
      <c r="AF925" s="271"/>
      <c r="AG925" s="271"/>
    </row>
    <row r="926" spans="1:33" ht="15.75" customHeight="1" x14ac:dyDescent="0.25">
      <c r="A926" s="271"/>
      <c r="B926" s="271"/>
      <c r="C926" s="271"/>
      <c r="D926" s="271"/>
      <c r="E926" s="271"/>
      <c r="F926" s="271"/>
      <c r="G926" s="271"/>
      <c r="H926" s="271"/>
      <c r="I926" s="271"/>
      <c r="J926" s="271"/>
      <c r="K926" s="271"/>
      <c r="L926" s="271"/>
      <c r="M926" s="271"/>
      <c r="N926" s="271"/>
      <c r="O926" s="271"/>
      <c r="P926" s="271"/>
      <c r="Q926" s="271"/>
      <c r="R926" s="271"/>
      <c r="S926" s="271"/>
      <c r="T926" s="271"/>
      <c r="U926" s="271"/>
      <c r="V926" s="271"/>
      <c r="W926" s="271"/>
      <c r="X926" s="271"/>
      <c r="Y926" s="271"/>
      <c r="Z926" s="271"/>
      <c r="AA926" s="271"/>
      <c r="AB926" s="271"/>
      <c r="AC926" s="271"/>
      <c r="AD926" s="271"/>
      <c r="AE926" s="271"/>
      <c r="AF926" s="271"/>
      <c r="AG926" s="271"/>
    </row>
    <row r="927" spans="1:33" ht="15.75" customHeight="1" x14ac:dyDescent="0.25">
      <c r="A927" s="271"/>
      <c r="B927" s="271"/>
      <c r="C927" s="271"/>
      <c r="D927" s="271"/>
      <c r="E927" s="271"/>
      <c r="F927" s="271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  <c r="X927" s="271"/>
      <c r="Y927" s="271"/>
      <c r="Z927" s="271"/>
      <c r="AA927" s="271"/>
      <c r="AB927" s="271"/>
      <c r="AC927" s="271"/>
      <c r="AD927" s="271"/>
      <c r="AE927" s="271"/>
      <c r="AF927" s="271"/>
      <c r="AG927" s="271"/>
    </row>
    <row r="928" spans="1:33" ht="15.75" customHeight="1" x14ac:dyDescent="0.25">
      <c r="A928" s="271"/>
      <c r="B928" s="271"/>
      <c r="C928" s="271"/>
      <c r="D928" s="271"/>
      <c r="E928" s="271"/>
      <c r="F928" s="271"/>
      <c r="G928" s="271"/>
      <c r="H928" s="271"/>
      <c r="I928" s="271"/>
      <c r="J928" s="271"/>
      <c r="K928" s="271"/>
      <c r="L928" s="271"/>
      <c r="M928" s="271"/>
      <c r="N928" s="271"/>
      <c r="O928" s="271"/>
      <c r="P928" s="271"/>
      <c r="Q928" s="271"/>
      <c r="R928" s="271"/>
      <c r="S928" s="271"/>
      <c r="T928" s="271"/>
      <c r="U928" s="271"/>
      <c r="V928" s="271"/>
      <c r="W928" s="271"/>
      <c r="X928" s="271"/>
      <c r="Y928" s="271"/>
      <c r="Z928" s="271"/>
      <c r="AA928" s="271"/>
      <c r="AB928" s="271"/>
      <c r="AC928" s="271"/>
      <c r="AD928" s="271"/>
      <c r="AE928" s="271"/>
      <c r="AF928" s="271"/>
      <c r="AG928" s="271"/>
    </row>
    <row r="929" spans="1:33" ht="15.75" customHeight="1" x14ac:dyDescent="0.25">
      <c r="A929" s="271"/>
      <c r="B929" s="271"/>
      <c r="C929" s="271"/>
      <c r="D929" s="271"/>
      <c r="E929" s="271"/>
      <c r="F929" s="271"/>
      <c r="G929" s="271"/>
      <c r="H929" s="271"/>
      <c r="I929" s="271"/>
      <c r="J929" s="271"/>
      <c r="K929" s="271"/>
      <c r="L929" s="271"/>
      <c r="M929" s="271"/>
      <c r="N929" s="271"/>
      <c r="O929" s="271"/>
      <c r="P929" s="271"/>
      <c r="Q929" s="271"/>
      <c r="R929" s="271"/>
      <c r="S929" s="271"/>
      <c r="T929" s="271"/>
      <c r="U929" s="271"/>
      <c r="V929" s="271"/>
      <c r="W929" s="271"/>
      <c r="X929" s="271"/>
      <c r="Y929" s="271"/>
      <c r="Z929" s="271"/>
      <c r="AA929" s="271"/>
      <c r="AB929" s="271"/>
      <c r="AC929" s="271"/>
      <c r="AD929" s="271"/>
      <c r="AE929" s="271"/>
      <c r="AF929" s="271"/>
      <c r="AG929" s="271"/>
    </row>
    <row r="930" spans="1:33" ht="15.75" customHeight="1" x14ac:dyDescent="0.25">
      <c r="A930" s="271"/>
      <c r="B930" s="271"/>
      <c r="C930" s="271"/>
      <c r="D930" s="271"/>
      <c r="E930" s="271"/>
      <c r="F930" s="271"/>
      <c r="G930" s="271"/>
      <c r="H930" s="271"/>
      <c r="I930" s="271"/>
      <c r="J930" s="271"/>
      <c r="K930" s="271"/>
      <c r="L930" s="271"/>
      <c r="M930" s="271"/>
      <c r="N930" s="271"/>
      <c r="O930" s="271"/>
      <c r="P930" s="271"/>
      <c r="Q930" s="271"/>
      <c r="R930" s="271"/>
      <c r="S930" s="271"/>
      <c r="T930" s="271"/>
      <c r="U930" s="271"/>
      <c r="V930" s="271"/>
      <c r="W930" s="271"/>
      <c r="X930" s="271"/>
      <c r="Y930" s="271"/>
      <c r="Z930" s="271"/>
      <c r="AA930" s="271"/>
      <c r="AB930" s="271"/>
      <c r="AC930" s="271"/>
      <c r="AD930" s="271"/>
      <c r="AE930" s="271"/>
      <c r="AF930" s="271"/>
      <c r="AG930" s="271"/>
    </row>
    <row r="931" spans="1:33" ht="15.75" customHeight="1" x14ac:dyDescent="0.25">
      <c r="A931" s="271"/>
      <c r="B931" s="271"/>
      <c r="C931" s="271"/>
      <c r="D931" s="271"/>
      <c r="E931" s="271"/>
      <c r="F931" s="271"/>
      <c r="G931" s="271"/>
      <c r="H931" s="271"/>
      <c r="I931" s="271"/>
      <c r="J931" s="271"/>
      <c r="K931" s="271"/>
      <c r="L931" s="271"/>
      <c r="M931" s="271"/>
      <c r="N931" s="271"/>
      <c r="O931" s="271"/>
      <c r="P931" s="271"/>
      <c r="Q931" s="271"/>
      <c r="R931" s="271"/>
      <c r="S931" s="271"/>
      <c r="T931" s="271"/>
      <c r="U931" s="271"/>
      <c r="V931" s="271"/>
      <c r="W931" s="271"/>
      <c r="X931" s="271"/>
      <c r="Y931" s="271"/>
      <c r="Z931" s="271"/>
      <c r="AA931" s="271"/>
      <c r="AB931" s="271"/>
      <c r="AC931" s="271"/>
      <c r="AD931" s="271"/>
      <c r="AE931" s="271"/>
      <c r="AF931" s="271"/>
      <c r="AG931" s="271"/>
    </row>
    <row r="932" spans="1:33" ht="15.75" customHeight="1" x14ac:dyDescent="0.25">
      <c r="A932" s="271"/>
      <c r="B932" s="271"/>
      <c r="C932" s="271"/>
      <c r="D932" s="271"/>
      <c r="E932" s="271"/>
      <c r="F932" s="271"/>
      <c r="G932" s="271"/>
      <c r="H932" s="271"/>
      <c r="I932" s="271"/>
      <c r="J932" s="271"/>
      <c r="K932" s="271"/>
      <c r="L932" s="271"/>
      <c r="M932" s="271"/>
      <c r="N932" s="271"/>
      <c r="O932" s="271"/>
      <c r="P932" s="271"/>
      <c r="Q932" s="271"/>
      <c r="R932" s="271"/>
      <c r="S932" s="271"/>
      <c r="T932" s="271"/>
      <c r="U932" s="271"/>
      <c r="V932" s="271"/>
      <c r="W932" s="271"/>
      <c r="X932" s="271"/>
      <c r="Y932" s="271"/>
      <c r="Z932" s="271"/>
      <c r="AA932" s="271"/>
      <c r="AB932" s="271"/>
      <c r="AC932" s="271"/>
      <c r="AD932" s="271"/>
      <c r="AE932" s="271"/>
      <c r="AF932" s="271"/>
      <c r="AG932" s="271"/>
    </row>
    <row r="933" spans="1:33" ht="15.75" customHeight="1" x14ac:dyDescent="0.25">
      <c r="A933" s="271"/>
      <c r="B933" s="271"/>
      <c r="C933" s="271"/>
      <c r="D933" s="271"/>
      <c r="E933" s="271"/>
      <c r="F933" s="271"/>
      <c r="G933" s="271"/>
      <c r="H933" s="271"/>
      <c r="I933" s="271"/>
      <c r="J933" s="271"/>
      <c r="K933" s="271"/>
      <c r="L933" s="271"/>
      <c r="M933" s="271"/>
      <c r="N933" s="271"/>
      <c r="O933" s="271"/>
      <c r="P933" s="271"/>
      <c r="Q933" s="271"/>
      <c r="R933" s="271"/>
      <c r="S933" s="271"/>
      <c r="T933" s="271"/>
      <c r="U933" s="271"/>
      <c r="V933" s="271"/>
      <c r="W933" s="271"/>
      <c r="X933" s="271"/>
      <c r="Y933" s="271"/>
      <c r="Z933" s="271"/>
      <c r="AA933" s="271"/>
      <c r="AB933" s="271"/>
      <c r="AC933" s="271"/>
      <c r="AD933" s="271"/>
      <c r="AE933" s="271"/>
      <c r="AF933" s="271"/>
      <c r="AG933" s="271"/>
    </row>
    <row r="934" spans="1:33" ht="15.75" customHeight="1" x14ac:dyDescent="0.25">
      <c r="A934" s="271"/>
      <c r="B934" s="271"/>
      <c r="C934" s="271"/>
      <c r="D934" s="271"/>
      <c r="E934" s="271"/>
      <c r="F934" s="271"/>
      <c r="G934" s="271"/>
      <c r="H934" s="271"/>
      <c r="I934" s="271"/>
      <c r="J934" s="271"/>
      <c r="K934" s="271"/>
      <c r="L934" s="271"/>
      <c r="M934" s="271"/>
      <c r="N934" s="271"/>
      <c r="O934" s="271"/>
      <c r="P934" s="271"/>
      <c r="Q934" s="271"/>
      <c r="R934" s="271"/>
      <c r="S934" s="271"/>
      <c r="T934" s="271"/>
      <c r="U934" s="271"/>
      <c r="V934" s="271"/>
      <c r="W934" s="271"/>
      <c r="X934" s="271"/>
      <c r="Y934" s="271"/>
      <c r="Z934" s="271"/>
      <c r="AA934" s="271"/>
      <c r="AB934" s="271"/>
      <c r="AC934" s="271"/>
      <c r="AD934" s="271"/>
      <c r="AE934" s="271"/>
      <c r="AF934" s="271"/>
      <c r="AG934" s="271"/>
    </row>
    <row r="935" spans="1:33" ht="15.75" customHeight="1" x14ac:dyDescent="0.25">
      <c r="A935" s="271"/>
      <c r="B935" s="271"/>
      <c r="C935" s="271"/>
      <c r="D935" s="271"/>
      <c r="E935" s="271"/>
      <c r="F935" s="271"/>
      <c r="G935" s="271"/>
      <c r="H935" s="271"/>
      <c r="I935" s="271"/>
      <c r="J935" s="271"/>
      <c r="K935" s="271"/>
      <c r="L935" s="271"/>
      <c r="M935" s="271"/>
      <c r="N935" s="271"/>
      <c r="O935" s="271"/>
      <c r="P935" s="271"/>
      <c r="Q935" s="271"/>
      <c r="R935" s="271"/>
      <c r="S935" s="271"/>
      <c r="T935" s="271"/>
      <c r="U935" s="271"/>
      <c r="V935" s="271"/>
      <c r="W935" s="271"/>
      <c r="X935" s="271"/>
      <c r="Y935" s="271"/>
      <c r="Z935" s="271"/>
      <c r="AA935" s="271"/>
      <c r="AB935" s="271"/>
      <c r="AC935" s="271"/>
      <c r="AD935" s="271"/>
      <c r="AE935" s="271"/>
      <c r="AF935" s="271"/>
      <c r="AG935" s="271"/>
    </row>
    <row r="936" spans="1:33" ht="15.75" customHeight="1" x14ac:dyDescent="0.25">
      <c r="A936" s="271"/>
      <c r="B936" s="271"/>
      <c r="C936" s="271"/>
      <c r="D936" s="271"/>
      <c r="E936" s="271"/>
      <c r="F936" s="271"/>
      <c r="G936" s="271"/>
      <c r="H936" s="271"/>
      <c r="I936" s="271"/>
      <c r="J936" s="271"/>
      <c r="K936" s="271"/>
      <c r="L936" s="271"/>
      <c r="M936" s="271"/>
      <c r="N936" s="271"/>
      <c r="O936" s="271"/>
      <c r="P936" s="271"/>
      <c r="Q936" s="271"/>
      <c r="R936" s="271"/>
      <c r="S936" s="271"/>
      <c r="T936" s="271"/>
      <c r="U936" s="271"/>
      <c r="V936" s="271"/>
      <c r="W936" s="271"/>
      <c r="X936" s="271"/>
      <c r="Y936" s="271"/>
      <c r="Z936" s="271"/>
      <c r="AA936" s="271"/>
      <c r="AB936" s="271"/>
      <c r="AC936" s="271"/>
      <c r="AD936" s="271"/>
      <c r="AE936" s="271"/>
      <c r="AF936" s="271"/>
      <c r="AG936" s="271"/>
    </row>
    <row r="937" spans="1:33" ht="15.75" customHeight="1" x14ac:dyDescent="0.25">
      <c r="A937" s="271"/>
      <c r="B937" s="271"/>
      <c r="C937" s="271"/>
      <c r="D937" s="271"/>
      <c r="E937" s="271"/>
      <c r="F937" s="271"/>
      <c r="G937" s="271"/>
      <c r="H937" s="271"/>
      <c r="I937" s="271"/>
      <c r="J937" s="271"/>
      <c r="K937" s="271"/>
      <c r="L937" s="271"/>
      <c r="M937" s="271"/>
      <c r="N937" s="271"/>
      <c r="O937" s="271"/>
      <c r="P937" s="271"/>
      <c r="Q937" s="271"/>
      <c r="R937" s="271"/>
      <c r="S937" s="271"/>
      <c r="T937" s="271"/>
      <c r="U937" s="271"/>
      <c r="V937" s="271"/>
      <c r="W937" s="271"/>
      <c r="X937" s="271"/>
      <c r="Y937" s="271"/>
      <c r="Z937" s="271"/>
      <c r="AA937" s="271"/>
      <c r="AB937" s="271"/>
      <c r="AC937" s="271"/>
      <c r="AD937" s="271"/>
      <c r="AE937" s="271"/>
      <c r="AF937" s="271"/>
      <c r="AG937" s="271"/>
    </row>
    <row r="938" spans="1:33" ht="15.75" customHeight="1" x14ac:dyDescent="0.25">
      <c r="A938" s="271"/>
      <c r="B938" s="271"/>
      <c r="C938" s="271"/>
      <c r="D938" s="271"/>
      <c r="E938" s="271"/>
      <c r="F938" s="271"/>
      <c r="G938" s="271"/>
      <c r="H938" s="271"/>
      <c r="I938" s="271"/>
      <c r="J938" s="271"/>
      <c r="K938" s="271"/>
      <c r="L938" s="271"/>
      <c r="M938" s="271"/>
      <c r="N938" s="271"/>
      <c r="O938" s="271"/>
      <c r="P938" s="271"/>
      <c r="Q938" s="271"/>
      <c r="R938" s="271"/>
      <c r="S938" s="271"/>
      <c r="T938" s="271"/>
      <c r="U938" s="271"/>
      <c r="V938" s="271"/>
      <c r="W938" s="271"/>
      <c r="X938" s="271"/>
      <c r="Y938" s="271"/>
      <c r="Z938" s="271"/>
      <c r="AA938" s="271"/>
      <c r="AB938" s="271"/>
      <c r="AC938" s="271"/>
      <c r="AD938" s="271"/>
      <c r="AE938" s="271"/>
      <c r="AF938" s="271"/>
      <c r="AG938" s="271"/>
    </row>
    <row r="939" spans="1:33" ht="15.75" customHeight="1" x14ac:dyDescent="0.25">
      <c r="A939" s="271"/>
      <c r="B939" s="271"/>
      <c r="C939" s="271"/>
      <c r="D939" s="271"/>
      <c r="E939" s="271"/>
      <c r="F939" s="271"/>
      <c r="G939" s="271"/>
      <c r="H939" s="271"/>
      <c r="I939" s="271"/>
      <c r="J939" s="271"/>
      <c r="K939" s="271"/>
      <c r="L939" s="271"/>
      <c r="M939" s="271"/>
      <c r="N939" s="271"/>
      <c r="O939" s="271"/>
      <c r="P939" s="271"/>
      <c r="Q939" s="271"/>
      <c r="R939" s="271"/>
      <c r="S939" s="271"/>
      <c r="T939" s="271"/>
      <c r="U939" s="271"/>
      <c r="V939" s="271"/>
      <c r="W939" s="271"/>
      <c r="X939" s="271"/>
      <c r="Y939" s="271"/>
      <c r="Z939" s="271"/>
      <c r="AA939" s="271"/>
      <c r="AB939" s="271"/>
      <c r="AC939" s="271"/>
      <c r="AD939" s="271"/>
      <c r="AE939" s="271"/>
      <c r="AF939" s="271"/>
      <c r="AG939" s="271"/>
    </row>
    <row r="940" spans="1:33" ht="15.75" customHeight="1" x14ac:dyDescent="0.25">
      <c r="A940" s="271"/>
      <c r="B940" s="271"/>
      <c r="C940" s="271"/>
      <c r="D940" s="271"/>
      <c r="E940" s="271"/>
      <c r="F940" s="271"/>
      <c r="G940" s="271"/>
      <c r="H940" s="271"/>
      <c r="I940" s="271"/>
      <c r="J940" s="271"/>
      <c r="K940" s="271"/>
      <c r="L940" s="271"/>
      <c r="M940" s="271"/>
      <c r="N940" s="271"/>
      <c r="O940" s="271"/>
      <c r="P940" s="271"/>
      <c r="Q940" s="271"/>
      <c r="R940" s="271"/>
      <c r="S940" s="271"/>
      <c r="T940" s="271"/>
      <c r="U940" s="271"/>
      <c r="V940" s="271"/>
      <c r="W940" s="271"/>
      <c r="X940" s="271"/>
      <c r="Y940" s="271"/>
      <c r="Z940" s="271"/>
      <c r="AA940" s="271"/>
      <c r="AB940" s="271"/>
      <c r="AC940" s="271"/>
      <c r="AD940" s="271"/>
      <c r="AE940" s="271"/>
      <c r="AF940" s="271"/>
      <c r="AG940" s="271"/>
    </row>
    <row r="941" spans="1:33" ht="15.75" customHeight="1" x14ac:dyDescent="0.25">
      <c r="A941" s="271"/>
      <c r="B941" s="271"/>
      <c r="C941" s="271"/>
      <c r="D941" s="271"/>
      <c r="E941" s="271"/>
      <c r="F941" s="271"/>
      <c r="G941" s="271"/>
      <c r="H941" s="271"/>
      <c r="I941" s="271"/>
      <c r="J941" s="271"/>
      <c r="K941" s="271"/>
      <c r="L941" s="271"/>
      <c r="M941" s="271"/>
      <c r="N941" s="271"/>
      <c r="O941" s="271"/>
      <c r="P941" s="271"/>
      <c r="Q941" s="271"/>
      <c r="R941" s="271"/>
      <c r="S941" s="271"/>
      <c r="T941" s="271"/>
      <c r="U941" s="271"/>
      <c r="V941" s="271"/>
      <c r="W941" s="271"/>
      <c r="X941" s="271"/>
      <c r="Y941" s="271"/>
      <c r="Z941" s="271"/>
      <c r="AA941" s="271"/>
      <c r="AB941" s="271"/>
      <c r="AC941" s="271"/>
      <c r="AD941" s="271"/>
      <c r="AE941" s="271"/>
      <c r="AF941" s="271"/>
      <c r="AG941" s="271"/>
    </row>
    <row r="942" spans="1:33" ht="15.75" customHeight="1" x14ac:dyDescent="0.25">
      <c r="A942" s="271"/>
      <c r="B942" s="271"/>
      <c r="C942" s="271"/>
      <c r="D942" s="271"/>
      <c r="E942" s="271"/>
      <c r="F942" s="271"/>
      <c r="G942" s="271"/>
      <c r="H942" s="271"/>
      <c r="I942" s="271"/>
      <c r="J942" s="271"/>
      <c r="K942" s="271"/>
      <c r="L942" s="271"/>
      <c r="M942" s="271"/>
      <c r="N942" s="271"/>
      <c r="O942" s="271"/>
      <c r="P942" s="271"/>
      <c r="Q942" s="271"/>
      <c r="R942" s="271"/>
      <c r="S942" s="271"/>
      <c r="T942" s="271"/>
      <c r="U942" s="271"/>
      <c r="V942" s="271"/>
      <c r="W942" s="271"/>
      <c r="X942" s="271"/>
      <c r="Y942" s="271"/>
      <c r="Z942" s="271"/>
      <c r="AA942" s="271"/>
      <c r="AB942" s="271"/>
      <c r="AC942" s="271"/>
      <c r="AD942" s="271"/>
      <c r="AE942" s="271"/>
      <c r="AF942" s="271"/>
      <c r="AG942" s="271"/>
    </row>
    <row r="943" spans="1:33" ht="15.75" customHeight="1" x14ac:dyDescent="0.25">
      <c r="A943" s="271"/>
      <c r="B943" s="271"/>
      <c r="C943" s="271"/>
      <c r="D943" s="271"/>
      <c r="E943" s="271"/>
      <c r="F943" s="271"/>
      <c r="G943" s="271"/>
      <c r="H943" s="271"/>
      <c r="I943" s="271"/>
      <c r="J943" s="271"/>
      <c r="K943" s="271"/>
      <c r="L943" s="271"/>
      <c r="M943" s="271"/>
      <c r="N943" s="271"/>
      <c r="O943" s="271"/>
      <c r="P943" s="271"/>
      <c r="Q943" s="271"/>
      <c r="R943" s="271"/>
      <c r="S943" s="271"/>
      <c r="T943" s="271"/>
      <c r="U943" s="271"/>
      <c r="V943" s="271"/>
      <c r="W943" s="271"/>
      <c r="X943" s="271"/>
      <c r="Y943" s="271"/>
      <c r="Z943" s="271"/>
      <c r="AA943" s="271"/>
      <c r="AB943" s="271"/>
      <c r="AC943" s="271"/>
      <c r="AD943" s="271"/>
      <c r="AE943" s="271"/>
      <c r="AF943" s="271"/>
      <c r="AG943" s="271"/>
    </row>
    <row r="944" spans="1:33" ht="15.75" customHeight="1" x14ac:dyDescent="0.25">
      <c r="A944" s="271"/>
      <c r="B944" s="271"/>
      <c r="C944" s="271"/>
      <c r="D944" s="271"/>
      <c r="E944" s="271"/>
      <c r="F944" s="271"/>
      <c r="G944" s="271"/>
      <c r="H944" s="271"/>
      <c r="I944" s="271"/>
      <c r="J944" s="271"/>
      <c r="K944" s="271"/>
      <c r="L944" s="271"/>
      <c r="M944" s="271"/>
      <c r="N944" s="271"/>
      <c r="O944" s="271"/>
      <c r="P944" s="271"/>
      <c r="Q944" s="271"/>
      <c r="R944" s="271"/>
      <c r="S944" s="271"/>
      <c r="T944" s="271"/>
      <c r="U944" s="271"/>
      <c r="V944" s="271"/>
      <c r="W944" s="271"/>
      <c r="X944" s="271"/>
      <c r="Y944" s="271"/>
      <c r="Z944" s="271"/>
      <c r="AA944" s="271"/>
      <c r="AB944" s="271"/>
      <c r="AC944" s="271"/>
      <c r="AD944" s="271"/>
      <c r="AE944" s="271"/>
      <c r="AF944" s="271"/>
      <c r="AG944" s="271"/>
    </row>
    <row r="945" spans="1:33" ht="15.75" customHeight="1" x14ac:dyDescent="0.25">
      <c r="A945" s="271"/>
      <c r="B945" s="271"/>
      <c r="C945" s="271"/>
      <c r="D945" s="271"/>
      <c r="E945" s="271"/>
      <c r="F945" s="271"/>
      <c r="G945" s="271"/>
      <c r="H945" s="271"/>
      <c r="I945" s="271"/>
      <c r="J945" s="271"/>
      <c r="K945" s="271"/>
      <c r="L945" s="271"/>
      <c r="M945" s="271"/>
      <c r="N945" s="271"/>
      <c r="O945" s="271"/>
      <c r="P945" s="271"/>
      <c r="Q945" s="271"/>
      <c r="R945" s="271"/>
      <c r="S945" s="271"/>
      <c r="T945" s="271"/>
      <c r="U945" s="271"/>
      <c r="V945" s="271"/>
      <c r="W945" s="271"/>
      <c r="X945" s="271"/>
      <c r="Y945" s="271"/>
      <c r="Z945" s="271"/>
      <c r="AA945" s="271"/>
      <c r="AB945" s="271"/>
      <c r="AC945" s="271"/>
      <c r="AD945" s="271"/>
      <c r="AE945" s="271"/>
      <c r="AF945" s="271"/>
      <c r="AG945" s="271"/>
    </row>
    <row r="946" spans="1:33" ht="15.75" customHeight="1" x14ac:dyDescent="0.25">
      <c r="A946" s="271"/>
      <c r="B946" s="271"/>
      <c r="C946" s="271"/>
      <c r="D946" s="271"/>
      <c r="E946" s="271"/>
      <c r="F946" s="271"/>
      <c r="G946" s="271"/>
      <c r="H946" s="271"/>
      <c r="I946" s="271"/>
      <c r="J946" s="271"/>
      <c r="K946" s="271"/>
      <c r="L946" s="271"/>
      <c r="M946" s="271"/>
      <c r="N946" s="271"/>
      <c r="O946" s="271"/>
      <c r="P946" s="271"/>
      <c r="Q946" s="271"/>
      <c r="R946" s="271"/>
      <c r="S946" s="271"/>
      <c r="T946" s="271"/>
      <c r="U946" s="271"/>
      <c r="V946" s="271"/>
      <c r="W946" s="271"/>
      <c r="X946" s="271"/>
      <c r="Y946" s="271"/>
      <c r="Z946" s="271"/>
      <c r="AA946" s="271"/>
      <c r="AB946" s="271"/>
      <c r="AC946" s="271"/>
      <c r="AD946" s="271"/>
      <c r="AE946" s="271"/>
      <c r="AF946" s="271"/>
      <c r="AG946" s="271"/>
    </row>
    <row r="947" spans="1:33" ht="15.75" customHeight="1" x14ac:dyDescent="0.25">
      <c r="A947" s="271"/>
      <c r="B947" s="271"/>
      <c r="C947" s="271"/>
      <c r="D947" s="271"/>
      <c r="E947" s="271"/>
      <c r="F947" s="271"/>
      <c r="G947" s="271"/>
      <c r="H947" s="271"/>
      <c r="I947" s="271"/>
      <c r="J947" s="271"/>
      <c r="K947" s="271"/>
      <c r="L947" s="271"/>
      <c r="M947" s="271"/>
      <c r="N947" s="271"/>
      <c r="O947" s="271"/>
      <c r="P947" s="271"/>
      <c r="Q947" s="271"/>
      <c r="R947" s="271"/>
      <c r="S947" s="271"/>
      <c r="T947" s="271"/>
      <c r="U947" s="271"/>
      <c r="V947" s="271"/>
      <c r="W947" s="271"/>
      <c r="X947" s="271"/>
      <c r="Y947" s="271"/>
      <c r="Z947" s="271"/>
      <c r="AA947" s="271"/>
      <c r="AB947" s="271"/>
      <c r="AC947" s="271"/>
      <c r="AD947" s="271"/>
      <c r="AE947" s="271"/>
      <c r="AF947" s="271"/>
      <c r="AG947" s="271"/>
    </row>
    <row r="948" spans="1:33" ht="15.75" customHeight="1" x14ac:dyDescent="0.25">
      <c r="A948" s="271"/>
      <c r="B948" s="271"/>
      <c r="C948" s="271"/>
      <c r="D948" s="271"/>
      <c r="E948" s="271"/>
      <c r="F948" s="271"/>
      <c r="G948" s="271"/>
      <c r="H948" s="271"/>
      <c r="I948" s="271"/>
      <c r="J948" s="271"/>
      <c r="K948" s="271"/>
      <c r="L948" s="271"/>
      <c r="M948" s="271"/>
      <c r="N948" s="271"/>
      <c r="O948" s="271"/>
      <c r="P948" s="271"/>
      <c r="Q948" s="271"/>
      <c r="R948" s="271"/>
      <c r="S948" s="271"/>
      <c r="T948" s="271"/>
      <c r="U948" s="271"/>
      <c r="V948" s="271"/>
      <c r="W948" s="271"/>
      <c r="X948" s="271"/>
      <c r="Y948" s="271"/>
      <c r="Z948" s="271"/>
      <c r="AA948" s="271"/>
      <c r="AB948" s="271"/>
      <c r="AC948" s="271"/>
      <c r="AD948" s="271"/>
      <c r="AE948" s="271"/>
      <c r="AF948" s="271"/>
      <c r="AG948" s="271"/>
    </row>
    <row r="949" spans="1:33" ht="15.75" customHeight="1" x14ac:dyDescent="0.25">
      <c r="A949" s="271"/>
      <c r="B949" s="271"/>
      <c r="C949" s="271"/>
      <c r="D949" s="271"/>
      <c r="E949" s="271"/>
      <c r="F949" s="271"/>
      <c r="G949" s="271"/>
      <c r="H949" s="271"/>
      <c r="I949" s="271"/>
      <c r="J949" s="271"/>
      <c r="K949" s="271"/>
      <c r="L949" s="271"/>
      <c r="M949" s="271"/>
      <c r="N949" s="271"/>
      <c r="O949" s="271"/>
      <c r="P949" s="271"/>
      <c r="Q949" s="271"/>
      <c r="R949" s="271"/>
      <c r="S949" s="271"/>
      <c r="T949" s="271"/>
      <c r="U949" s="271"/>
      <c r="V949" s="271"/>
      <c r="W949" s="271"/>
      <c r="X949" s="271"/>
      <c r="Y949" s="271"/>
      <c r="Z949" s="271"/>
      <c r="AA949" s="271"/>
      <c r="AB949" s="271"/>
      <c r="AC949" s="271"/>
      <c r="AD949" s="271"/>
      <c r="AE949" s="271"/>
      <c r="AF949" s="271"/>
      <c r="AG949" s="271"/>
    </row>
    <row r="950" spans="1:33" ht="15.75" customHeight="1" x14ac:dyDescent="0.25">
      <c r="A950" s="271"/>
      <c r="B950" s="271"/>
      <c r="C950" s="271"/>
      <c r="D950" s="271"/>
      <c r="E950" s="271"/>
      <c r="F950" s="271"/>
      <c r="G950" s="271"/>
      <c r="H950" s="271"/>
      <c r="I950" s="271"/>
      <c r="J950" s="271"/>
      <c r="K950" s="271"/>
      <c r="L950" s="271"/>
      <c r="M950" s="271"/>
      <c r="N950" s="271"/>
      <c r="O950" s="271"/>
      <c r="P950" s="271"/>
      <c r="Q950" s="271"/>
      <c r="R950" s="271"/>
      <c r="S950" s="271"/>
      <c r="T950" s="271"/>
      <c r="U950" s="271"/>
      <c r="V950" s="271"/>
      <c r="W950" s="271"/>
      <c r="X950" s="271"/>
      <c r="Y950" s="271"/>
      <c r="Z950" s="271"/>
      <c r="AA950" s="271"/>
      <c r="AB950" s="271"/>
      <c r="AC950" s="271"/>
      <c r="AD950" s="271"/>
      <c r="AE950" s="271"/>
      <c r="AF950" s="271"/>
      <c r="AG950" s="271"/>
    </row>
    <row r="951" spans="1:33" ht="15.75" customHeight="1" x14ac:dyDescent="0.25">
      <c r="A951" s="271"/>
      <c r="B951" s="271"/>
      <c r="C951" s="271"/>
      <c r="D951" s="271"/>
      <c r="E951" s="271"/>
      <c r="F951" s="271"/>
      <c r="G951" s="271"/>
      <c r="H951" s="271"/>
      <c r="I951" s="271"/>
      <c r="J951" s="271"/>
      <c r="K951" s="271"/>
      <c r="L951" s="271"/>
      <c r="M951" s="271"/>
      <c r="N951" s="271"/>
      <c r="O951" s="271"/>
      <c r="P951" s="271"/>
      <c r="Q951" s="271"/>
      <c r="R951" s="271"/>
      <c r="S951" s="271"/>
      <c r="T951" s="271"/>
      <c r="U951" s="271"/>
      <c r="V951" s="271"/>
      <c r="W951" s="271"/>
      <c r="X951" s="271"/>
      <c r="Y951" s="271"/>
      <c r="Z951" s="271"/>
      <c r="AA951" s="271"/>
      <c r="AB951" s="271"/>
      <c r="AC951" s="271"/>
      <c r="AD951" s="271"/>
      <c r="AE951" s="271"/>
      <c r="AF951" s="271"/>
      <c r="AG951" s="271"/>
    </row>
    <row r="952" spans="1:33" ht="15.75" customHeight="1" x14ac:dyDescent="0.25">
      <c r="A952" s="271"/>
      <c r="B952" s="271"/>
      <c r="C952" s="271"/>
      <c r="D952" s="271"/>
      <c r="E952" s="271"/>
      <c r="F952" s="271"/>
      <c r="G952" s="271"/>
      <c r="H952" s="271"/>
      <c r="I952" s="271"/>
      <c r="J952" s="271"/>
      <c r="K952" s="271"/>
      <c r="L952" s="271"/>
      <c r="M952" s="271"/>
      <c r="N952" s="271"/>
      <c r="O952" s="271"/>
      <c r="P952" s="271"/>
      <c r="Q952" s="271"/>
      <c r="R952" s="271"/>
      <c r="S952" s="271"/>
      <c r="T952" s="271"/>
      <c r="U952" s="271"/>
      <c r="V952" s="271"/>
      <c r="W952" s="271"/>
      <c r="X952" s="271"/>
      <c r="Y952" s="271"/>
      <c r="Z952" s="271"/>
      <c r="AA952" s="271"/>
      <c r="AB952" s="271"/>
      <c r="AC952" s="271"/>
      <c r="AD952" s="271"/>
      <c r="AE952" s="271"/>
      <c r="AF952" s="271"/>
      <c r="AG952" s="271"/>
    </row>
    <row r="953" spans="1:33" ht="15.75" customHeight="1" x14ac:dyDescent="0.25">
      <c r="A953" s="271"/>
      <c r="B953" s="271"/>
      <c r="C953" s="271"/>
      <c r="D953" s="271"/>
      <c r="E953" s="271"/>
      <c r="F953" s="271"/>
      <c r="G953" s="271"/>
      <c r="H953" s="271"/>
      <c r="I953" s="271"/>
      <c r="J953" s="271"/>
      <c r="K953" s="271"/>
      <c r="L953" s="271"/>
      <c r="M953" s="271"/>
      <c r="N953" s="271"/>
      <c r="O953" s="271"/>
      <c r="P953" s="271"/>
      <c r="Q953" s="271"/>
      <c r="R953" s="271"/>
      <c r="S953" s="271"/>
      <c r="T953" s="271"/>
      <c r="U953" s="271"/>
      <c r="V953" s="271"/>
      <c r="W953" s="271"/>
      <c r="X953" s="271"/>
      <c r="Y953" s="271"/>
      <c r="Z953" s="271"/>
      <c r="AA953" s="271"/>
      <c r="AB953" s="271"/>
      <c r="AC953" s="271"/>
      <c r="AD953" s="271"/>
      <c r="AE953" s="271"/>
      <c r="AF953" s="271"/>
      <c r="AG953" s="271"/>
    </row>
    <row r="954" spans="1:33" ht="15.75" customHeight="1" x14ac:dyDescent="0.25">
      <c r="A954" s="271"/>
      <c r="B954" s="271"/>
      <c r="C954" s="271"/>
      <c r="D954" s="271"/>
      <c r="E954" s="271"/>
      <c r="F954" s="271"/>
      <c r="G954" s="271"/>
      <c r="H954" s="271"/>
      <c r="I954" s="271"/>
      <c r="J954" s="271"/>
      <c r="K954" s="271"/>
      <c r="L954" s="271"/>
      <c r="M954" s="271"/>
      <c r="N954" s="271"/>
      <c r="O954" s="271"/>
      <c r="P954" s="271"/>
      <c r="Q954" s="271"/>
      <c r="R954" s="271"/>
      <c r="S954" s="271"/>
      <c r="T954" s="271"/>
      <c r="U954" s="271"/>
      <c r="V954" s="271"/>
      <c r="W954" s="271"/>
      <c r="X954" s="271"/>
      <c r="Y954" s="271"/>
      <c r="Z954" s="271"/>
      <c r="AA954" s="271"/>
      <c r="AB954" s="271"/>
      <c r="AC954" s="271"/>
      <c r="AD954" s="271"/>
      <c r="AE954" s="271"/>
      <c r="AF954" s="271"/>
      <c r="AG954" s="271"/>
    </row>
    <row r="955" spans="1:33" ht="15.75" customHeight="1" x14ac:dyDescent="0.25">
      <c r="A955" s="271"/>
      <c r="B955" s="271"/>
      <c r="C955" s="271"/>
      <c r="D955" s="271"/>
      <c r="E955" s="271"/>
      <c r="F955" s="271"/>
      <c r="G955" s="271"/>
      <c r="H955" s="271"/>
      <c r="I955" s="271"/>
      <c r="J955" s="271"/>
      <c r="K955" s="271"/>
      <c r="L955" s="271"/>
      <c r="M955" s="271"/>
      <c r="N955" s="271"/>
      <c r="O955" s="271"/>
      <c r="P955" s="271"/>
      <c r="Q955" s="271"/>
      <c r="R955" s="271"/>
      <c r="S955" s="271"/>
      <c r="T955" s="271"/>
      <c r="U955" s="271"/>
      <c r="V955" s="271"/>
      <c r="W955" s="271"/>
      <c r="X955" s="271"/>
      <c r="Y955" s="271"/>
      <c r="Z955" s="271"/>
      <c r="AA955" s="271"/>
      <c r="AB955" s="271"/>
      <c r="AC955" s="271"/>
      <c r="AD955" s="271"/>
      <c r="AE955" s="271"/>
      <c r="AF955" s="271"/>
      <c r="AG955" s="271"/>
    </row>
    <row r="956" spans="1:33" ht="15.75" customHeight="1" x14ac:dyDescent="0.25">
      <c r="A956" s="271"/>
      <c r="B956" s="271"/>
      <c r="C956" s="271"/>
      <c r="D956" s="271"/>
      <c r="E956" s="271"/>
      <c r="F956" s="271"/>
      <c r="G956" s="271"/>
      <c r="H956" s="271"/>
      <c r="I956" s="271"/>
      <c r="J956" s="271"/>
      <c r="K956" s="271"/>
      <c r="L956" s="271"/>
      <c r="M956" s="271"/>
      <c r="N956" s="271"/>
      <c r="O956" s="271"/>
      <c r="P956" s="271"/>
      <c r="Q956" s="271"/>
      <c r="R956" s="271"/>
      <c r="S956" s="271"/>
      <c r="T956" s="271"/>
      <c r="U956" s="271"/>
      <c r="V956" s="271"/>
      <c r="W956" s="271"/>
      <c r="X956" s="271"/>
      <c r="Y956" s="271"/>
      <c r="Z956" s="271"/>
      <c r="AA956" s="271"/>
      <c r="AB956" s="271"/>
      <c r="AC956" s="271"/>
      <c r="AD956" s="271"/>
      <c r="AE956" s="271"/>
      <c r="AF956" s="271"/>
      <c r="AG956" s="271"/>
    </row>
    <row r="957" spans="1:33" ht="15.75" customHeight="1" x14ac:dyDescent="0.25">
      <c r="A957" s="271"/>
      <c r="B957" s="271"/>
      <c r="C957" s="271"/>
      <c r="D957" s="271"/>
      <c r="E957" s="271"/>
      <c r="F957" s="271"/>
      <c r="G957" s="271"/>
      <c r="H957" s="271"/>
      <c r="I957" s="271"/>
      <c r="J957" s="271"/>
      <c r="K957" s="271"/>
      <c r="L957" s="271"/>
      <c r="M957" s="271"/>
      <c r="N957" s="271"/>
      <c r="O957" s="271"/>
      <c r="P957" s="271"/>
      <c r="Q957" s="271"/>
      <c r="R957" s="271"/>
      <c r="S957" s="271"/>
      <c r="T957" s="271"/>
      <c r="U957" s="271"/>
      <c r="V957" s="271"/>
      <c r="W957" s="271"/>
      <c r="X957" s="271"/>
      <c r="Y957" s="271"/>
      <c r="Z957" s="271"/>
      <c r="AA957" s="271"/>
      <c r="AB957" s="271"/>
      <c r="AC957" s="271"/>
      <c r="AD957" s="271"/>
      <c r="AE957" s="271"/>
      <c r="AF957" s="271"/>
      <c r="AG957" s="271"/>
    </row>
    <row r="958" spans="1:33" ht="15.75" customHeight="1" x14ac:dyDescent="0.25">
      <c r="A958" s="271"/>
      <c r="B958" s="271"/>
      <c r="C958" s="271"/>
      <c r="D958" s="271"/>
      <c r="E958" s="271"/>
      <c r="F958" s="271"/>
      <c r="G958" s="271"/>
      <c r="H958" s="271"/>
      <c r="I958" s="271"/>
      <c r="J958" s="271"/>
      <c r="K958" s="271"/>
      <c r="L958" s="271"/>
      <c r="M958" s="271"/>
      <c r="N958" s="271"/>
      <c r="O958" s="271"/>
      <c r="P958" s="271"/>
      <c r="Q958" s="271"/>
      <c r="R958" s="271"/>
      <c r="S958" s="271"/>
      <c r="T958" s="271"/>
      <c r="U958" s="271"/>
      <c r="V958" s="271"/>
      <c r="W958" s="271"/>
      <c r="X958" s="271"/>
      <c r="Y958" s="271"/>
      <c r="Z958" s="271"/>
      <c r="AA958" s="271"/>
      <c r="AB958" s="271"/>
      <c r="AC958" s="271"/>
      <c r="AD958" s="271"/>
      <c r="AE958" s="271"/>
      <c r="AF958" s="271"/>
      <c r="AG958" s="271"/>
    </row>
    <row r="959" spans="1:33" ht="15.75" customHeight="1" x14ac:dyDescent="0.25">
      <c r="A959" s="271"/>
      <c r="B959" s="271"/>
      <c r="C959" s="271"/>
      <c r="D959" s="271"/>
      <c r="E959" s="271"/>
      <c r="F959" s="271"/>
      <c r="G959" s="271"/>
      <c r="H959" s="271"/>
      <c r="I959" s="271"/>
      <c r="J959" s="271"/>
      <c r="K959" s="271"/>
      <c r="L959" s="271"/>
      <c r="M959" s="271"/>
      <c r="N959" s="271"/>
      <c r="O959" s="271"/>
      <c r="P959" s="271"/>
      <c r="Q959" s="271"/>
      <c r="R959" s="271"/>
      <c r="S959" s="271"/>
      <c r="T959" s="271"/>
      <c r="U959" s="271"/>
      <c r="V959" s="271"/>
      <c r="W959" s="271"/>
      <c r="X959" s="271"/>
      <c r="Y959" s="271"/>
      <c r="Z959" s="271"/>
      <c r="AA959" s="271"/>
      <c r="AB959" s="271"/>
      <c r="AC959" s="271"/>
      <c r="AD959" s="271"/>
      <c r="AE959" s="271"/>
      <c r="AF959" s="271"/>
      <c r="AG959" s="271"/>
    </row>
    <row r="960" spans="1:33" ht="15.75" customHeight="1" x14ac:dyDescent="0.25">
      <c r="A960" s="271"/>
      <c r="B960" s="271"/>
      <c r="C960" s="271"/>
      <c r="D960" s="271"/>
      <c r="E960" s="271"/>
      <c r="F960" s="271"/>
      <c r="G960" s="271"/>
      <c r="H960" s="271"/>
      <c r="I960" s="271"/>
      <c r="J960" s="271"/>
      <c r="K960" s="271"/>
      <c r="L960" s="271"/>
      <c r="M960" s="271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  <c r="X960" s="271"/>
      <c r="Y960" s="271"/>
      <c r="Z960" s="271"/>
      <c r="AA960" s="271"/>
      <c r="AB960" s="271"/>
      <c r="AC960" s="271"/>
      <c r="AD960" s="271"/>
      <c r="AE960" s="271"/>
      <c r="AF960" s="271"/>
      <c r="AG960" s="271"/>
    </row>
    <row r="961" spans="1:33" ht="15.75" customHeight="1" x14ac:dyDescent="0.25">
      <c r="A961" s="271"/>
      <c r="B961" s="271"/>
      <c r="C961" s="271"/>
      <c r="D961" s="271"/>
      <c r="E961" s="271"/>
      <c r="F961" s="271"/>
      <c r="G961" s="271"/>
      <c r="H961" s="271"/>
      <c r="I961" s="271"/>
      <c r="J961" s="271"/>
      <c r="K961" s="271"/>
      <c r="L961" s="271"/>
      <c r="M961" s="271"/>
      <c r="N961" s="271"/>
      <c r="O961" s="271"/>
      <c r="P961" s="271"/>
      <c r="Q961" s="271"/>
      <c r="R961" s="271"/>
      <c r="S961" s="271"/>
      <c r="T961" s="271"/>
      <c r="U961" s="271"/>
      <c r="V961" s="271"/>
      <c r="W961" s="271"/>
      <c r="X961" s="271"/>
      <c r="Y961" s="271"/>
      <c r="Z961" s="271"/>
      <c r="AA961" s="271"/>
      <c r="AB961" s="271"/>
      <c r="AC961" s="271"/>
      <c r="AD961" s="271"/>
      <c r="AE961" s="271"/>
      <c r="AF961" s="271"/>
      <c r="AG961" s="271"/>
    </row>
    <row r="962" spans="1:33" ht="15.75" customHeight="1" x14ac:dyDescent="0.25">
      <c r="A962" s="271"/>
      <c r="B962" s="271"/>
      <c r="C962" s="271"/>
      <c r="D962" s="271"/>
      <c r="E962" s="271"/>
      <c r="F962" s="271"/>
      <c r="G962" s="271"/>
      <c r="H962" s="271"/>
      <c r="I962" s="271"/>
      <c r="J962" s="271"/>
      <c r="K962" s="271"/>
      <c r="L962" s="271"/>
      <c r="M962" s="271"/>
      <c r="N962" s="271"/>
      <c r="O962" s="271"/>
      <c r="P962" s="271"/>
      <c r="Q962" s="271"/>
      <c r="R962" s="271"/>
      <c r="S962" s="271"/>
      <c r="T962" s="271"/>
      <c r="U962" s="271"/>
      <c r="V962" s="271"/>
      <c r="W962" s="271"/>
      <c r="X962" s="271"/>
      <c r="Y962" s="271"/>
      <c r="Z962" s="271"/>
      <c r="AA962" s="271"/>
      <c r="AB962" s="271"/>
      <c r="AC962" s="271"/>
      <c r="AD962" s="271"/>
      <c r="AE962" s="271"/>
      <c r="AF962" s="271"/>
      <c r="AG962" s="271"/>
    </row>
    <row r="963" spans="1:33" ht="15.75" customHeight="1" x14ac:dyDescent="0.25">
      <c r="A963" s="271"/>
      <c r="B963" s="271"/>
      <c r="C963" s="271"/>
      <c r="D963" s="271"/>
      <c r="E963" s="271"/>
      <c r="F963" s="271"/>
      <c r="G963" s="271"/>
      <c r="H963" s="271"/>
      <c r="I963" s="271"/>
      <c r="J963" s="271"/>
      <c r="K963" s="271"/>
      <c r="L963" s="271"/>
      <c r="M963" s="271"/>
      <c r="N963" s="271"/>
      <c r="O963" s="271"/>
      <c r="P963" s="271"/>
      <c r="Q963" s="271"/>
      <c r="R963" s="271"/>
      <c r="S963" s="271"/>
      <c r="T963" s="271"/>
      <c r="U963" s="271"/>
      <c r="V963" s="271"/>
      <c r="W963" s="271"/>
      <c r="X963" s="271"/>
      <c r="Y963" s="271"/>
      <c r="Z963" s="271"/>
      <c r="AA963" s="271"/>
      <c r="AB963" s="271"/>
      <c r="AC963" s="271"/>
      <c r="AD963" s="271"/>
      <c r="AE963" s="271"/>
      <c r="AF963" s="271"/>
      <c r="AG963" s="271"/>
    </row>
    <row r="964" spans="1:33" ht="15.75" customHeight="1" x14ac:dyDescent="0.25">
      <c r="A964" s="271"/>
      <c r="B964" s="271"/>
      <c r="C964" s="271"/>
      <c r="D964" s="271"/>
      <c r="E964" s="271"/>
      <c r="F964" s="271"/>
      <c r="G964" s="271"/>
      <c r="H964" s="271"/>
      <c r="I964" s="271"/>
      <c r="J964" s="271"/>
      <c r="K964" s="271"/>
      <c r="L964" s="271"/>
      <c r="M964" s="271"/>
      <c r="N964" s="271"/>
      <c r="O964" s="271"/>
      <c r="P964" s="271"/>
      <c r="Q964" s="271"/>
      <c r="R964" s="271"/>
      <c r="S964" s="271"/>
      <c r="T964" s="271"/>
      <c r="U964" s="271"/>
      <c r="V964" s="271"/>
      <c r="W964" s="271"/>
      <c r="X964" s="271"/>
      <c r="Y964" s="271"/>
      <c r="Z964" s="271"/>
      <c r="AA964" s="271"/>
      <c r="AB964" s="271"/>
      <c r="AC964" s="271"/>
      <c r="AD964" s="271"/>
      <c r="AE964" s="271"/>
      <c r="AF964" s="271"/>
      <c r="AG964" s="271"/>
    </row>
    <row r="965" spans="1:33" ht="15.75" customHeight="1" x14ac:dyDescent="0.25">
      <c r="A965" s="271"/>
      <c r="B965" s="271"/>
      <c r="C965" s="271"/>
      <c r="D965" s="271"/>
      <c r="E965" s="271"/>
      <c r="F965" s="271"/>
      <c r="G965" s="271"/>
      <c r="H965" s="271"/>
      <c r="I965" s="271"/>
      <c r="J965" s="271"/>
      <c r="K965" s="271"/>
      <c r="L965" s="271"/>
      <c r="M965" s="271"/>
      <c r="N965" s="271"/>
      <c r="O965" s="271"/>
      <c r="P965" s="271"/>
      <c r="Q965" s="271"/>
      <c r="R965" s="271"/>
      <c r="S965" s="271"/>
      <c r="T965" s="271"/>
      <c r="U965" s="271"/>
      <c r="V965" s="271"/>
      <c r="W965" s="271"/>
      <c r="X965" s="271"/>
      <c r="Y965" s="271"/>
      <c r="Z965" s="271"/>
      <c r="AA965" s="271"/>
      <c r="AB965" s="271"/>
      <c r="AC965" s="271"/>
      <c r="AD965" s="271"/>
      <c r="AE965" s="271"/>
      <c r="AF965" s="271"/>
      <c r="AG965" s="271"/>
    </row>
    <row r="966" spans="1:33" ht="15.75" customHeight="1" x14ac:dyDescent="0.25">
      <c r="A966" s="271"/>
      <c r="B966" s="271"/>
      <c r="C966" s="271"/>
      <c r="D966" s="271"/>
      <c r="E966" s="271"/>
      <c r="F966" s="271"/>
      <c r="G966" s="271"/>
      <c r="H966" s="271"/>
      <c r="I966" s="271"/>
      <c r="J966" s="271"/>
      <c r="K966" s="271"/>
      <c r="L966" s="271"/>
      <c r="M966" s="271"/>
      <c r="N966" s="271"/>
      <c r="O966" s="271"/>
      <c r="P966" s="271"/>
      <c r="Q966" s="271"/>
      <c r="R966" s="271"/>
      <c r="S966" s="271"/>
      <c r="T966" s="271"/>
      <c r="U966" s="271"/>
      <c r="V966" s="271"/>
      <c r="W966" s="271"/>
      <c r="X966" s="271"/>
      <c r="Y966" s="271"/>
      <c r="Z966" s="271"/>
      <c r="AA966" s="271"/>
      <c r="AB966" s="271"/>
      <c r="AC966" s="271"/>
      <c r="AD966" s="271"/>
      <c r="AE966" s="271"/>
      <c r="AF966" s="271"/>
      <c r="AG966" s="271"/>
    </row>
    <row r="967" spans="1:33" ht="15.75" customHeight="1" x14ac:dyDescent="0.25">
      <c r="A967" s="271"/>
      <c r="B967" s="271"/>
      <c r="C967" s="271"/>
      <c r="D967" s="271"/>
      <c r="E967" s="271"/>
      <c r="F967" s="271"/>
      <c r="G967" s="271"/>
      <c r="H967" s="271"/>
      <c r="I967" s="271"/>
      <c r="J967" s="271"/>
      <c r="K967" s="271"/>
      <c r="L967" s="271"/>
      <c r="M967" s="271"/>
      <c r="N967" s="271"/>
      <c r="O967" s="271"/>
      <c r="P967" s="271"/>
      <c r="Q967" s="271"/>
      <c r="R967" s="271"/>
      <c r="S967" s="271"/>
      <c r="T967" s="271"/>
      <c r="U967" s="271"/>
      <c r="V967" s="271"/>
      <c r="W967" s="271"/>
      <c r="X967" s="271"/>
      <c r="Y967" s="271"/>
      <c r="Z967" s="271"/>
      <c r="AA967" s="271"/>
      <c r="AB967" s="271"/>
      <c r="AC967" s="271"/>
      <c r="AD967" s="271"/>
      <c r="AE967" s="271"/>
      <c r="AF967" s="271"/>
      <c r="AG967" s="271"/>
    </row>
    <row r="968" spans="1:33" ht="15.75" customHeight="1" x14ac:dyDescent="0.25">
      <c r="A968" s="271"/>
      <c r="B968" s="271"/>
      <c r="C968" s="271"/>
      <c r="D968" s="271"/>
      <c r="E968" s="271"/>
      <c r="F968" s="271"/>
      <c r="G968" s="271"/>
      <c r="H968" s="271"/>
      <c r="I968" s="271"/>
      <c r="J968" s="271"/>
      <c r="K968" s="271"/>
      <c r="L968" s="271"/>
      <c r="M968" s="271"/>
      <c r="N968" s="271"/>
      <c r="O968" s="271"/>
      <c r="P968" s="271"/>
      <c r="Q968" s="271"/>
      <c r="R968" s="271"/>
      <c r="S968" s="271"/>
      <c r="T968" s="271"/>
      <c r="U968" s="271"/>
      <c r="V968" s="271"/>
      <c r="W968" s="271"/>
      <c r="X968" s="271"/>
      <c r="Y968" s="271"/>
      <c r="Z968" s="271"/>
      <c r="AA968" s="271"/>
      <c r="AB968" s="271"/>
      <c r="AC968" s="271"/>
      <c r="AD968" s="271"/>
      <c r="AE968" s="271"/>
      <c r="AF968" s="271"/>
      <c r="AG968" s="271"/>
    </row>
    <row r="969" spans="1:33" ht="15.75" customHeight="1" x14ac:dyDescent="0.25">
      <c r="A969" s="271"/>
      <c r="B969" s="271"/>
      <c r="C969" s="271"/>
      <c r="D969" s="271"/>
      <c r="E969" s="271"/>
      <c r="F969" s="271"/>
      <c r="G969" s="271"/>
      <c r="H969" s="271"/>
      <c r="I969" s="271"/>
      <c r="J969" s="271"/>
      <c r="K969" s="271"/>
      <c r="L969" s="271"/>
      <c r="M969" s="271"/>
      <c r="N969" s="271"/>
      <c r="O969" s="271"/>
      <c r="P969" s="271"/>
      <c r="Q969" s="271"/>
      <c r="R969" s="271"/>
      <c r="S969" s="271"/>
      <c r="T969" s="271"/>
      <c r="U969" s="271"/>
      <c r="V969" s="271"/>
      <c r="W969" s="271"/>
      <c r="X969" s="271"/>
      <c r="Y969" s="271"/>
      <c r="Z969" s="271"/>
      <c r="AA969" s="271"/>
      <c r="AB969" s="271"/>
      <c r="AC969" s="271"/>
      <c r="AD969" s="271"/>
      <c r="AE969" s="271"/>
      <c r="AF969" s="271"/>
      <c r="AG969" s="271"/>
    </row>
    <row r="970" spans="1:33" ht="15.75" customHeight="1" x14ac:dyDescent="0.25">
      <c r="A970" s="271"/>
      <c r="B970" s="271"/>
      <c r="C970" s="271"/>
      <c r="D970" s="271"/>
      <c r="E970" s="271"/>
      <c r="F970" s="271"/>
      <c r="G970" s="271"/>
      <c r="H970" s="271"/>
      <c r="I970" s="271"/>
      <c r="J970" s="271"/>
      <c r="K970" s="271"/>
      <c r="L970" s="271"/>
      <c r="M970" s="271"/>
      <c r="N970" s="271"/>
      <c r="O970" s="271"/>
      <c r="P970" s="271"/>
      <c r="Q970" s="271"/>
      <c r="R970" s="271"/>
      <c r="S970" s="271"/>
      <c r="T970" s="271"/>
      <c r="U970" s="271"/>
      <c r="V970" s="271"/>
      <c r="W970" s="271"/>
      <c r="X970" s="271"/>
      <c r="Y970" s="271"/>
      <c r="Z970" s="271"/>
      <c r="AA970" s="271"/>
      <c r="AB970" s="271"/>
      <c r="AC970" s="271"/>
      <c r="AD970" s="271"/>
      <c r="AE970" s="271"/>
      <c r="AF970" s="271"/>
      <c r="AG970" s="271"/>
    </row>
    <row r="971" spans="1:33" ht="15.75" customHeight="1" x14ac:dyDescent="0.25">
      <c r="A971" s="271"/>
      <c r="B971" s="271"/>
      <c r="C971" s="271"/>
      <c r="D971" s="271"/>
      <c r="E971" s="271"/>
      <c r="F971" s="271"/>
      <c r="G971" s="271"/>
      <c r="H971" s="271"/>
      <c r="I971" s="271"/>
      <c r="J971" s="271"/>
      <c r="K971" s="271"/>
      <c r="L971" s="271"/>
      <c r="M971" s="271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  <c r="X971" s="271"/>
      <c r="Y971" s="271"/>
      <c r="Z971" s="271"/>
      <c r="AA971" s="271"/>
      <c r="AB971" s="271"/>
      <c r="AC971" s="271"/>
      <c r="AD971" s="271"/>
      <c r="AE971" s="271"/>
      <c r="AF971" s="271"/>
      <c r="AG971" s="271"/>
    </row>
    <row r="972" spans="1:33" ht="15.75" customHeight="1" x14ac:dyDescent="0.25">
      <c r="A972" s="271"/>
      <c r="B972" s="271"/>
      <c r="C972" s="271"/>
      <c r="D972" s="271"/>
      <c r="E972" s="271"/>
      <c r="F972" s="271"/>
      <c r="G972" s="271"/>
      <c r="H972" s="271"/>
      <c r="I972" s="271"/>
      <c r="J972" s="271"/>
      <c r="K972" s="271"/>
      <c r="L972" s="271"/>
      <c r="M972" s="271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  <c r="X972" s="271"/>
      <c r="Y972" s="271"/>
      <c r="Z972" s="271"/>
      <c r="AA972" s="271"/>
      <c r="AB972" s="271"/>
      <c r="AC972" s="271"/>
      <c r="AD972" s="271"/>
      <c r="AE972" s="271"/>
      <c r="AF972" s="271"/>
      <c r="AG972" s="271"/>
    </row>
    <row r="973" spans="1:33" ht="15.75" customHeight="1" x14ac:dyDescent="0.25">
      <c r="A973" s="271"/>
      <c r="B973" s="271"/>
      <c r="C973" s="271"/>
      <c r="D973" s="271"/>
      <c r="E973" s="271"/>
      <c r="F973" s="271"/>
      <c r="G973" s="271"/>
      <c r="H973" s="271"/>
      <c r="I973" s="271"/>
      <c r="J973" s="271"/>
      <c r="K973" s="271"/>
      <c r="L973" s="271"/>
      <c r="M973" s="271"/>
      <c r="N973" s="271"/>
      <c r="O973" s="271"/>
      <c r="P973" s="271"/>
      <c r="Q973" s="271"/>
      <c r="R973" s="271"/>
      <c r="S973" s="271"/>
      <c r="T973" s="271"/>
      <c r="U973" s="271"/>
      <c r="V973" s="271"/>
      <c r="W973" s="271"/>
      <c r="X973" s="271"/>
      <c r="Y973" s="271"/>
      <c r="Z973" s="271"/>
      <c r="AA973" s="271"/>
      <c r="AB973" s="271"/>
      <c r="AC973" s="271"/>
      <c r="AD973" s="271"/>
      <c r="AE973" s="271"/>
      <c r="AF973" s="271"/>
      <c r="AG973" s="271"/>
    </row>
    <row r="974" spans="1:33" ht="15.75" customHeight="1" x14ac:dyDescent="0.25">
      <c r="A974" s="271"/>
      <c r="B974" s="271"/>
      <c r="C974" s="271"/>
      <c r="D974" s="271"/>
      <c r="E974" s="271"/>
      <c r="F974" s="271"/>
      <c r="G974" s="271"/>
      <c r="H974" s="271"/>
      <c r="I974" s="271"/>
      <c r="J974" s="271"/>
      <c r="K974" s="271"/>
      <c r="L974" s="271"/>
      <c r="M974" s="271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  <c r="X974" s="271"/>
      <c r="Y974" s="271"/>
      <c r="Z974" s="271"/>
      <c r="AA974" s="271"/>
      <c r="AB974" s="271"/>
      <c r="AC974" s="271"/>
      <c r="AD974" s="271"/>
      <c r="AE974" s="271"/>
      <c r="AF974" s="271"/>
      <c r="AG974" s="271"/>
    </row>
    <row r="975" spans="1:33" ht="15.75" customHeight="1" x14ac:dyDescent="0.25">
      <c r="A975" s="271"/>
      <c r="B975" s="271"/>
      <c r="C975" s="271"/>
      <c r="D975" s="271"/>
      <c r="E975" s="271"/>
      <c r="F975" s="271"/>
      <c r="G975" s="271"/>
      <c r="H975" s="271"/>
      <c r="I975" s="271"/>
      <c r="J975" s="271"/>
      <c r="K975" s="271"/>
      <c r="L975" s="271"/>
      <c r="M975" s="271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  <c r="X975" s="271"/>
      <c r="Y975" s="271"/>
      <c r="Z975" s="271"/>
      <c r="AA975" s="271"/>
      <c r="AB975" s="271"/>
      <c r="AC975" s="271"/>
      <c r="AD975" s="271"/>
      <c r="AE975" s="271"/>
      <c r="AF975" s="271"/>
      <c r="AG975" s="271"/>
    </row>
    <row r="976" spans="1:33" ht="15.75" customHeight="1" x14ac:dyDescent="0.25">
      <c r="A976" s="271"/>
      <c r="B976" s="271"/>
      <c r="C976" s="271"/>
      <c r="D976" s="271"/>
      <c r="E976" s="271"/>
      <c r="F976" s="271"/>
      <c r="G976" s="271"/>
      <c r="H976" s="271"/>
      <c r="I976" s="271"/>
      <c r="J976" s="271"/>
      <c r="K976" s="271"/>
      <c r="L976" s="271"/>
      <c r="M976" s="271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  <c r="X976" s="271"/>
      <c r="Y976" s="271"/>
      <c r="Z976" s="271"/>
      <c r="AA976" s="271"/>
      <c r="AB976" s="271"/>
      <c r="AC976" s="271"/>
      <c r="AD976" s="271"/>
      <c r="AE976" s="271"/>
      <c r="AF976" s="271"/>
      <c r="AG976" s="271"/>
    </row>
    <row r="977" spans="1:33" ht="15.75" customHeight="1" x14ac:dyDescent="0.25">
      <c r="A977" s="271"/>
      <c r="B977" s="271"/>
      <c r="C977" s="271"/>
      <c r="D977" s="271"/>
      <c r="E977" s="271"/>
      <c r="F977" s="271"/>
      <c r="G977" s="271"/>
      <c r="H977" s="271"/>
      <c r="I977" s="271"/>
      <c r="J977" s="271"/>
      <c r="K977" s="271"/>
      <c r="L977" s="271"/>
      <c r="M977" s="271"/>
      <c r="N977" s="271"/>
      <c r="O977" s="271"/>
      <c r="P977" s="271"/>
      <c r="Q977" s="271"/>
      <c r="R977" s="271"/>
      <c r="S977" s="271"/>
      <c r="T977" s="271"/>
      <c r="U977" s="271"/>
      <c r="V977" s="271"/>
      <c r="W977" s="271"/>
      <c r="X977" s="271"/>
      <c r="Y977" s="271"/>
      <c r="Z977" s="271"/>
      <c r="AA977" s="271"/>
      <c r="AB977" s="271"/>
      <c r="AC977" s="271"/>
      <c r="AD977" s="271"/>
      <c r="AE977" s="271"/>
      <c r="AF977" s="271"/>
      <c r="AG977" s="271"/>
    </row>
    <row r="978" spans="1:33" ht="15.75" customHeight="1" x14ac:dyDescent="0.25">
      <c r="A978" s="271"/>
      <c r="B978" s="271"/>
      <c r="C978" s="271"/>
      <c r="D978" s="271"/>
      <c r="E978" s="271"/>
      <c r="F978" s="271"/>
      <c r="G978" s="271"/>
      <c r="H978" s="271"/>
      <c r="I978" s="271"/>
      <c r="J978" s="271"/>
      <c r="K978" s="271"/>
      <c r="L978" s="271"/>
      <c r="M978" s="271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  <c r="X978" s="271"/>
      <c r="Y978" s="271"/>
      <c r="Z978" s="271"/>
      <c r="AA978" s="271"/>
      <c r="AB978" s="271"/>
      <c r="AC978" s="271"/>
      <c r="AD978" s="271"/>
      <c r="AE978" s="271"/>
      <c r="AF978" s="271"/>
      <c r="AG978" s="271"/>
    </row>
    <row r="979" spans="1:33" ht="15.75" customHeight="1" x14ac:dyDescent="0.25">
      <c r="A979" s="271"/>
      <c r="B979" s="271"/>
      <c r="C979" s="271"/>
      <c r="D979" s="271"/>
      <c r="E979" s="271"/>
      <c r="F979" s="271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  <c r="X979" s="271"/>
      <c r="Y979" s="271"/>
      <c r="Z979" s="271"/>
      <c r="AA979" s="271"/>
      <c r="AB979" s="271"/>
      <c r="AC979" s="271"/>
      <c r="AD979" s="271"/>
      <c r="AE979" s="271"/>
      <c r="AF979" s="271"/>
      <c r="AG979" s="271"/>
    </row>
    <row r="980" spans="1:33" ht="15.75" customHeight="1" x14ac:dyDescent="0.25">
      <c r="A980" s="271"/>
      <c r="B980" s="271"/>
      <c r="C980" s="271"/>
      <c r="D980" s="271"/>
      <c r="E980" s="271"/>
      <c r="F980" s="271"/>
      <c r="G980" s="271"/>
      <c r="H980" s="271"/>
      <c r="I980" s="271"/>
      <c r="J980" s="271"/>
      <c r="K980" s="271"/>
      <c r="L980" s="271"/>
      <c r="M980" s="271"/>
      <c r="N980" s="271"/>
      <c r="O980" s="271"/>
      <c r="P980" s="271"/>
      <c r="Q980" s="271"/>
      <c r="R980" s="271"/>
      <c r="S980" s="271"/>
      <c r="T980" s="271"/>
      <c r="U980" s="271"/>
      <c r="V980" s="271"/>
      <c r="W980" s="271"/>
      <c r="X980" s="271"/>
      <c r="Y980" s="271"/>
      <c r="Z980" s="271"/>
      <c r="AA980" s="271"/>
      <c r="AB980" s="271"/>
      <c r="AC980" s="271"/>
      <c r="AD980" s="271"/>
      <c r="AE980" s="271"/>
      <c r="AF980" s="271"/>
      <c r="AG980" s="271"/>
    </row>
    <row r="981" spans="1:33" ht="15.75" customHeight="1" x14ac:dyDescent="0.25">
      <c r="A981" s="271"/>
      <c r="B981" s="271"/>
      <c r="C981" s="271"/>
      <c r="D981" s="271"/>
      <c r="E981" s="271"/>
      <c r="F981" s="271"/>
      <c r="G981" s="271"/>
      <c r="H981" s="271"/>
      <c r="I981" s="271"/>
      <c r="J981" s="271"/>
      <c r="K981" s="271"/>
      <c r="L981" s="271"/>
      <c r="M981" s="271"/>
      <c r="N981" s="271"/>
      <c r="O981" s="271"/>
      <c r="P981" s="271"/>
      <c r="Q981" s="271"/>
      <c r="R981" s="271"/>
      <c r="S981" s="271"/>
      <c r="T981" s="271"/>
      <c r="U981" s="271"/>
      <c r="V981" s="271"/>
      <c r="W981" s="271"/>
      <c r="X981" s="271"/>
      <c r="Y981" s="271"/>
      <c r="Z981" s="271"/>
      <c r="AA981" s="271"/>
      <c r="AB981" s="271"/>
      <c r="AC981" s="271"/>
      <c r="AD981" s="271"/>
      <c r="AE981" s="271"/>
      <c r="AF981" s="271"/>
      <c r="AG981" s="271"/>
    </row>
    <row r="982" spans="1:33" ht="15.75" customHeight="1" x14ac:dyDescent="0.25">
      <c r="A982" s="271"/>
      <c r="B982" s="271"/>
      <c r="C982" s="271"/>
      <c r="D982" s="271"/>
      <c r="E982" s="271"/>
      <c r="F982" s="271"/>
      <c r="G982" s="271"/>
      <c r="H982" s="271"/>
      <c r="I982" s="271"/>
      <c r="J982" s="271"/>
      <c r="K982" s="271"/>
      <c r="L982" s="271"/>
      <c r="M982" s="271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  <c r="X982" s="271"/>
      <c r="Y982" s="271"/>
      <c r="Z982" s="271"/>
      <c r="AA982" s="271"/>
      <c r="AB982" s="271"/>
      <c r="AC982" s="271"/>
      <c r="AD982" s="271"/>
      <c r="AE982" s="271"/>
      <c r="AF982" s="271"/>
      <c r="AG982" s="271"/>
    </row>
    <row r="983" spans="1:33" ht="15.75" customHeight="1" x14ac:dyDescent="0.25">
      <c r="A983" s="271"/>
      <c r="B983" s="271"/>
      <c r="C983" s="271"/>
      <c r="D983" s="271"/>
      <c r="E983" s="271"/>
      <c r="F983" s="271"/>
      <c r="G983" s="271"/>
      <c r="H983" s="271"/>
      <c r="I983" s="271"/>
      <c r="J983" s="271"/>
      <c r="K983" s="271"/>
      <c r="L983" s="271"/>
      <c r="M983" s="271"/>
      <c r="N983" s="271"/>
      <c r="O983" s="271"/>
      <c r="P983" s="271"/>
      <c r="Q983" s="271"/>
      <c r="R983" s="271"/>
      <c r="S983" s="271"/>
      <c r="T983" s="271"/>
      <c r="U983" s="271"/>
      <c r="V983" s="271"/>
      <c r="W983" s="271"/>
      <c r="X983" s="271"/>
      <c r="Y983" s="271"/>
      <c r="Z983" s="271"/>
      <c r="AA983" s="271"/>
      <c r="AB983" s="271"/>
      <c r="AC983" s="271"/>
      <c r="AD983" s="271"/>
      <c r="AE983" s="271"/>
      <c r="AF983" s="271"/>
      <c r="AG983" s="271"/>
    </row>
    <row r="984" spans="1:33" ht="15.75" customHeight="1" x14ac:dyDescent="0.25">
      <c r="A984" s="271"/>
      <c r="B984" s="271"/>
      <c r="C984" s="271"/>
      <c r="D984" s="271"/>
      <c r="E984" s="271"/>
      <c r="F984" s="271"/>
      <c r="G984" s="271"/>
      <c r="H984" s="271"/>
      <c r="I984" s="271"/>
      <c r="J984" s="271"/>
      <c r="K984" s="271"/>
      <c r="L984" s="271"/>
      <c r="M984" s="271"/>
      <c r="N984" s="271"/>
      <c r="O984" s="271"/>
      <c r="P984" s="271"/>
      <c r="Q984" s="271"/>
      <c r="R984" s="271"/>
      <c r="S984" s="271"/>
      <c r="T984" s="271"/>
      <c r="U984" s="271"/>
      <c r="V984" s="271"/>
      <c r="W984" s="271"/>
      <c r="X984" s="271"/>
      <c r="Y984" s="271"/>
      <c r="Z984" s="271"/>
      <c r="AA984" s="271"/>
      <c r="AB984" s="271"/>
      <c r="AC984" s="271"/>
      <c r="AD984" s="271"/>
      <c r="AE984" s="271"/>
      <c r="AF984" s="271"/>
      <c r="AG984" s="271"/>
    </row>
    <row r="985" spans="1:33" ht="15.75" customHeight="1" x14ac:dyDescent="0.25">
      <c r="A985" s="271"/>
      <c r="B985" s="271"/>
      <c r="C985" s="271"/>
      <c r="D985" s="271"/>
      <c r="E985" s="271"/>
      <c r="F985" s="271"/>
      <c r="G985" s="271"/>
      <c r="H985" s="271"/>
      <c r="I985" s="271"/>
      <c r="J985" s="271"/>
      <c r="K985" s="271"/>
      <c r="L985" s="271"/>
      <c r="M985" s="271"/>
      <c r="N985" s="271"/>
      <c r="O985" s="271"/>
      <c r="P985" s="271"/>
      <c r="Q985" s="271"/>
      <c r="R985" s="271"/>
      <c r="S985" s="271"/>
      <c r="T985" s="271"/>
      <c r="U985" s="271"/>
      <c r="V985" s="271"/>
      <c r="W985" s="271"/>
      <c r="X985" s="271"/>
      <c r="Y985" s="271"/>
      <c r="Z985" s="271"/>
      <c r="AA985" s="271"/>
      <c r="AB985" s="271"/>
      <c r="AC985" s="271"/>
      <c r="AD985" s="271"/>
      <c r="AE985" s="271"/>
      <c r="AF985" s="271"/>
      <c r="AG985" s="271"/>
    </row>
    <row r="986" spans="1:33" ht="15.75" customHeight="1" x14ac:dyDescent="0.25">
      <c r="A986" s="271"/>
      <c r="B986" s="271"/>
      <c r="C986" s="271"/>
      <c r="D986" s="271"/>
      <c r="E986" s="271"/>
      <c r="F986" s="271"/>
      <c r="G986" s="271"/>
      <c r="H986" s="271"/>
      <c r="I986" s="271"/>
      <c r="J986" s="271"/>
      <c r="K986" s="271"/>
      <c r="L986" s="271"/>
      <c r="M986" s="271"/>
      <c r="N986" s="271"/>
      <c r="O986" s="271"/>
      <c r="P986" s="271"/>
      <c r="Q986" s="271"/>
      <c r="R986" s="271"/>
      <c r="S986" s="271"/>
      <c r="T986" s="271"/>
      <c r="U986" s="271"/>
      <c r="V986" s="271"/>
      <c r="W986" s="271"/>
      <c r="X986" s="271"/>
      <c r="Y986" s="271"/>
      <c r="Z986" s="271"/>
      <c r="AA986" s="271"/>
      <c r="AB986" s="271"/>
      <c r="AC986" s="271"/>
      <c r="AD986" s="271"/>
      <c r="AE986" s="271"/>
      <c r="AF986" s="271"/>
      <c r="AG986" s="271"/>
    </row>
    <row r="987" spans="1:33" ht="15.75" customHeight="1" x14ac:dyDescent="0.25">
      <c r="A987" s="271"/>
      <c r="B987" s="271"/>
      <c r="C987" s="271"/>
      <c r="D987" s="271"/>
      <c r="E987" s="271"/>
      <c r="F987" s="271"/>
      <c r="G987" s="271"/>
      <c r="H987" s="271"/>
      <c r="I987" s="271"/>
      <c r="J987" s="271"/>
      <c r="K987" s="271"/>
      <c r="L987" s="271"/>
      <c r="M987" s="271"/>
      <c r="N987" s="271"/>
      <c r="O987" s="271"/>
      <c r="P987" s="271"/>
      <c r="Q987" s="271"/>
      <c r="R987" s="271"/>
      <c r="S987" s="271"/>
      <c r="T987" s="271"/>
      <c r="U987" s="271"/>
      <c r="V987" s="271"/>
      <c r="W987" s="271"/>
      <c r="X987" s="271"/>
      <c r="Y987" s="271"/>
      <c r="Z987" s="271"/>
      <c r="AA987" s="271"/>
      <c r="AB987" s="271"/>
      <c r="AC987" s="271"/>
      <c r="AD987" s="271"/>
      <c r="AE987" s="271"/>
      <c r="AF987" s="271"/>
      <c r="AG987" s="271"/>
    </row>
    <row r="988" spans="1:33" ht="15.75" customHeight="1" x14ac:dyDescent="0.25">
      <c r="A988" s="271"/>
      <c r="B988" s="271"/>
      <c r="C988" s="271"/>
      <c r="D988" s="271"/>
      <c r="E988" s="271"/>
      <c r="F988" s="271"/>
      <c r="G988" s="271"/>
      <c r="H988" s="271"/>
      <c r="I988" s="271"/>
      <c r="J988" s="271"/>
      <c r="K988" s="271"/>
      <c r="L988" s="271"/>
      <c r="M988" s="271"/>
      <c r="N988" s="271"/>
      <c r="O988" s="271"/>
      <c r="P988" s="271"/>
      <c r="Q988" s="271"/>
      <c r="R988" s="271"/>
      <c r="S988" s="271"/>
      <c r="T988" s="271"/>
      <c r="U988" s="271"/>
      <c r="V988" s="271"/>
      <c r="W988" s="271"/>
      <c r="X988" s="271"/>
      <c r="Y988" s="271"/>
      <c r="Z988" s="271"/>
      <c r="AA988" s="271"/>
      <c r="AB988" s="271"/>
      <c r="AC988" s="271"/>
      <c r="AD988" s="271"/>
      <c r="AE988" s="271"/>
      <c r="AF988" s="271"/>
      <c r="AG988" s="271"/>
    </row>
    <row r="989" spans="1:33" ht="15.75" customHeight="1" x14ac:dyDescent="0.25">
      <c r="A989" s="271"/>
      <c r="B989" s="271"/>
      <c r="C989" s="271"/>
      <c r="D989" s="271"/>
      <c r="E989" s="271"/>
      <c r="F989" s="271"/>
      <c r="G989" s="271"/>
      <c r="H989" s="271"/>
      <c r="I989" s="271"/>
      <c r="J989" s="271"/>
      <c r="K989" s="271"/>
      <c r="L989" s="271"/>
      <c r="M989" s="271"/>
      <c r="N989" s="271"/>
      <c r="O989" s="271"/>
      <c r="P989" s="271"/>
      <c r="Q989" s="271"/>
      <c r="R989" s="271"/>
      <c r="S989" s="271"/>
      <c r="T989" s="271"/>
      <c r="U989" s="271"/>
      <c r="V989" s="271"/>
      <c r="W989" s="271"/>
      <c r="X989" s="271"/>
      <c r="Y989" s="271"/>
      <c r="Z989" s="271"/>
      <c r="AA989" s="271"/>
      <c r="AB989" s="271"/>
      <c r="AC989" s="271"/>
      <c r="AD989" s="271"/>
      <c r="AE989" s="271"/>
      <c r="AF989" s="271"/>
      <c r="AG989" s="271"/>
    </row>
    <row r="990" spans="1:33" ht="15.75" customHeight="1" x14ac:dyDescent="0.25">
      <c r="A990" s="271"/>
      <c r="B990" s="271"/>
      <c r="C990" s="271"/>
      <c r="D990" s="271"/>
      <c r="E990" s="271"/>
      <c r="F990" s="271"/>
      <c r="G990" s="271"/>
      <c r="H990" s="271"/>
      <c r="I990" s="271"/>
      <c r="J990" s="271"/>
      <c r="K990" s="271"/>
      <c r="L990" s="271"/>
      <c r="M990" s="271"/>
      <c r="N990" s="271"/>
      <c r="O990" s="271"/>
      <c r="P990" s="271"/>
      <c r="Q990" s="271"/>
      <c r="R990" s="271"/>
      <c r="S990" s="271"/>
      <c r="T990" s="271"/>
      <c r="U990" s="271"/>
      <c r="V990" s="271"/>
      <c r="W990" s="271"/>
      <c r="X990" s="271"/>
      <c r="Y990" s="271"/>
      <c r="Z990" s="271"/>
      <c r="AA990" s="271"/>
      <c r="AB990" s="271"/>
      <c r="AC990" s="271"/>
      <c r="AD990" s="271"/>
      <c r="AE990" s="271"/>
      <c r="AF990" s="271"/>
      <c r="AG990" s="271"/>
    </row>
    <row r="991" spans="1:33" ht="15.75" customHeight="1" x14ac:dyDescent="0.25">
      <c r="A991" s="271"/>
      <c r="B991" s="271"/>
      <c r="C991" s="271"/>
      <c r="D991" s="271"/>
      <c r="E991" s="271"/>
      <c r="F991" s="271"/>
      <c r="G991" s="271"/>
      <c r="H991" s="271"/>
      <c r="I991" s="271"/>
      <c r="J991" s="271"/>
      <c r="K991" s="271"/>
      <c r="L991" s="271"/>
      <c r="M991" s="271"/>
      <c r="N991" s="271"/>
      <c r="O991" s="271"/>
      <c r="P991" s="271"/>
      <c r="Q991" s="271"/>
      <c r="R991" s="271"/>
      <c r="S991" s="271"/>
      <c r="T991" s="271"/>
      <c r="U991" s="271"/>
      <c r="V991" s="271"/>
      <c r="W991" s="271"/>
      <c r="X991" s="271"/>
      <c r="Y991" s="271"/>
      <c r="Z991" s="271"/>
      <c r="AA991" s="271"/>
      <c r="AB991" s="271"/>
      <c r="AC991" s="271"/>
      <c r="AD991" s="271"/>
      <c r="AE991" s="271"/>
      <c r="AF991" s="271"/>
      <c r="AG991" s="271"/>
    </row>
    <row r="992" spans="1:33" ht="15.75" customHeight="1" x14ac:dyDescent="0.25">
      <c r="A992" s="271"/>
      <c r="B992" s="271"/>
      <c r="C992" s="271"/>
      <c r="D992" s="271"/>
      <c r="E992" s="271"/>
      <c r="F992" s="271"/>
      <c r="G992" s="271"/>
      <c r="H992" s="271"/>
      <c r="I992" s="271"/>
      <c r="J992" s="271"/>
      <c r="K992" s="271"/>
      <c r="L992" s="271"/>
      <c r="M992" s="271"/>
      <c r="N992" s="271"/>
      <c r="O992" s="271"/>
      <c r="P992" s="271"/>
      <c r="Q992" s="271"/>
      <c r="R992" s="271"/>
      <c r="S992" s="271"/>
      <c r="T992" s="271"/>
      <c r="U992" s="271"/>
      <c r="V992" s="271"/>
      <c r="W992" s="271"/>
      <c r="X992" s="271"/>
      <c r="Y992" s="271"/>
      <c r="Z992" s="271"/>
      <c r="AA992" s="271"/>
      <c r="AB992" s="271"/>
      <c r="AC992" s="271"/>
      <c r="AD992" s="271"/>
      <c r="AE992" s="271"/>
      <c r="AF992" s="271"/>
      <c r="AG992" s="271"/>
    </row>
    <row r="993" spans="1:33" ht="15.75" customHeight="1" x14ac:dyDescent="0.25">
      <c r="A993" s="271"/>
      <c r="B993" s="271"/>
      <c r="C993" s="271"/>
      <c r="D993" s="271"/>
      <c r="E993" s="271"/>
      <c r="F993" s="271"/>
      <c r="G993" s="271"/>
      <c r="H993" s="271"/>
      <c r="I993" s="271"/>
      <c r="J993" s="271"/>
      <c r="K993" s="271"/>
      <c r="L993" s="271"/>
      <c r="M993" s="271"/>
      <c r="N993" s="271"/>
      <c r="O993" s="271"/>
      <c r="P993" s="271"/>
      <c r="Q993" s="271"/>
      <c r="R993" s="271"/>
      <c r="S993" s="271"/>
      <c r="T993" s="271"/>
      <c r="U993" s="271"/>
      <c r="V993" s="271"/>
      <c r="W993" s="271"/>
      <c r="X993" s="271"/>
      <c r="Y993" s="271"/>
      <c r="Z993" s="271"/>
      <c r="AA993" s="271"/>
      <c r="AB993" s="271"/>
      <c r="AC993" s="271"/>
      <c r="AD993" s="271"/>
      <c r="AE993" s="271"/>
      <c r="AF993" s="271"/>
      <c r="AG993" s="271"/>
    </row>
    <row r="994" spans="1:33" ht="15.75" customHeight="1" x14ac:dyDescent="0.25">
      <c r="A994" s="271"/>
      <c r="B994" s="271"/>
      <c r="C994" s="271"/>
      <c r="D994" s="271"/>
      <c r="E994" s="271"/>
      <c r="F994" s="271"/>
      <c r="G994" s="271"/>
      <c r="H994" s="271"/>
      <c r="I994" s="271"/>
      <c r="J994" s="271"/>
      <c r="K994" s="271"/>
      <c r="L994" s="271"/>
      <c r="M994" s="271"/>
      <c r="N994" s="271"/>
      <c r="O994" s="271"/>
      <c r="P994" s="271"/>
      <c r="Q994" s="271"/>
      <c r="R994" s="271"/>
      <c r="S994" s="271"/>
      <c r="T994" s="271"/>
      <c r="U994" s="271"/>
      <c r="V994" s="271"/>
      <c r="W994" s="271"/>
      <c r="X994" s="271"/>
      <c r="Y994" s="271"/>
      <c r="Z994" s="271"/>
      <c r="AA994" s="271"/>
      <c r="AB994" s="271"/>
      <c r="AC994" s="271"/>
      <c r="AD994" s="271"/>
      <c r="AE994" s="271"/>
      <c r="AF994" s="271"/>
      <c r="AG994" s="271"/>
    </row>
    <row r="995" spans="1:33" ht="15.75" customHeight="1" x14ac:dyDescent="0.25">
      <c r="A995" s="271"/>
      <c r="B995" s="271"/>
      <c r="C995" s="271"/>
      <c r="D995" s="271"/>
      <c r="E995" s="271"/>
      <c r="F995" s="271"/>
      <c r="G995" s="271"/>
      <c r="H995" s="271"/>
      <c r="I995" s="271"/>
      <c r="J995" s="271"/>
      <c r="K995" s="271"/>
      <c r="L995" s="271"/>
      <c r="M995" s="271"/>
      <c r="N995" s="271"/>
      <c r="O995" s="271"/>
      <c r="P995" s="271"/>
      <c r="Q995" s="271"/>
      <c r="R995" s="271"/>
      <c r="S995" s="271"/>
      <c r="T995" s="271"/>
      <c r="U995" s="271"/>
      <c r="V995" s="271"/>
      <c r="W995" s="271"/>
      <c r="X995" s="271"/>
      <c r="Y995" s="271"/>
      <c r="Z995" s="271"/>
      <c r="AA995" s="271"/>
      <c r="AB995" s="271"/>
      <c r="AC995" s="271"/>
      <c r="AD995" s="271"/>
      <c r="AE995" s="271"/>
      <c r="AF995" s="271"/>
      <c r="AG995" s="271"/>
    </row>
    <row r="996" spans="1:33" ht="15.75" customHeight="1" x14ac:dyDescent="0.25">
      <c r="A996" s="271"/>
      <c r="B996" s="271"/>
      <c r="C996" s="271"/>
      <c r="D996" s="271"/>
      <c r="E996" s="271"/>
      <c r="F996" s="271"/>
      <c r="G996" s="271"/>
      <c r="H996" s="271"/>
      <c r="I996" s="271"/>
      <c r="J996" s="271"/>
      <c r="K996" s="271"/>
      <c r="L996" s="271"/>
      <c r="M996" s="271"/>
      <c r="N996" s="271"/>
      <c r="O996" s="271"/>
      <c r="P996" s="271"/>
      <c r="Q996" s="271"/>
      <c r="R996" s="271"/>
      <c r="S996" s="271"/>
      <c r="T996" s="271"/>
      <c r="U996" s="271"/>
      <c r="V996" s="271"/>
      <c r="W996" s="271"/>
      <c r="X996" s="271"/>
      <c r="Y996" s="271"/>
      <c r="Z996" s="271"/>
      <c r="AA996" s="271"/>
      <c r="AB996" s="271"/>
      <c r="AC996" s="271"/>
      <c r="AD996" s="271"/>
      <c r="AE996" s="271"/>
      <c r="AF996" s="271"/>
      <c r="AG996" s="271"/>
    </row>
    <row r="997" spans="1:33" ht="15.75" customHeight="1" x14ac:dyDescent="0.25">
      <c r="A997" s="271"/>
      <c r="B997" s="271"/>
      <c r="C997" s="271"/>
      <c r="D997" s="271"/>
      <c r="E997" s="271"/>
      <c r="F997" s="271"/>
      <c r="G997" s="271"/>
      <c r="H997" s="271"/>
      <c r="I997" s="271"/>
      <c r="J997" s="271"/>
      <c r="K997" s="271"/>
      <c r="L997" s="271"/>
      <c r="M997" s="271"/>
      <c r="N997" s="271"/>
      <c r="O997" s="271"/>
      <c r="P997" s="271"/>
      <c r="Q997" s="271"/>
      <c r="R997" s="271"/>
      <c r="S997" s="271"/>
      <c r="T997" s="271"/>
      <c r="U997" s="271"/>
      <c r="V997" s="271"/>
      <c r="W997" s="271"/>
      <c r="X997" s="271"/>
      <c r="Y997" s="271"/>
      <c r="Z997" s="271"/>
      <c r="AA997" s="271"/>
      <c r="AB997" s="271"/>
      <c r="AC997" s="271"/>
      <c r="AD997" s="271"/>
      <c r="AE997" s="271"/>
      <c r="AF997" s="271"/>
      <c r="AG997" s="271"/>
    </row>
    <row r="998" spans="1:33" ht="15.75" customHeight="1" x14ac:dyDescent="0.25">
      <c r="A998" s="271"/>
      <c r="B998" s="271"/>
      <c r="C998" s="271"/>
      <c r="D998" s="271"/>
      <c r="E998" s="271"/>
      <c r="F998" s="271"/>
      <c r="G998" s="271"/>
      <c r="H998" s="271"/>
      <c r="I998" s="271"/>
      <c r="J998" s="271"/>
      <c r="K998" s="271"/>
      <c r="L998" s="271"/>
      <c r="M998" s="271"/>
      <c r="N998" s="271"/>
      <c r="O998" s="271"/>
      <c r="P998" s="271"/>
      <c r="Q998" s="271"/>
      <c r="R998" s="271"/>
      <c r="S998" s="271"/>
      <c r="T998" s="271"/>
      <c r="U998" s="271"/>
      <c r="V998" s="271"/>
      <c r="W998" s="271"/>
      <c r="X998" s="271"/>
      <c r="Y998" s="271"/>
      <c r="Z998" s="271"/>
      <c r="AA998" s="271"/>
      <c r="AB998" s="271"/>
      <c r="AC998" s="271"/>
      <c r="AD998" s="271"/>
      <c r="AE998" s="271"/>
      <c r="AF998" s="271"/>
      <c r="AG998" s="271"/>
    </row>
    <row r="999" spans="1:33" ht="15.75" customHeight="1" x14ac:dyDescent="0.25">
      <c r="A999" s="271"/>
      <c r="B999" s="271"/>
      <c r="C999" s="271"/>
      <c r="D999" s="271"/>
      <c r="E999" s="271"/>
      <c r="F999" s="271"/>
      <c r="G999" s="271"/>
      <c r="H999" s="271"/>
      <c r="I999" s="271"/>
      <c r="J999" s="271"/>
      <c r="K999" s="271"/>
      <c r="L999" s="271"/>
      <c r="M999" s="271"/>
      <c r="N999" s="271"/>
      <c r="O999" s="271"/>
      <c r="P999" s="271"/>
      <c r="Q999" s="271"/>
      <c r="R999" s="271"/>
      <c r="S999" s="271"/>
      <c r="T999" s="271"/>
      <c r="U999" s="271"/>
      <c r="V999" s="271"/>
      <c r="W999" s="271"/>
      <c r="X999" s="271"/>
      <c r="Y999" s="271"/>
      <c r="Z999" s="271"/>
      <c r="AA999" s="271"/>
      <c r="AB999" s="271"/>
      <c r="AC999" s="271"/>
      <c r="AD999" s="271"/>
      <c r="AE999" s="271"/>
      <c r="AF999" s="271"/>
      <c r="AG999" s="271"/>
    </row>
    <row r="1000" spans="1:33" ht="15.75" customHeight="1" x14ac:dyDescent="0.25">
      <c r="A1000" s="271"/>
      <c r="B1000" s="271"/>
      <c r="C1000" s="271"/>
      <c r="D1000" s="271"/>
      <c r="E1000" s="271"/>
      <c r="F1000" s="271"/>
      <c r="G1000" s="271"/>
      <c r="H1000" s="271"/>
      <c r="I1000" s="271"/>
      <c r="J1000" s="271"/>
      <c r="K1000" s="271"/>
      <c r="L1000" s="271"/>
      <c r="M1000" s="271"/>
      <c r="N1000" s="271"/>
      <c r="O1000" s="271"/>
      <c r="P1000" s="271"/>
      <c r="Q1000" s="271"/>
      <c r="R1000" s="271"/>
      <c r="S1000" s="271"/>
      <c r="T1000" s="271"/>
      <c r="U1000" s="271"/>
      <c r="V1000" s="271"/>
      <c r="W1000" s="271"/>
      <c r="X1000" s="271"/>
      <c r="Y1000" s="271"/>
      <c r="Z1000" s="271"/>
      <c r="AA1000" s="271"/>
      <c r="AB1000" s="271"/>
      <c r="AC1000" s="271"/>
      <c r="AD1000" s="271"/>
      <c r="AE1000" s="271"/>
      <c r="AF1000" s="271"/>
      <c r="AG1000" s="271"/>
    </row>
    <row r="1001" spans="1:33" ht="15.75" customHeight="1" x14ac:dyDescent="0.25">
      <c r="A1001" s="271"/>
      <c r="B1001" s="271"/>
      <c r="C1001" s="271"/>
      <c r="D1001" s="271"/>
      <c r="E1001" s="271"/>
      <c r="F1001" s="271"/>
      <c r="G1001" s="271"/>
      <c r="H1001" s="271"/>
      <c r="I1001" s="271"/>
      <c r="J1001" s="271"/>
      <c r="K1001" s="271"/>
      <c r="L1001" s="271"/>
      <c r="M1001" s="271"/>
      <c r="N1001" s="271"/>
      <c r="O1001" s="271"/>
      <c r="P1001" s="271"/>
      <c r="Q1001" s="271"/>
      <c r="R1001" s="271"/>
      <c r="S1001" s="271"/>
      <c r="T1001" s="271"/>
      <c r="U1001" s="271"/>
      <c r="V1001" s="271"/>
      <c r="W1001" s="271"/>
      <c r="X1001" s="271"/>
      <c r="Y1001" s="271"/>
      <c r="Z1001" s="271"/>
      <c r="AA1001" s="271"/>
      <c r="AB1001" s="271"/>
      <c r="AC1001" s="271"/>
      <c r="AD1001" s="271"/>
      <c r="AE1001" s="271"/>
      <c r="AF1001" s="271"/>
      <c r="AG1001" s="271"/>
    </row>
    <row r="1002" spans="1:33" ht="15.75" customHeight="1" x14ac:dyDescent="0.25">
      <c r="A1002" s="271"/>
      <c r="B1002" s="271"/>
      <c r="C1002" s="271"/>
      <c r="D1002" s="271"/>
      <c r="E1002" s="271"/>
      <c r="F1002" s="271"/>
      <c r="G1002" s="271"/>
      <c r="H1002" s="271"/>
      <c r="I1002" s="271"/>
      <c r="J1002" s="271"/>
      <c r="K1002" s="271"/>
      <c r="L1002" s="271"/>
      <c r="M1002" s="271"/>
      <c r="N1002" s="271"/>
      <c r="O1002" s="271"/>
      <c r="P1002" s="271"/>
      <c r="Q1002" s="271"/>
      <c r="R1002" s="271"/>
      <c r="S1002" s="271"/>
      <c r="T1002" s="271"/>
      <c r="U1002" s="271"/>
      <c r="V1002" s="271"/>
      <c r="W1002" s="271"/>
      <c r="X1002" s="271"/>
      <c r="Y1002" s="271"/>
      <c r="Z1002" s="271"/>
      <c r="AA1002" s="271"/>
      <c r="AB1002" s="271"/>
      <c r="AC1002" s="271"/>
      <c r="AD1002" s="271"/>
      <c r="AE1002" s="271"/>
      <c r="AF1002" s="271"/>
      <c r="AG1002" s="271"/>
    </row>
  </sheetData>
  <autoFilter ref="C6:F52" xr:uid="{00000000-0009-0000-0000-000001000000}"/>
  <mergeCells count="4">
    <mergeCell ref="C5:V5"/>
    <mergeCell ref="H6:U6"/>
    <mergeCell ref="T7:T8"/>
    <mergeCell ref="U7:U8"/>
  </mergeCells>
  <pageMargins left="0.511811024" right="0.511811024" top="0.78740157499999996" bottom="0.78740157499999996" header="0" footer="0"/>
  <pageSetup paperSize="9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CE80-E0A2-41CB-A8BE-85E583D5AB86}">
  <sheetPr>
    <tabColor rgb="FF1851D6"/>
    <outlinePr summaryBelow="0"/>
    <pageSetUpPr fitToPage="1"/>
  </sheetPr>
  <dimension ref="A1:O422"/>
  <sheetViews>
    <sheetView showGridLines="0" view="pageBreakPreview" zoomScaleNormal="70" zoomScaleSheetLayoutView="100" workbookViewId="0">
      <pane ySplit="3" topLeftCell="A4" activePane="bottomLeft" state="frozen"/>
      <selection pane="bottomLeft" activeCell="H39" sqref="H39"/>
    </sheetView>
  </sheetViews>
  <sheetFormatPr defaultColWidth="2.7109375" defaultRowHeight="12.75" outlineLevelRow="2" x14ac:dyDescent="0.2"/>
  <cols>
    <col min="1" max="1" width="7.85546875" style="225" bestFit="1" customWidth="1"/>
    <col min="2" max="2" width="29.85546875" style="225" customWidth="1"/>
    <col min="3" max="3" width="33.42578125" style="255" bestFit="1" customWidth="1"/>
    <col min="4" max="4" width="104" style="223" bestFit="1" customWidth="1"/>
    <col min="5" max="5" width="16.42578125" style="224" customWidth="1"/>
    <col min="6" max="6" width="17.28515625" style="225" bestFit="1" customWidth="1"/>
    <col min="7" max="7" width="24.42578125" style="226" bestFit="1" customWidth="1"/>
    <col min="8" max="8" width="49.5703125" style="226" customWidth="1"/>
    <col min="9" max="10" width="2.7109375" style="225"/>
    <col min="11" max="11" width="39.140625" style="225" customWidth="1"/>
    <col min="12" max="12" width="33.85546875" style="225" customWidth="1"/>
    <col min="13" max="13" width="25" style="225" bestFit="1" customWidth="1"/>
    <col min="14" max="14" width="28" style="225" customWidth="1"/>
    <col min="15" max="15" width="13.140625" style="225" customWidth="1"/>
    <col min="16" max="16384" width="2.7109375" style="225"/>
  </cols>
  <sheetData>
    <row r="1" spans="1:15" s="211" customFormat="1" ht="28.5" x14ac:dyDescent="0.25">
      <c r="B1" s="207" t="s">
        <v>21</v>
      </c>
      <c r="C1" s="208" t="str">
        <f>'Obra '!D1</f>
        <v>Caio Prado</v>
      </c>
      <c r="D1" s="209"/>
      <c r="E1" s="209"/>
      <c r="F1" s="209"/>
      <c r="G1" s="209"/>
      <c r="H1" s="210"/>
    </row>
    <row r="2" spans="1:15" s="211" customFormat="1" ht="28.5" x14ac:dyDescent="0.25">
      <c r="B2" s="212" t="s">
        <v>22</v>
      </c>
      <c r="C2" s="213" t="str">
        <f>'Obra '!D2</f>
        <v>Indepy</v>
      </c>
      <c r="D2" s="214"/>
      <c r="E2" s="214"/>
      <c r="F2" s="214"/>
      <c r="G2" s="214"/>
      <c r="H2" s="215"/>
    </row>
    <row r="3" spans="1:15" s="211" customFormat="1" ht="29.25" thickBot="1" x14ac:dyDescent="0.3">
      <c r="B3" s="216" t="s">
        <v>23</v>
      </c>
      <c r="C3" s="213" t="str">
        <f>'Obra '!D3</f>
        <v>R00 - Larissa</v>
      </c>
      <c r="D3" s="217"/>
      <c r="E3" s="217"/>
      <c r="F3" s="217"/>
      <c r="G3" s="217"/>
      <c r="H3" s="218"/>
    </row>
    <row r="4" spans="1:15" s="211" customFormat="1" ht="35.25" thickBot="1" x14ac:dyDescent="0.3">
      <c r="B4" s="549" t="s">
        <v>676</v>
      </c>
      <c r="C4" s="550"/>
      <c r="D4" s="550"/>
      <c r="E4" s="550"/>
      <c r="F4" s="550"/>
      <c r="G4" s="550"/>
      <c r="H4" s="551"/>
      <c r="K4" s="232" t="s">
        <v>2321</v>
      </c>
      <c r="L4" s="232" t="s">
        <v>5138</v>
      </c>
      <c r="M4" s="232" t="s">
        <v>5139</v>
      </c>
      <c r="N4" s="232" t="s">
        <v>5163</v>
      </c>
    </row>
    <row r="5" spans="1:15" s="222" customFormat="1" ht="13.5" thickBot="1" x14ac:dyDescent="0.25">
      <c r="B5" s="230" t="s">
        <v>5</v>
      </c>
      <c r="C5" s="230" t="s">
        <v>5139</v>
      </c>
      <c r="D5" s="230" t="s">
        <v>5138</v>
      </c>
      <c r="E5" s="230" t="s">
        <v>5163</v>
      </c>
      <c r="F5" s="221"/>
      <c r="K5" s="248" t="s">
        <v>5155</v>
      </c>
      <c r="L5" s="248">
        <v>33269.22</v>
      </c>
      <c r="M5" s="248">
        <f>G63</f>
        <v>35885.25</v>
      </c>
      <c r="N5" s="248">
        <f>L5-M5</f>
        <v>-2616.0299999999988</v>
      </c>
      <c r="O5" s="248" t="s">
        <v>1133</v>
      </c>
    </row>
    <row r="6" spans="1:15" ht="25.5" x14ac:dyDescent="0.25">
      <c r="B6" s="370" t="s">
        <v>677</v>
      </c>
      <c r="C6" s="469">
        <f>SUMPRODUCT($E$26:$E$422,$F$26:$F$422)</f>
        <v>2314968.6100000003</v>
      </c>
      <c r="D6" s="469">
        <f>SUM(D8:D24)</f>
        <v>2316366</v>
      </c>
      <c r="E6" s="469">
        <f>C6-D6</f>
        <v>-1397.3899999996647</v>
      </c>
      <c r="K6" s="248" t="s">
        <v>5121</v>
      </c>
      <c r="L6" s="248">
        <v>44712.77</v>
      </c>
      <c r="M6" s="248">
        <f>G29+G150</f>
        <v>44529.55</v>
      </c>
      <c r="N6" s="248">
        <f t="shared" ref="N6:N27" si="0">L6-M6</f>
        <v>183.21999999999389</v>
      </c>
      <c r="O6" s="248" t="s">
        <v>5320</v>
      </c>
    </row>
    <row r="7" spans="1:15" ht="15.75" x14ac:dyDescent="0.25">
      <c r="A7" s="381">
        <f>C7/'Obra '!E9</f>
        <v>0.27398863425088527</v>
      </c>
      <c r="B7" s="371" t="s">
        <v>678</v>
      </c>
      <c r="C7" s="470">
        <f>SUMIFS($E$25:$E$422,$D$25:$D$422,"Área: ")</f>
        <v>1901.04</v>
      </c>
      <c r="D7" s="470">
        <v>2440</v>
      </c>
      <c r="E7" s="470">
        <f t="shared" ref="E7:E25" si="1">C7-D7</f>
        <v>-538.96</v>
      </c>
      <c r="F7" s="474"/>
      <c r="K7" s="248" t="s">
        <v>5122</v>
      </c>
      <c r="L7" s="248">
        <v>36307.800000000003</v>
      </c>
      <c r="M7" s="248">
        <f>G71</f>
        <v>4512</v>
      </c>
      <c r="N7" s="248">
        <f t="shared" si="0"/>
        <v>31795.800000000003</v>
      </c>
      <c r="O7" s="248" t="s">
        <v>1133</v>
      </c>
    </row>
    <row r="8" spans="1:15" ht="15.75" x14ac:dyDescent="0.25">
      <c r="B8" s="371" t="s">
        <v>5140</v>
      </c>
      <c r="C8" s="468">
        <f>SUMIFS($G$27:$G$424,$H$27:$H$424,B8)</f>
        <v>0</v>
      </c>
      <c r="D8" s="468"/>
      <c r="E8" s="468">
        <f t="shared" si="1"/>
        <v>0</v>
      </c>
      <c r="F8" s="474"/>
      <c r="K8" s="248" t="s">
        <v>5156</v>
      </c>
      <c r="L8" s="248">
        <v>28163.17</v>
      </c>
      <c r="M8" s="248">
        <f>G49</f>
        <v>15051.5</v>
      </c>
      <c r="N8" s="248">
        <f t="shared" si="0"/>
        <v>13111.669999999998</v>
      </c>
      <c r="O8" s="248" t="s">
        <v>1133</v>
      </c>
    </row>
    <row r="9" spans="1:15" ht="15.75" x14ac:dyDescent="0.25">
      <c r="B9" s="371" t="s">
        <v>829</v>
      </c>
      <c r="C9" s="468">
        <f>SUMIFS($G$27:$G$424,$H$27:$H$424,B9)</f>
        <v>437800</v>
      </c>
      <c r="D9" s="468">
        <v>592000</v>
      </c>
      <c r="E9" s="468">
        <f t="shared" si="1"/>
        <v>-154200</v>
      </c>
      <c r="K9" s="248" t="s">
        <v>5123</v>
      </c>
      <c r="L9" s="248">
        <v>28156.5</v>
      </c>
      <c r="M9" s="248">
        <f>G56</f>
        <v>21691</v>
      </c>
      <c r="N9" s="248">
        <f t="shared" si="0"/>
        <v>6465.5</v>
      </c>
      <c r="O9" s="248" t="s">
        <v>1133</v>
      </c>
    </row>
    <row r="10" spans="1:15" ht="15.75" x14ac:dyDescent="0.25">
      <c r="B10" s="371" t="s">
        <v>5141</v>
      </c>
      <c r="C10" s="468">
        <f t="shared" ref="C10:C24" si="2">SUMIFS($G$25:$G$422,$H$25:$H$422,B10)</f>
        <v>31227</v>
      </c>
      <c r="D10" s="468">
        <v>193500</v>
      </c>
      <c r="E10" s="468">
        <f t="shared" si="1"/>
        <v>-162273</v>
      </c>
      <c r="K10" s="248" t="s">
        <v>5124</v>
      </c>
      <c r="L10" s="248">
        <v>647007.87</v>
      </c>
      <c r="M10" s="248">
        <f>G102</f>
        <v>484305.69999999995</v>
      </c>
      <c r="N10" s="248">
        <f t="shared" si="0"/>
        <v>162702.17000000004</v>
      </c>
      <c r="O10" s="248" t="s">
        <v>5104</v>
      </c>
    </row>
    <row r="11" spans="1:15" ht="15.75" x14ac:dyDescent="0.25">
      <c r="B11" s="371" t="s">
        <v>5142</v>
      </c>
      <c r="C11" s="468">
        <f t="shared" si="2"/>
        <v>22100</v>
      </c>
      <c r="D11" s="468">
        <v>68500</v>
      </c>
      <c r="E11" s="468">
        <f t="shared" si="1"/>
        <v>-46400</v>
      </c>
      <c r="K11" s="248" t="s">
        <v>5157</v>
      </c>
      <c r="L11" s="248">
        <v>122398.43</v>
      </c>
      <c r="M11" s="248">
        <f>G196</f>
        <v>109546</v>
      </c>
      <c r="N11" s="248">
        <f t="shared" si="0"/>
        <v>12852.429999999993</v>
      </c>
      <c r="O11" s="248" t="s">
        <v>5104</v>
      </c>
    </row>
    <row r="12" spans="1:15" ht="15.75" x14ac:dyDescent="0.25">
      <c r="B12" s="371" t="s">
        <v>828</v>
      </c>
      <c r="C12" s="468">
        <f t="shared" si="2"/>
        <v>188723.41999999998</v>
      </c>
      <c r="D12" s="468">
        <v>259157</v>
      </c>
      <c r="E12" s="468">
        <f t="shared" si="1"/>
        <v>-70433.580000000016</v>
      </c>
      <c r="K12" s="248" t="s">
        <v>5125</v>
      </c>
      <c r="L12" s="248">
        <v>12509.4</v>
      </c>
      <c r="M12" s="248">
        <f>G142</f>
        <v>41915</v>
      </c>
      <c r="N12" s="248">
        <f t="shared" si="0"/>
        <v>-29405.599999999999</v>
      </c>
      <c r="O12" s="248" t="s">
        <v>5104</v>
      </c>
    </row>
    <row r="13" spans="1:15" ht="15.75" x14ac:dyDescent="0.25">
      <c r="B13" s="371" t="s">
        <v>5143</v>
      </c>
      <c r="C13" s="468">
        <f t="shared" si="2"/>
        <v>0</v>
      </c>
      <c r="D13" s="468"/>
      <c r="E13" s="468">
        <f t="shared" si="1"/>
        <v>0</v>
      </c>
      <c r="K13" s="248" t="s">
        <v>5126</v>
      </c>
      <c r="L13" s="248">
        <v>54317.39</v>
      </c>
      <c r="M13" s="248">
        <f>G159</f>
        <v>95737</v>
      </c>
      <c r="N13" s="248">
        <f t="shared" si="0"/>
        <v>-41419.61</v>
      </c>
      <c r="O13" s="248" t="s">
        <v>5104</v>
      </c>
    </row>
    <row r="14" spans="1:15" ht="15.75" x14ac:dyDescent="0.25">
      <c r="B14" s="371" t="s">
        <v>5144</v>
      </c>
      <c r="C14" s="468">
        <f t="shared" si="2"/>
        <v>0</v>
      </c>
      <c r="D14" s="468"/>
      <c r="E14" s="468">
        <f t="shared" si="1"/>
        <v>0</v>
      </c>
      <c r="K14" s="248" t="s">
        <v>5158</v>
      </c>
      <c r="L14" s="248">
        <v>97543.2</v>
      </c>
      <c r="M14" s="248">
        <f>G180</f>
        <v>104716.02</v>
      </c>
      <c r="N14" s="248">
        <f t="shared" si="0"/>
        <v>-7172.820000000007</v>
      </c>
      <c r="O14" s="248" t="s">
        <v>5104</v>
      </c>
    </row>
    <row r="15" spans="1:15" ht="15.75" x14ac:dyDescent="0.25">
      <c r="B15" s="371" t="s">
        <v>5145</v>
      </c>
      <c r="C15" s="468">
        <f t="shared" si="2"/>
        <v>54256.1</v>
      </c>
      <c r="D15" s="468">
        <v>153000</v>
      </c>
      <c r="E15" s="468">
        <f t="shared" si="1"/>
        <v>-98743.9</v>
      </c>
      <c r="K15" s="248" t="s">
        <v>5127</v>
      </c>
      <c r="L15" s="248">
        <v>59293.89</v>
      </c>
      <c r="M15" s="248">
        <f>G170</f>
        <v>28465</v>
      </c>
      <c r="N15" s="248">
        <f t="shared" si="0"/>
        <v>30828.89</v>
      </c>
      <c r="O15" s="248" t="s">
        <v>5104</v>
      </c>
    </row>
    <row r="16" spans="1:15" ht="15.75" x14ac:dyDescent="0.25">
      <c r="B16" s="371" t="s">
        <v>5146</v>
      </c>
      <c r="C16" s="468">
        <f t="shared" si="2"/>
        <v>150985.5</v>
      </c>
      <c r="D16" s="468">
        <v>15000</v>
      </c>
      <c r="E16" s="468">
        <f t="shared" si="1"/>
        <v>135985.5</v>
      </c>
      <c r="K16" s="248" t="s">
        <v>5128</v>
      </c>
      <c r="L16" s="248">
        <v>34060.589999999997</v>
      </c>
      <c r="M16" s="248">
        <f>G83+G88</f>
        <v>20012</v>
      </c>
      <c r="N16" s="248">
        <f t="shared" si="0"/>
        <v>14048.589999999997</v>
      </c>
      <c r="O16" s="248" t="s">
        <v>5104</v>
      </c>
    </row>
    <row r="17" spans="2:15" ht="15.75" x14ac:dyDescent="0.25">
      <c r="B17" s="371" t="s">
        <v>5147</v>
      </c>
      <c r="C17" s="468">
        <f t="shared" si="2"/>
        <v>282320</v>
      </c>
      <c r="D17" s="468">
        <v>447109</v>
      </c>
      <c r="E17" s="468">
        <f t="shared" si="1"/>
        <v>-164789</v>
      </c>
      <c r="K17" s="248" t="s">
        <v>5129</v>
      </c>
      <c r="L17" s="248">
        <v>91482.27</v>
      </c>
      <c r="M17" s="248">
        <f>G215</f>
        <v>131312</v>
      </c>
      <c r="N17" s="248">
        <f t="shared" si="0"/>
        <v>-39829.729999999996</v>
      </c>
      <c r="O17" s="248" t="s">
        <v>5321</v>
      </c>
    </row>
    <row r="18" spans="2:15" ht="15.75" x14ac:dyDescent="0.25">
      <c r="B18" s="371" t="s">
        <v>5148</v>
      </c>
      <c r="C18" s="468">
        <f t="shared" si="2"/>
        <v>27568</v>
      </c>
      <c r="D18" s="468">
        <v>34000</v>
      </c>
      <c r="E18" s="468">
        <f t="shared" si="1"/>
        <v>-6432</v>
      </c>
      <c r="K18" s="248" t="s">
        <v>5130</v>
      </c>
      <c r="L18" s="248">
        <v>296911.42</v>
      </c>
      <c r="M18" s="248">
        <f>G254</f>
        <v>249569.15</v>
      </c>
      <c r="N18" s="248">
        <f t="shared" si="0"/>
        <v>47342.26999999999</v>
      </c>
      <c r="O18" s="248" t="s">
        <v>5322</v>
      </c>
    </row>
    <row r="19" spans="2:15" ht="15.75" x14ac:dyDescent="0.25">
      <c r="B19" s="371" t="s">
        <v>5149</v>
      </c>
      <c r="C19" s="468">
        <f t="shared" si="2"/>
        <v>474155</v>
      </c>
      <c r="D19" s="468">
        <v>47500</v>
      </c>
      <c r="E19" s="468">
        <f t="shared" si="1"/>
        <v>426655</v>
      </c>
      <c r="K19" s="248" t="s">
        <v>5159</v>
      </c>
      <c r="L19" s="248">
        <v>193649.55</v>
      </c>
      <c r="M19" s="248">
        <f>G286</f>
        <v>159577.25</v>
      </c>
      <c r="N19" s="248">
        <f t="shared" si="0"/>
        <v>34072.299999999988</v>
      </c>
      <c r="O19" s="248" t="s">
        <v>5322</v>
      </c>
    </row>
    <row r="20" spans="2:15" ht="15.75" x14ac:dyDescent="0.25">
      <c r="B20" s="371" t="s">
        <v>5150</v>
      </c>
      <c r="C20" s="468">
        <f t="shared" si="2"/>
        <v>290125.33</v>
      </c>
      <c r="D20" s="468">
        <v>365900</v>
      </c>
      <c r="E20" s="468">
        <f t="shared" si="1"/>
        <v>-75774.669999999984</v>
      </c>
      <c r="K20" s="248" t="s">
        <v>5160</v>
      </c>
      <c r="L20" s="248">
        <v>90815.95</v>
      </c>
      <c r="M20" s="248">
        <f>G336</f>
        <v>65236.6</v>
      </c>
      <c r="N20" s="248">
        <f t="shared" si="0"/>
        <v>25579.35</v>
      </c>
      <c r="O20" s="248" t="s">
        <v>5322</v>
      </c>
    </row>
    <row r="21" spans="2:15" ht="15.75" x14ac:dyDescent="0.25">
      <c r="B21" s="371" t="s">
        <v>5151</v>
      </c>
      <c r="C21" s="468">
        <f t="shared" si="2"/>
        <v>306931.5</v>
      </c>
      <c r="D21" s="468">
        <v>80000</v>
      </c>
      <c r="E21" s="468">
        <f t="shared" si="1"/>
        <v>226931.5</v>
      </c>
      <c r="K21" s="248" t="s">
        <v>5131</v>
      </c>
      <c r="L21" s="248">
        <v>26386.33</v>
      </c>
      <c r="M21" s="248">
        <f>G232+(G240/2)</f>
        <v>16964.5</v>
      </c>
      <c r="N21" s="248">
        <f t="shared" si="0"/>
        <v>9421.8300000000017</v>
      </c>
      <c r="O21" s="248" t="s">
        <v>5322</v>
      </c>
    </row>
    <row r="22" spans="2:15" ht="15.75" x14ac:dyDescent="0.25">
      <c r="B22" s="371" t="s">
        <v>5152</v>
      </c>
      <c r="C22" s="468">
        <f t="shared" si="2"/>
        <v>6974</v>
      </c>
      <c r="D22" s="468">
        <v>25000</v>
      </c>
      <c r="E22" s="468">
        <f t="shared" si="1"/>
        <v>-18026</v>
      </c>
      <c r="K22" s="248" t="s">
        <v>5132</v>
      </c>
      <c r="L22" s="248">
        <v>638467.81999999995</v>
      </c>
      <c r="M22" s="248">
        <f>G306</f>
        <v>342040.2</v>
      </c>
      <c r="N22" s="248">
        <f t="shared" si="0"/>
        <v>296427.61999999994</v>
      </c>
      <c r="O22" s="248" t="s">
        <v>5322</v>
      </c>
    </row>
    <row r="23" spans="2:15" ht="15.75" x14ac:dyDescent="0.25">
      <c r="B23" s="371" t="s">
        <v>5153</v>
      </c>
      <c r="C23" s="468">
        <f t="shared" si="2"/>
        <v>41802.759999999995</v>
      </c>
      <c r="D23" s="468">
        <v>35700</v>
      </c>
      <c r="E23" s="468">
        <f t="shared" si="1"/>
        <v>6102.7599999999948</v>
      </c>
      <c r="K23" s="248" t="s">
        <v>5133</v>
      </c>
      <c r="L23" s="248">
        <v>92288.24</v>
      </c>
      <c r="M23" s="248">
        <f>G366</f>
        <v>83153</v>
      </c>
      <c r="N23" s="248">
        <f t="shared" si="0"/>
        <v>9135.2400000000052</v>
      </c>
      <c r="O23" s="248" t="s">
        <v>5323</v>
      </c>
    </row>
    <row r="24" spans="2:15" ht="15.75" x14ac:dyDescent="0.25">
      <c r="B24" s="371" t="s">
        <v>5154</v>
      </c>
      <c r="C24" s="468">
        <f t="shared" si="2"/>
        <v>0</v>
      </c>
      <c r="D24" s="468"/>
      <c r="E24" s="468">
        <f t="shared" si="1"/>
        <v>0</v>
      </c>
      <c r="K24" s="248" t="s">
        <v>5134</v>
      </c>
      <c r="L24" s="248">
        <v>84806.48</v>
      </c>
      <c r="M24" s="248">
        <f>G409</f>
        <v>28272.5</v>
      </c>
      <c r="N24" s="248">
        <f t="shared" si="0"/>
        <v>56533.979999999996</v>
      </c>
      <c r="O24" s="248" t="s">
        <v>5324</v>
      </c>
    </row>
    <row r="25" spans="2:15" ht="16.5" thickBot="1" x14ac:dyDescent="0.3">
      <c r="B25" s="372" t="s">
        <v>679</v>
      </c>
      <c r="C25" s="471">
        <f>C6/C7</f>
        <v>1217.737980263435</v>
      </c>
      <c r="D25" s="471">
        <f>D6/D7</f>
        <v>949.33032786885246</v>
      </c>
      <c r="E25" s="471">
        <f t="shared" si="1"/>
        <v>268.40765239458256</v>
      </c>
      <c r="K25" s="248" t="s">
        <v>5161</v>
      </c>
      <c r="L25" s="248">
        <v>21381.21</v>
      </c>
      <c r="M25" s="248">
        <f>G388/2</f>
        <v>1582</v>
      </c>
      <c r="N25" s="248">
        <f t="shared" si="0"/>
        <v>19799.21</v>
      </c>
      <c r="O25" s="248" t="s">
        <v>5324</v>
      </c>
    </row>
    <row r="26" spans="2:15" s="222" customFormat="1" ht="16.5" thickBot="1" x14ac:dyDescent="0.3">
      <c r="B26" s="219"/>
      <c r="C26" s="468"/>
      <c r="D26" s="468"/>
      <c r="E26" s="220"/>
      <c r="F26" s="221"/>
      <c r="G26" s="227"/>
      <c r="H26" s="227"/>
      <c r="K26" s="248" t="s">
        <v>5135</v>
      </c>
      <c r="L26" s="248">
        <v>156236.29999999999</v>
      </c>
      <c r="M26" s="248">
        <f>G402</f>
        <v>24615</v>
      </c>
      <c r="N26" s="248">
        <f t="shared" si="0"/>
        <v>131621.29999999999</v>
      </c>
      <c r="O26" s="248" t="s">
        <v>5324</v>
      </c>
    </row>
    <row r="27" spans="2:15" s="223" customFormat="1" x14ac:dyDescent="0.2">
      <c r="B27" s="228" t="s">
        <v>680</v>
      </c>
      <c r="C27" s="229" t="s">
        <v>681</v>
      </c>
      <c r="D27" s="230" t="s">
        <v>0</v>
      </c>
      <c r="E27" s="230" t="s">
        <v>682</v>
      </c>
      <c r="F27" s="231" t="s">
        <v>683</v>
      </c>
      <c r="G27" s="232" t="s">
        <v>684</v>
      </c>
      <c r="H27" s="232" t="s">
        <v>685</v>
      </c>
      <c r="K27" s="248" t="s">
        <v>5136</v>
      </c>
      <c r="L27" s="248">
        <v>20513.330000000002</v>
      </c>
      <c r="M27" s="248">
        <f>G388/2</f>
        <v>1582</v>
      </c>
      <c r="N27" s="248">
        <f t="shared" si="0"/>
        <v>18931.330000000002</v>
      </c>
      <c r="O27" s="248" t="s">
        <v>5324</v>
      </c>
    </row>
    <row r="28" spans="2:15" s="223" customFormat="1" x14ac:dyDescent="0.2">
      <c r="B28" s="233" t="s">
        <v>1133</v>
      </c>
      <c r="C28" s="234"/>
      <c r="D28" s="235"/>
      <c r="E28" s="236"/>
      <c r="F28" s="237"/>
      <c r="G28" s="238" cm="1">
        <f t="array" ref="G28">_xlfn.IFS(AND(B28&lt;&gt;"",C28="",D28=""),SUMPRODUCT($E$28:$E$422,$F$28:$F$422, --($B$28:$B$422=B28)),AND(C28&lt;&gt;"",F28=""),SUMPRODUCT($E$28:$E$422,$F$28:$F$422,--($C$28:$C$422=C28)),AND(D28,F28)&lt;&gt;0,E28*F28)</f>
        <v>110205.64</v>
      </c>
      <c r="H28" s="238"/>
      <c r="K28" s="248" t="s">
        <v>5137</v>
      </c>
      <c r="L28" s="248">
        <v>11992.15</v>
      </c>
      <c r="M28" s="248">
        <f>G240/2</f>
        <v>6106</v>
      </c>
      <c r="N28" s="248">
        <f>L28-M28</f>
        <v>5886.15</v>
      </c>
      <c r="O28" s="248" t="s">
        <v>5324</v>
      </c>
    </row>
    <row r="29" spans="2:15" s="223" customFormat="1" ht="25.5" outlineLevel="1" x14ac:dyDescent="0.2">
      <c r="B29" s="239" t="str">
        <f t="shared" ref="B29:B74" si="3">B28</f>
        <v>SUBSOLO</v>
      </c>
      <c r="C29" s="240" t="s">
        <v>5092</v>
      </c>
      <c r="D29" s="241" t="s">
        <v>686</v>
      </c>
      <c r="E29" s="242">
        <f>2.04*2.96</f>
        <v>6.0384000000000002</v>
      </c>
      <c r="F29" s="243"/>
      <c r="G29" s="244" cm="1">
        <f t="array" ref="G29">_xlfn.IFS(AND(B29&lt;&gt;"",C29="",D29=""),SUMPRODUCT($E$26:$E$422,$F$26:$F$422, --($B$26:$B$422=B29)),AND(C29&lt;&gt;"",F29=""),SUMPRODUCT($E$26:$E$422,$F$26:$F$422,--($C$26:$C$422=C29)),AND(D29,F29)&lt;&gt;0,E29*F29)</f>
        <v>20403.5</v>
      </c>
      <c r="H29" s="245">
        <f>G29/E29</f>
        <v>3378.9580021197667</v>
      </c>
      <c r="K29" s="248" t="s">
        <v>5162</v>
      </c>
      <c r="L29" s="248">
        <v>394815.41</v>
      </c>
      <c r="M29" s="248">
        <f>G37+G93+G206+G245+G357+G378+G393</f>
        <v>179896.5</v>
      </c>
      <c r="N29" s="248">
        <f>L29-M29</f>
        <v>214918.90999999997</v>
      </c>
      <c r="O29" s="248" t="s">
        <v>5325</v>
      </c>
    </row>
    <row r="30" spans="2:15" outlineLevel="2" x14ac:dyDescent="0.2">
      <c r="B30" s="239" t="str">
        <f t="shared" si="3"/>
        <v>SUBSOLO</v>
      </c>
      <c r="C30" s="246" t="str">
        <f t="shared" ref="C30:C36" si="4">C29</f>
        <v>APA Funcionários</v>
      </c>
      <c r="D30" s="249" t="s">
        <v>833</v>
      </c>
      <c r="E30" s="250">
        <v>1</v>
      </c>
      <c r="F30" s="252">
        <v>4199</v>
      </c>
      <c r="G30" s="253" cm="1">
        <f t="array" ref="G30">_xlfn.IFS(AND(B30&lt;&gt;"",C30="",D30=""),SUMPRODUCT($E$26:$E$422,$F$26:$F$422, --($B$26:$B$422=B30)),AND(C30&lt;&gt;"",F30=""),SUMPRODUCT($E$26:$E$422,$F$26:$F$422,--($C$26:$C$422=C30)),AND(D30,F30)&lt;&gt;0,E30*F30)</f>
        <v>4199</v>
      </c>
      <c r="H30" s="248" t="s">
        <v>5145</v>
      </c>
      <c r="K30" s="238" t="s">
        <v>6</v>
      </c>
      <c r="L30" s="238">
        <f>SUM(L5:L29)</f>
        <v>3317486.69</v>
      </c>
      <c r="M30" s="238">
        <f>SUM(M5:M29)</f>
        <v>2296272.7199999997</v>
      </c>
      <c r="N30" s="238">
        <f>L30-M30</f>
        <v>1021213.9700000002</v>
      </c>
    </row>
    <row r="31" spans="2:15" ht="13.5" customHeight="1" outlineLevel="2" x14ac:dyDescent="0.2">
      <c r="B31" s="239" t="str">
        <f t="shared" si="3"/>
        <v>SUBSOLO</v>
      </c>
      <c r="C31" s="246" t="str">
        <f t="shared" si="4"/>
        <v>APA Funcionários</v>
      </c>
      <c r="D31" s="249" t="s">
        <v>5216</v>
      </c>
      <c r="E31" s="250">
        <v>3</v>
      </c>
      <c r="F31" s="252">
        <v>537</v>
      </c>
      <c r="G31" s="253" cm="1">
        <f t="array" ref="G31">_xlfn.IFS(AND(B31&lt;&gt;"",C31="",D31=""),SUMPRODUCT($E$26:$E$422,$F$26:$F$422, --($B$26:$B$422=B31)),AND(C31&lt;&gt;"",F31=""),SUMPRODUCT($E$26:$E$422,$F$26:$F$422,--($C$26:$C$422=C31)),AND(D31,F31)&lt;&gt;0,E31*F31)</f>
        <v>1611</v>
      </c>
      <c r="H31" s="248" t="s">
        <v>828</v>
      </c>
      <c r="K31" s="225" t="s">
        <v>5326</v>
      </c>
      <c r="L31" s="472"/>
      <c r="M31" s="472">
        <f>G46</f>
        <v>2598.89</v>
      </c>
    </row>
    <row r="32" spans="2:15" ht="13.5" customHeight="1" outlineLevel="2" x14ac:dyDescent="0.2">
      <c r="B32" s="239" t="str">
        <f t="shared" si="3"/>
        <v>SUBSOLO</v>
      </c>
      <c r="C32" s="246" t="str">
        <f t="shared" si="4"/>
        <v>APA Funcionários</v>
      </c>
      <c r="D32" s="249" t="s">
        <v>688</v>
      </c>
      <c r="E32" s="250">
        <v>3</v>
      </c>
      <c r="F32" s="252">
        <v>3500</v>
      </c>
      <c r="G32" s="253" cm="1">
        <f t="array" ref="G32">_xlfn.IFS(AND(B32&lt;&gt;"",C32="",D32=""),SUMPRODUCT($E$26:$E$422,$F$26:$F$422, --($B$26:$B$422=B32)),AND(C32&lt;&gt;"",F32=""),SUMPRODUCT($E$26:$E$422,$F$26:$F$422,--($C$26:$C$422=C32)),AND(D32,F32)&lt;&gt;0,E32*F32)</f>
        <v>10500</v>
      </c>
      <c r="H32" s="248" t="s">
        <v>829</v>
      </c>
      <c r="K32" s="225" t="s">
        <v>5327</v>
      </c>
      <c r="M32" s="472">
        <f>G76</f>
        <v>16097</v>
      </c>
    </row>
    <row r="33" spans="2:8" ht="13.5" customHeight="1" outlineLevel="2" x14ac:dyDescent="0.2">
      <c r="B33" s="239" t="str">
        <f t="shared" ref="B33" si="5">B32</f>
        <v>SUBSOLO</v>
      </c>
      <c r="C33" s="246" t="str">
        <f t="shared" si="4"/>
        <v>APA Funcionários</v>
      </c>
      <c r="D33" s="249" t="s">
        <v>5772</v>
      </c>
      <c r="E33" s="250">
        <f>(0.3*2.96)+(0.45*0.6)</f>
        <v>1.1579999999999999</v>
      </c>
      <c r="F33" s="247">
        <v>750</v>
      </c>
      <c r="G33" s="253" cm="1">
        <f t="array" ref="G33">_xlfn.IFS(AND(B33&lt;&gt;"",C33="",D33=""),SUMPRODUCT($E$26:$E$422,$F$26:$F$422, --($B$26:$B$422=B33)),AND(C33&lt;&gt;"",F33=""),SUMPRODUCT($E$26:$E$422,$F$26:$F$422,--($C$26:$C$422=C33)),AND(D33,F33)&lt;&gt;0,E33*F33)</f>
        <v>868.49999999999989</v>
      </c>
      <c r="H33" s="248" t="s">
        <v>5141</v>
      </c>
    </row>
    <row r="34" spans="2:8" ht="13.5" customHeight="1" outlineLevel="2" x14ac:dyDescent="0.2">
      <c r="B34" s="239" t="str">
        <f t="shared" ref="B34" si="6">B33</f>
        <v>SUBSOLO</v>
      </c>
      <c r="C34" s="246" t="str">
        <f t="shared" si="4"/>
        <v>APA Funcionários</v>
      </c>
      <c r="D34" s="249" t="s">
        <v>838</v>
      </c>
      <c r="E34" s="250">
        <v>1</v>
      </c>
      <c r="F34" s="252">
        <v>1849</v>
      </c>
      <c r="G34" s="253" cm="1">
        <f t="array" ref="G34">_xlfn.IFS(AND(B34&lt;&gt;"",C34="",D34=""),SUMPRODUCT($E$26:$E$422,$F$26:$F$422, --($B$26:$B$422=B34)),AND(C34&lt;&gt;"",F34=""),SUMPRODUCT($E$26:$E$422,$F$26:$F$422,--($C$26:$C$422=C34)),AND(D34,F34)&lt;&gt;0,E34*F34)</f>
        <v>1849</v>
      </c>
      <c r="H34" s="248" t="s">
        <v>5145</v>
      </c>
    </row>
    <row r="35" spans="2:8" ht="13.5" customHeight="1" outlineLevel="2" x14ac:dyDescent="0.2">
      <c r="B35" s="239" t="str">
        <f t="shared" ref="B35" si="7">B34</f>
        <v>SUBSOLO</v>
      </c>
      <c r="C35" s="246" t="str">
        <f t="shared" si="4"/>
        <v>APA Funcionários</v>
      </c>
      <c r="D35" s="249" t="s">
        <v>5188</v>
      </c>
      <c r="E35" s="250">
        <v>1</v>
      </c>
      <c r="F35" s="247">
        <v>56</v>
      </c>
      <c r="G35" s="253" cm="1">
        <f t="array" ref="G35">_xlfn.IFS(AND(B35&lt;&gt;"",C35="",D35=""),SUMPRODUCT($E$26:$E$422,$F$26:$F$422, --($B$26:$B$422=B35)),AND(C35&lt;&gt;"",F35=""),SUMPRODUCT($E$26:$E$422,$F$26:$F$422,--($C$26:$C$422=C35)),AND(D35,F35)&lt;&gt;0,E35*F35)</f>
        <v>56</v>
      </c>
      <c r="H35" s="248" t="s">
        <v>5153</v>
      </c>
    </row>
    <row r="36" spans="2:8" outlineLevel="2" x14ac:dyDescent="0.2">
      <c r="B36" s="239" t="str">
        <f t="shared" si="3"/>
        <v>SUBSOLO</v>
      </c>
      <c r="C36" s="246" t="str">
        <f t="shared" si="4"/>
        <v>APA Funcionários</v>
      </c>
      <c r="D36" s="249" t="s">
        <v>5217</v>
      </c>
      <c r="E36" s="251">
        <v>4</v>
      </c>
      <c r="F36" s="252">
        <v>330</v>
      </c>
      <c r="G36" s="253" cm="1">
        <f t="array" ref="G36">_xlfn.IFS(AND(B36&lt;&gt;"",C36="",D36=""),SUMPRODUCT($E$26:$E$422,$F$26:$F$422, --($B$26:$B$422=B36)),AND(C36&lt;&gt;"",F36=""),SUMPRODUCT($E$26:$E$422,$F$26:$F$422,--($C$26:$C$422=C36)),AND(D36,F36)&lt;&gt;0,E36*F36)</f>
        <v>1320</v>
      </c>
      <c r="H36" s="248" t="s">
        <v>5150</v>
      </c>
    </row>
    <row r="37" spans="2:8" outlineLevel="1" x14ac:dyDescent="0.2">
      <c r="B37" s="239" t="str">
        <f t="shared" si="3"/>
        <v>SUBSOLO</v>
      </c>
      <c r="C37" s="240" t="s">
        <v>5301</v>
      </c>
      <c r="D37" s="241" t="s">
        <v>686</v>
      </c>
      <c r="E37" s="242">
        <v>34.159999999999997</v>
      </c>
      <c r="F37" s="243"/>
      <c r="G37" s="244" cm="1">
        <f t="array" ref="G37">_xlfn.IFS(AND(B37&lt;&gt;"",C37="",D37=""),SUMPRODUCT($E$26:$E$422,$F$26:$F$422, --($B$26:$B$422=B37)),AND(C37&lt;&gt;"",F37=""),SUMPRODUCT($E$26:$E$422,$F$26:$F$422,--($C$26:$C$422=C37)),AND(D37,F37)&lt;&gt;0,E37*F37)</f>
        <v>10063.5</v>
      </c>
      <c r="H37" s="245">
        <f>G37/E37</f>
        <v>294.5989461358314</v>
      </c>
    </row>
    <row r="38" spans="2:8" outlineLevel="2" x14ac:dyDescent="0.2">
      <c r="B38" s="239" t="str">
        <f t="shared" si="3"/>
        <v>SUBSOLO</v>
      </c>
      <c r="C38" s="254" t="str">
        <f t="shared" ref="C38:C45" si="8">C37</f>
        <v>Circulação elevadores - subsolo</v>
      </c>
      <c r="D38" s="249" t="s">
        <v>835</v>
      </c>
      <c r="E38" s="250">
        <v>3</v>
      </c>
      <c r="F38" s="247">
        <v>1000</v>
      </c>
      <c r="G38" s="253" cm="1">
        <f t="array" ref="G38">_xlfn.IFS(AND(B38&lt;&gt;"",C38="",D38=""),SUMPRODUCT($E$26:$E$422,$F$26:$F$422, --($B$26:$B$422=B38)),AND(C38&lt;&gt;"",F38=""),SUMPRODUCT($E$26:$E$422,$F$26:$F$422,--($C$26:$C$422=C38)),AND(D38,F38)&lt;&gt;0,E38*F38)</f>
        <v>3000</v>
      </c>
      <c r="H38" s="248" t="s">
        <v>5151</v>
      </c>
    </row>
    <row r="39" spans="2:8" ht="13.5" customHeight="1" outlineLevel="2" x14ac:dyDescent="0.2">
      <c r="B39" s="239" t="str">
        <f t="shared" si="3"/>
        <v>SUBSOLO</v>
      </c>
      <c r="C39" s="254" t="str">
        <f t="shared" si="8"/>
        <v>Circulação elevadores - subsolo</v>
      </c>
      <c r="D39" s="249" t="s">
        <v>5200</v>
      </c>
      <c r="E39" s="250">
        <v>1</v>
      </c>
      <c r="F39" s="247">
        <v>227</v>
      </c>
      <c r="G39" s="253" cm="1">
        <f t="array" ref="G39">_xlfn.IFS(AND(B39&lt;&gt;"",C39="",D39=""),SUMPRODUCT($E$26:$E$422,$F$26:$F$422, --($B$26:$B$422=B39)),AND(C39&lt;&gt;"",F39=""),SUMPRODUCT($E$26:$E$422,$F$26:$F$422,--($C$26:$C$422=C39)),AND(D39,F39)&lt;&gt;0,E39*F39)</f>
        <v>227</v>
      </c>
      <c r="H39" s="248" t="s">
        <v>828</v>
      </c>
    </row>
    <row r="40" spans="2:8" ht="13.5" customHeight="1" outlineLevel="2" x14ac:dyDescent="0.2">
      <c r="B40" s="239" t="str">
        <f t="shared" si="3"/>
        <v>SUBSOLO</v>
      </c>
      <c r="C40" s="254" t="str">
        <f t="shared" si="8"/>
        <v>Circulação elevadores - subsolo</v>
      </c>
      <c r="D40" s="249" t="s">
        <v>5179</v>
      </c>
      <c r="E40" s="250">
        <v>4</v>
      </c>
      <c r="F40" s="247">
        <v>136</v>
      </c>
      <c r="G40" s="253" cm="1">
        <f t="array" ref="G40">_xlfn.IFS(AND(B40&lt;&gt;"",C40="",D40=""),SUMPRODUCT($E$26:$E$422,$F$26:$F$422, --($B$26:$B$422=B40)),AND(C40&lt;&gt;"",F40=""),SUMPRODUCT($E$26:$E$422,$F$26:$F$422,--($C$26:$C$422=C40)),AND(D40,F40)&lt;&gt;0,E40*F40)</f>
        <v>544</v>
      </c>
      <c r="H40" s="248" t="s">
        <v>828</v>
      </c>
    </row>
    <row r="41" spans="2:8" ht="13.5" customHeight="1" outlineLevel="2" x14ac:dyDescent="0.2">
      <c r="B41" s="239" t="str">
        <f t="shared" si="3"/>
        <v>SUBSOLO</v>
      </c>
      <c r="C41" s="254" t="str">
        <f t="shared" si="8"/>
        <v>Circulação elevadores - subsolo</v>
      </c>
      <c r="D41" s="249" t="s">
        <v>5188</v>
      </c>
      <c r="E41" s="250">
        <v>1</v>
      </c>
      <c r="F41" s="247">
        <v>56</v>
      </c>
      <c r="G41" s="253" cm="1">
        <f t="array" ref="G41">_xlfn.IFS(AND(B41&lt;&gt;"",C41="",D41=""),SUMPRODUCT($E$26:$E$422,$F$26:$F$422, --($B$26:$B$422=B41)),AND(C41&lt;&gt;"",F41=""),SUMPRODUCT($E$26:$E$422,$F$26:$F$422,--($C$26:$C$422=C41)),AND(D41,F41)&lt;&gt;0,E41*F41)</f>
        <v>56</v>
      </c>
      <c r="H41" s="248" t="s">
        <v>5153</v>
      </c>
    </row>
    <row r="42" spans="2:8" outlineLevel="2" x14ac:dyDescent="0.2">
      <c r="B42" s="239" t="str">
        <f t="shared" si="3"/>
        <v>SUBSOLO</v>
      </c>
      <c r="C42" s="254" t="str">
        <f t="shared" si="8"/>
        <v>Circulação elevadores - subsolo</v>
      </c>
      <c r="D42" s="249" t="s">
        <v>831</v>
      </c>
      <c r="E42" s="250">
        <v>1</v>
      </c>
      <c r="F42" s="252">
        <v>200</v>
      </c>
      <c r="G42" s="253" cm="1">
        <f t="array" ref="G42">_xlfn.IFS(AND(B42&lt;&gt;"",C42="",D42=""),SUMPRODUCT($E$26:$E$422,$F$26:$F$422, --($B$26:$B$422=B42)),AND(C42&lt;&gt;"",F42=""),SUMPRODUCT($E$26:$E$422,$F$26:$F$422,--($C$26:$C$422=C42)),AND(D42,F42)&lt;&gt;0,E42*F42)</f>
        <v>200</v>
      </c>
      <c r="H42" s="248" t="s">
        <v>828</v>
      </c>
    </row>
    <row r="43" spans="2:8" ht="13.5" customHeight="1" outlineLevel="2" x14ac:dyDescent="0.2">
      <c r="B43" s="239" t="str">
        <f t="shared" si="3"/>
        <v>SUBSOLO</v>
      </c>
      <c r="C43" s="254" t="str">
        <f t="shared" si="8"/>
        <v>Circulação elevadores - subsolo</v>
      </c>
      <c r="D43" s="249" t="s">
        <v>5117</v>
      </c>
      <c r="E43" s="250">
        <v>10</v>
      </c>
      <c r="F43" s="247">
        <v>50</v>
      </c>
      <c r="G43" s="253" cm="1">
        <f t="array" ref="G43">_xlfn.IFS(AND(B43&lt;&gt;"",C43="",D43=""),SUMPRODUCT($E$26:$E$422,$F$26:$F$422, --($B$26:$B$422=B43)),AND(C43&lt;&gt;"",F43=""),SUMPRODUCT($E$26:$E$422,$F$26:$F$422,--($C$26:$C$422=C43)),AND(D43,F43)&lt;&gt;0,E43*F43)</f>
        <v>500</v>
      </c>
      <c r="H43" s="248" t="s">
        <v>828</v>
      </c>
    </row>
    <row r="44" spans="2:8" outlineLevel="2" x14ac:dyDescent="0.2">
      <c r="B44" s="239" t="str">
        <f t="shared" si="3"/>
        <v>SUBSOLO</v>
      </c>
      <c r="C44" s="254" t="str">
        <f t="shared" si="8"/>
        <v>Circulação elevadores - subsolo</v>
      </c>
      <c r="D44" s="249" t="s">
        <v>834</v>
      </c>
      <c r="E44" s="250">
        <v>1</v>
      </c>
      <c r="F44" s="247">
        <v>1500</v>
      </c>
      <c r="G44" s="253" cm="1">
        <f t="array" ref="G44">_xlfn.IFS(AND(B44&lt;&gt;"",C44="",D44=""),SUMPRODUCT($E$26:$E$422,$F$26:$F$422, --($B$26:$B$422=B44)),AND(C44&lt;&gt;"",F44=""),SUMPRODUCT($E$26:$E$422,$F$26:$F$422,--($C$26:$C$422=C44)),AND(D44,F44)&lt;&gt;0,E44*F44)</f>
        <v>1500</v>
      </c>
      <c r="H44" s="248" t="s">
        <v>5151</v>
      </c>
    </row>
    <row r="45" spans="2:8" ht="13.5" customHeight="1" outlineLevel="2" x14ac:dyDescent="0.2">
      <c r="B45" s="239" t="str">
        <f t="shared" si="3"/>
        <v>SUBSOLO</v>
      </c>
      <c r="C45" s="254" t="str">
        <f t="shared" si="8"/>
        <v>Circulação elevadores - subsolo</v>
      </c>
      <c r="D45" s="249" t="s">
        <v>832</v>
      </c>
      <c r="E45" s="250">
        <v>3</v>
      </c>
      <c r="F45" s="247">
        <v>1345.5</v>
      </c>
      <c r="G45" s="253" cm="1">
        <f t="array" ref="G45">_xlfn.IFS(AND(B45&lt;&gt;"",C45="",D45=""),SUMPRODUCT($E$26:$E$422,$F$26:$F$422, --($B$26:$B$422=B45)),AND(C45&lt;&gt;"",F45=""),SUMPRODUCT($E$26:$E$422,$F$26:$F$422,--($C$26:$C$422=C45)),AND(D45,F45)&lt;&gt;0,E45*F45)</f>
        <v>4036.5</v>
      </c>
      <c r="H45" s="248" t="s">
        <v>5151</v>
      </c>
    </row>
    <row r="46" spans="2:8" s="223" customFormat="1" outlineLevel="1" x14ac:dyDescent="0.2">
      <c r="B46" s="239" t="str">
        <f t="shared" si="3"/>
        <v>SUBSOLO</v>
      </c>
      <c r="C46" s="240" t="s">
        <v>5095</v>
      </c>
      <c r="D46" s="241" t="s">
        <v>686</v>
      </c>
      <c r="E46" s="242">
        <f>2.83*1.87</f>
        <v>5.2921000000000005</v>
      </c>
      <c r="F46" s="243"/>
      <c r="G46" s="244" cm="1">
        <f t="array" ref="G46">_xlfn.IFS(AND(B46&lt;&gt;"",C46="",D46=""),SUMPRODUCT($E$26:$E$422,$F$26:$F$422, --($B$26:$B$422=B46)),AND(C46&lt;&gt;"",F46=""),SUMPRODUCT($E$26:$E$422,$F$26:$F$422,--($C$26:$C$422=C46)),AND(D46,F46)&lt;&gt;0,E46*F46)</f>
        <v>2598.89</v>
      </c>
      <c r="H46" s="245">
        <f>G46/E46</f>
        <v>491.08860376788039</v>
      </c>
    </row>
    <row r="47" spans="2:8" outlineLevel="2" x14ac:dyDescent="0.2">
      <c r="B47" s="239" t="str">
        <f t="shared" si="3"/>
        <v>SUBSOLO</v>
      </c>
      <c r="C47" s="246" t="str">
        <f>C46</f>
        <v>Depósito de lixo</v>
      </c>
      <c r="D47" s="249" t="s">
        <v>690</v>
      </c>
      <c r="E47" s="251">
        <v>4</v>
      </c>
      <c r="F47" s="252">
        <v>399.89</v>
      </c>
      <c r="G47" s="253" cm="1">
        <f t="array" ref="G47">_xlfn.IFS(AND(B47&lt;&gt;"",C47="",D47=""),SUMPRODUCT($E$26:$E$422,$F$26:$F$422, --($B$26:$B$422=B47)),AND(C47&lt;&gt;"",F47=""),SUMPRODUCT($E$26:$E$422,$F$26:$F$422,--($C$26:$C$422=C47)),AND(D47,F47)&lt;&gt;0,E47*F47)</f>
        <v>1599.56</v>
      </c>
      <c r="H47" s="248" t="s">
        <v>5153</v>
      </c>
    </row>
    <row r="48" spans="2:8" outlineLevel="2" x14ac:dyDescent="0.2">
      <c r="B48" s="239" t="str">
        <f t="shared" si="3"/>
        <v>SUBSOLO</v>
      </c>
      <c r="C48" s="246" t="str">
        <f>C47</f>
        <v>Depósito de lixo</v>
      </c>
      <c r="D48" s="249" t="s">
        <v>691</v>
      </c>
      <c r="E48" s="251">
        <v>3</v>
      </c>
      <c r="F48" s="252">
        <v>333.11</v>
      </c>
      <c r="G48" s="253" cm="1">
        <f t="array" ref="G48">_xlfn.IFS(AND(B48&lt;&gt;"",C48="",D48=""),SUMPRODUCT($E$26:$E$422,$F$26:$F$422, --($B$26:$B$422=B48)),AND(C48&lt;&gt;"",F48=""),SUMPRODUCT($E$26:$E$422,$F$26:$F$422,--($C$26:$C$422=C48)),AND(D48,F48)&lt;&gt;0,E48*F48)</f>
        <v>999.33</v>
      </c>
      <c r="H48" s="248" t="s">
        <v>5150</v>
      </c>
    </row>
    <row r="49" spans="2:14" s="223" customFormat="1" outlineLevel="1" x14ac:dyDescent="0.2">
      <c r="B49" s="239" t="str">
        <f t="shared" si="3"/>
        <v>SUBSOLO</v>
      </c>
      <c r="C49" s="240" t="s">
        <v>5096</v>
      </c>
      <c r="D49" s="241" t="s">
        <v>686</v>
      </c>
      <c r="E49" s="242">
        <f>2.62*2.52</f>
        <v>6.6024000000000003</v>
      </c>
      <c r="F49" s="243"/>
      <c r="G49" s="244" cm="1">
        <f t="array" ref="G49">_xlfn.IFS(AND(B49&lt;&gt;"",C49="",D49=""),SUMPRODUCT($E$26:$E$422,$F$26:$F$422, --($B$26:$B$422=B49)),AND(C49&lt;&gt;"",F49=""),SUMPRODUCT($E$26:$E$422,$F$26:$F$422,--($C$26:$C$422=C49)),AND(D49,F49)&lt;&gt;0,E49*F49)</f>
        <v>15051.5</v>
      </c>
      <c r="H49" s="245">
        <f>G49/E49</f>
        <v>2279.701320731855</v>
      </c>
      <c r="K49" s="225"/>
      <c r="L49" s="225"/>
      <c r="M49" s="225"/>
      <c r="N49" s="225"/>
    </row>
    <row r="50" spans="2:14" outlineLevel="2" x14ac:dyDescent="0.2">
      <c r="B50" s="239" t="str">
        <f t="shared" si="3"/>
        <v>SUBSOLO</v>
      </c>
      <c r="C50" s="246" t="str">
        <f>C49</f>
        <v>Rouparia</v>
      </c>
      <c r="D50" s="249" t="s">
        <v>687</v>
      </c>
      <c r="E50" s="250">
        <v>2</v>
      </c>
      <c r="F50" s="247">
        <v>1500</v>
      </c>
      <c r="G50" s="253" cm="1">
        <f t="array" ref="G50">_xlfn.IFS(AND(B50&lt;&gt;"",C50="",D50=""),SUMPRODUCT($E$26:$E$422,$F$26:$F$422, --($B$26:$B$422=B50)),AND(C50&lt;&gt;"",F50=""),SUMPRODUCT($E$26:$E$422,$F$26:$F$422,--($C$26:$C$422=C50)),AND(D50,F50)&lt;&gt;0,E50*F50)</f>
        <v>3000</v>
      </c>
      <c r="H50" s="248" t="s">
        <v>828</v>
      </c>
    </row>
    <row r="51" spans="2:14" outlineLevel="2" x14ac:dyDescent="0.2">
      <c r="B51" s="239" t="str">
        <f t="shared" ref="B51:C51" si="9">B50</f>
        <v>SUBSOLO</v>
      </c>
      <c r="C51" s="246" t="str">
        <f t="shared" si="9"/>
        <v>Rouparia</v>
      </c>
      <c r="D51" s="249" t="s">
        <v>831</v>
      </c>
      <c r="E51" s="250">
        <v>1</v>
      </c>
      <c r="F51" s="252">
        <v>200</v>
      </c>
      <c r="G51" s="253" cm="1">
        <f t="array" ref="G51">_xlfn.IFS(AND(B51&lt;&gt;"",C51="",D51=""),SUMPRODUCT($E$26:$E$422,$F$26:$F$422, --($B$26:$B$422=B51)),AND(C51&lt;&gt;"",F51=""),SUMPRODUCT($E$26:$E$422,$F$26:$F$422,--($C$26:$C$422=C51)),AND(D51,F51)&lt;&gt;0,E51*F51)</f>
        <v>200</v>
      </c>
      <c r="H51" s="248" t="s">
        <v>828</v>
      </c>
    </row>
    <row r="52" spans="2:14" ht="13.5" customHeight="1" outlineLevel="2" x14ac:dyDescent="0.2">
      <c r="B52" s="239" t="str">
        <f t="shared" ref="B52:C52" si="10">B51</f>
        <v>SUBSOLO</v>
      </c>
      <c r="C52" s="246" t="str">
        <f t="shared" si="10"/>
        <v>Rouparia</v>
      </c>
      <c r="D52" s="249" t="s">
        <v>5773</v>
      </c>
      <c r="E52" s="250">
        <f>(0.6*0.45)</f>
        <v>0.27</v>
      </c>
      <c r="F52" s="247">
        <v>750</v>
      </c>
      <c r="G52" s="253" cm="1">
        <f t="array" ref="G52">_xlfn.IFS(AND(B52&lt;&gt;"",C52="",D52=""),SUMPRODUCT($E$26:$E$422,$F$26:$F$422, --($B$26:$B$422=B52)),AND(C52&lt;&gt;"",F52=""),SUMPRODUCT($E$26:$E$422,$F$26:$F$422,--($C$26:$C$422=C52)),AND(D52,F52)&lt;&gt;0,E52*F52)</f>
        <v>202.5</v>
      </c>
      <c r="H52" s="248" t="s">
        <v>5141</v>
      </c>
    </row>
    <row r="53" spans="2:14" outlineLevel="2" x14ac:dyDescent="0.2">
      <c r="B53" s="239" t="str">
        <f t="shared" ref="B53:C53" si="11">B52</f>
        <v>SUBSOLO</v>
      </c>
      <c r="C53" s="246" t="str">
        <f t="shared" si="11"/>
        <v>Rouparia</v>
      </c>
      <c r="D53" s="249" t="s">
        <v>5218</v>
      </c>
      <c r="E53" s="250">
        <v>10</v>
      </c>
      <c r="F53" s="252">
        <v>34</v>
      </c>
      <c r="G53" s="253" cm="1">
        <f t="array" ref="G53">_xlfn.IFS(AND(B53&lt;&gt;"",C53="",D53=""),SUMPRODUCT($E$26:$E$422,$F$26:$F$422, --($B$26:$B$422=B53)),AND(C53&lt;&gt;"",F53=""),SUMPRODUCT($E$26:$E$422,$F$26:$F$422,--($C$26:$C$422=C53)),AND(D53,F53)&lt;&gt;0,E53*F53)</f>
        <v>340</v>
      </c>
      <c r="H53" s="248" t="s">
        <v>5153</v>
      </c>
    </row>
    <row r="54" spans="2:14" outlineLevel="2" x14ac:dyDescent="0.2">
      <c r="B54" s="239" t="str">
        <f t="shared" si="3"/>
        <v>SUBSOLO</v>
      </c>
      <c r="C54" s="246" t="str">
        <f>C50</f>
        <v>Rouparia</v>
      </c>
      <c r="D54" s="249" t="s">
        <v>688</v>
      </c>
      <c r="E54" s="250">
        <v>3</v>
      </c>
      <c r="F54" s="252">
        <v>3500</v>
      </c>
      <c r="G54" s="253" cm="1">
        <f t="array" ref="G54">_xlfn.IFS(AND(B54&lt;&gt;"",C54="",D54=""),SUMPRODUCT($E$26:$E$422,$F$26:$F$422, --($B$26:$B$422=B54)),AND(C54&lt;&gt;"",F54=""),SUMPRODUCT($E$26:$E$422,$F$26:$F$422,--($C$26:$C$422=C54)),AND(D54,F54)&lt;&gt;0,E54*F54)</f>
        <v>10500</v>
      </c>
      <c r="H54" s="248" t="s">
        <v>829</v>
      </c>
    </row>
    <row r="55" spans="2:14" outlineLevel="2" x14ac:dyDescent="0.2">
      <c r="B55" s="239" t="str">
        <f t="shared" si="3"/>
        <v>SUBSOLO</v>
      </c>
      <c r="C55" s="246" t="str">
        <f>C51</f>
        <v>Rouparia</v>
      </c>
      <c r="D55" s="249" t="s">
        <v>5097</v>
      </c>
      <c r="E55" s="250">
        <v>1</v>
      </c>
      <c r="F55" s="252">
        <v>809</v>
      </c>
      <c r="G55" s="253" cm="1">
        <f t="array" ref="G55">_xlfn.IFS(AND(B55&lt;&gt;"",C55="",D55=""),SUMPRODUCT($E$26:$E$422,$F$26:$F$422, --($B$26:$B$422=B55)),AND(C55&lt;&gt;"",F55=""),SUMPRODUCT($E$26:$E$422,$F$26:$F$422,--($C$26:$C$422=C55)),AND(D55,F55)&lt;&gt;0,E55*F55)</f>
        <v>809</v>
      </c>
      <c r="H55" s="248" t="s">
        <v>5150</v>
      </c>
    </row>
    <row r="56" spans="2:14" s="223" customFormat="1" outlineLevel="1" x14ac:dyDescent="0.2">
      <c r="B56" s="239" t="str">
        <f t="shared" si="3"/>
        <v>SUBSOLO</v>
      </c>
      <c r="C56" s="240" t="s">
        <v>5098</v>
      </c>
      <c r="D56" s="241" t="s">
        <v>686</v>
      </c>
      <c r="E56" s="242">
        <f>4.33*1.87</f>
        <v>8.0971000000000011</v>
      </c>
      <c r="F56" s="243"/>
      <c r="G56" s="244" cm="1">
        <f t="array" ref="G56">_xlfn.IFS(AND(B56&lt;&gt;"",C56="",D56=""),SUMPRODUCT($E$26:$E$422,$F$26:$F$422, --($B$26:$B$422=B56)),AND(C56&lt;&gt;"",F56=""),SUMPRODUCT($E$26:$E$422,$F$26:$F$422,--($C$26:$C$422=C56)),AND(D56,F56)&lt;&gt;0,E56*F56)</f>
        <v>21691</v>
      </c>
      <c r="H56" s="245">
        <f>G56/E56</f>
        <v>2678.8603327117112</v>
      </c>
    </row>
    <row r="57" spans="2:14" outlineLevel="2" x14ac:dyDescent="0.2">
      <c r="B57" s="239" t="str">
        <f t="shared" si="3"/>
        <v>SUBSOLO</v>
      </c>
      <c r="C57" s="246" t="str">
        <f>C56</f>
        <v>Rouparia 2</v>
      </c>
      <c r="D57" s="249" t="s">
        <v>687</v>
      </c>
      <c r="E57" s="250">
        <v>2</v>
      </c>
      <c r="F57" s="247">
        <v>1500</v>
      </c>
      <c r="G57" s="253" cm="1">
        <f t="array" ref="G57">_xlfn.IFS(AND(B57&lt;&gt;"",C57="",D57=""),SUMPRODUCT($E$26:$E$422,$F$26:$F$422, --($B$26:$B$422=B57)),AND(C57&lt;&gt;"",F57=""),SUMPRODUCT($E$26:$E$422,$F$26:$F$422,--($C$26:$C$422=C57)),AND(D57,F57)&lt;&gt;0,E57*F57)</f>
        <v>3000</v>
      </c>
      <c r="H57" s="248" t="s">
        <v>828</v>
      </c>
    </row>
    <row r="58" spans="2:14" outlineLevel="2" x14ac:dyDescent="0.2">
      <c r="B58" s="239" t="str">
        <f t="shared" si="3"/>
        <v>SUBSOLO</v>
      </c>
      <c r="C58" s="246" t="str">
        <f>C57</f>
        <v>Rouparia 2</v>
      </c>
      <c r="D58" s="249" t="s">
        <v>831</v>
      </c>
      <c r="E58" s="250">
        <v>1</v>
      </c>
      <c r="F58" s="252">
        <v>200</v>
      </c>
      <c r="G58" s="253" cm="1">
        <f t="array" ref="G58">_xlfn.IFS(AND(B58&lt;&gt;"",C58="",D58=""),SUMPRODUCT($E$26:$E$422,$F$26:$F$422, --($B$26:$B$422=B58)),AND(C58&lt;&gt;"",F58=""),SUMPRODUCT($E$26:$E$422,$F$26:$F$422,--($C$26:$C$422=C58)),AND(D58,F58)&lt;&gt;0,E58*F58)</f>
        <v>200</v>
      </c>
      <c r="H58" s="248" t="s">
        <v>828</v>
      </c>
    </row>
    <row r="59" spans="2:14" ht="13.5" customHeight="1" outlineLevel="2" x14ac:dyDescent="0.2">
      <c r="B59" s="239" t="str">
        <f t="shared" si="3"/>
        <v>SUBSOLO</v>
      </c>
      <c r="C59" s="254" t="str">
        <f>C57</f>
        <v>Rouparia 2</v>
      </c>
      <c r="D59" s="249" t="s">
        <v>5188</v>
      </c>
      <c r="E59" s="250">
        <v>1</v>
      </c>
      <c r="F59" s="247">
        <v>56</v>
      </c>
      <c r="G59" s="253" cm="1">
        <f t="array" ref="G59">_xlfn.IFS(AND(B59&lt;&gt;"",C59="",D59=""),SUMPRODUCT($E$26:$E$422,$F$26:$F$422, --($B$26:$B$422=B59)),AND(C59&lt;&gt;"",F59=""),SUMPRODUCT($E$26:$E$422,$F$26:$F$422,--($C$26:$C$422=C59)),AND(D59,F59)&lt;&gt;0,E59*F59)</f>
        <v>56</v>
      </c>
      <c r="H59" s="248" t="s">
        <v>5153</v>
      </c>
    </row>
    <row r="60" spans="2:14" outlineLevel="2" x14ac:dyDescent="0.2">
      <c r="B60" s="239" t="str">
        <f t="shared" si="3"/>
        <v>SUBSOLO</v>
      </c>
      <c r="C60" s="246" t="str">
        <f>C57</f>
        <v>Rouparia 2</v>
      </c>
      <c r="D60" s="249" t="s">
        <v>688</v>
      </c>
      <c r="E60" s="250">
        <v>5</v>
      </c>
      <c r="F60" s="252">
        <v>3500</v>
      </c>
      <c r="G60" s="253" cm="1">
        <f t="array" ref="G60">_xlfn.IFS(AND(B60&lt;&gt;"",C60="",D60=""),SUMPRODUCT($E$26:$E$422,$F$26:$F$422, --($B$26:$B$422=B60)),AND(C60&lt;&gt;"",F60=""),SUMPRODUCT($E$26:$E$422,$F$26:$F$422,--($C$26:$C$422=C60)),AND(D60,F60)&lt;&gt;0,E60*F60)</f>
        <v>17500</v>
      </c>
      <c r="H60" s="248" t="s">
        <v>829</v>
      </c>
    </row>
    <row r="61" spans="2:14" outlineLevel="2" x14ac:dyDescent="0.2">
      <c r="B61" s="239" t="str">
        <f t="shared" si="3"/>
        <v>SUBSOLO</v>
      </c>
      <c r="C61" s="246" t="str">
        <f>C58</f>
        <v>Rouparia 2</v>
      </c>
      <c r="D61" s="249" t="s">
        <v>5093</v>
      </c>
      <c r="E61" s="250">
        <v>1</v>
      </c>
      <c r="F61" s="252">
        <v>745</v>
      </c>
      <c r="G61" s="253" cm="1">
        <f t="array" ref="G61">_xlfn.IFS(AND(B61&lt;&gt;"",C61="",D61=""),SUMPRODUCT($E$26:$E$422,$F$26:$F$422, --($B$26:$B$422=B61)),AND(C61&lt;&gt;"",F61=""),SUMPRODUCT($E$26:$E$422,$F$26:$F$422,--($C$26:$C$422=C61)),AND(D61,F61)&lt;&gt;0,E61*F61)</f>
        <v>745</v>
      </c>
      <c r="H61" s="248" t="s">
        <v>5150</v>
      </c>
    </row>
    <row r="62" spans="2:14" outlineLevel="2" x14ac:dyDescent="0.2">
      <c r="B62" s="239" t="str">
        <f t="shared" si="3"/>
        <v>SUBSOLO</v>
      </c>
      <c r="C62" s="246" t="str">
        <f>C61</f>
        <v>Rouparia 2</v>
      </c>
      <c r="D62" s="249" t="s">
        <v>5099</v>
      </c>
      <c r="E62" s="250">
        <v>1</v>
      </c>
      <c r="F62" s="252">
        <v>190</v>
      </c>
      <c r="G62" s="253" cm="1">
        <f t="array" ref="G62">_xlfn.IFS(AND(B62&lt;&gt;"",C62="",D62=""),SUMPRODUCT($E$26:$E$422,$F$26:$F$422, --($B$26:$B$422=B62)),AND(C62&lt;&gt;"",F62=""),SUMPRODUCT($E$26:$E$422,$F$26:$F$422,--($C$26:$C$422=C62)),AND(D62,F62)&lt;&gt;0,E62*F62)</f>
        <v>190</v>
      </c>
      <c r="H62" s="248" t="s">
        <v>5150</v>
      </c>
    </row>
    <row r="63" spans="2:14" s="223" customFormat="1" outlineLevel="1" x14ac:dyDescent="0.2">
      <c r="B63" s="239" t="str">
        <f t="shared" si="3"/>
        <v>SUBSOLO</v>
      </c>
      <c r="C63" s="240" t="s">
        <v>5100</v>
      </c>
      <c r="D63" s="241" t="s">
        <v>686</v>
      </c>
      <c r="E63" s="242">
        <f>16.59+30.09+13.89+61.85</f>
        <v>122.42</v>
      </c>
      <c r="F63" s="243"/>
      <c r="G63" s="244" cm="1">
        <f t="array" ref="G63">_xlfn.IFS(AND(B63&lt;&gt;"",C63="",D63=""),SUMPRODUCT($E$26:$E$422,$F$26:$F$422, --($B$26:$B$422=B63)),AND(C63&lt;&gt;"",F63=""),SUMPRODUCT($E$26:$E$422,$F$26:$F$422,--($C$26:$C$422=C63)),AND(D63,F63)&lt;&gt;0,E63*F63)</f>
        <v>35885.25</v>
      </c>
      <c r="H63" s="245">
        <f>G63/E63</f>
        <v>293.13224963241299</v>
      </c>
    </row>
    <row r="64" spans="2:14" outlineLevel="2" x14ac:dyDescent="0.2">
      <c r="B64" s="239" t="str">
        <f t="shared" si="3"/>
        <v>SUBSOLO</v>
      </c>
      <c r="C64" s="246" t="str">
        <f>C63</f>
        <v>Bicicletário</v>
      </c>
      <c r="D64" s="249" t="s">
        <v>5102</v>
      </c>
      <c r="E64" s="250">
        <v>10</v>
      </c>
      <c r="F64" s="252">
        <v>150</v>
      </c>
      <c r="G64" s="253" cm="1">
        <f t="array" ref="G64">_xlfn.IFS(AND(B64&lt;&gt;"",C64="",D64=""),SUMPRODUCT($E$26:$E$422,$F$26:$F$422, --($B$26:$B$422=B64)),AND(C64&lt;&gt;"",F64=""),SUMPRODUCT($E$26:$E$422,$F$26:$F$422,--($C$26:$C$422=C64)),AND(D64,F64)&lt;&gt;0,E64*F64)</f>
        <v>1500</v>
      </c>
      <c r="H64" s="248" t="s">
        <v>828</v>
      </c>
    </row>
    <row r="65" spans="2:8" outlineLevel="2" x14ac:dyDescent="0.2">
      <c r="B65" s="239" t="str">
        <f t="shared" si="3"/>
        <v>SUBSOLO</v>
      </c>
      <c r="C65" s="246" t="str">
        <f>C64</f>
        <v>Bicicletário</v>
      </c>
      <c r="D65" s="249" t="s">
        <v>5101</v>
      </c>
      <c r="E65" s="250">
        <v>13</v>
      </c>
      <c r="F65" s="252">
        <v>1700</v>
      </c>
      <c r="G65" s="253" cm="1">
        <f t="array" ref="G65">_xlfn.IFS(AND(B65&lt;&gt;"",C65="",D65=""),SUMPRODUCT($E$26:$E$422,$F$26:$F$422, --($B$26:$B$422=B65)),AND(C65&lt;&gt;"",F65=""),SUMPRODUCT($E$26:$E$422,$F$26:$F$422,--($C$26:$C$422=C65)),AND(D65,F65)&lt;&gt;0,E65*F65)</f>
        <v>22100</v>
      </c>
      <c r="H65" s="248" t="s">
        <v>5142</v>
      </c>
    </row>
    <row r="66" spans="2:8" ht="13.5" customHeight="1" outlineLevel="2" x14ac:dyDescent="0.2">
      <c r="B66" s="239" t="str">
        <f t="shared" ref="B66:C66" si="12">B65</f>
        <v>SUBSOLO</v>
      </c>
      <c r="C66" s="246" t="str">
        <f t="shared" si="12"/>
        <v>Bicicletário</v>
      </c>
      <c r="D66" s="249" t="s">
        <v>5188</v>
      </c>
      <c r="E66" s="250">
        <v>1</v>
      </c>
      <c r="F66" s="247">
        <v>56</v>
      </c>
      <c r="G66" s="253" cm="1">
        <f t="array" ref="G66">_xlfn.IFS(AND(B66&lt;&gt;"",C66="",D66=""),SUMPRODUCT($E$26:$E$422,$F$26:$F$422, --($B$26:$B$422=B66)),AND(C66&lt;&gt;"",F66=""),SUMPRODUCT($E$26:$E$422,$F$26:$F$422,--($C$26:$C$422=C66)),AND(D66,F66)&lt;&gt;0,E66*F66)</f>
        <v>56</v>
      </c>
      <c r="H66" s="248" t="s">
        <v>5153</v>
      </c>
    </row>
    <row r="67" spans="2:8" ht="13.5" customHeight="1" outlineLevel="2" x14ac:dyDescent="0.2">
      <c r="B67" s="239" t="str">
        <f t="shared" ref="B67:C67" si="13">B66</f>
        <v>SUBSOLO</v>
      </c>
      <c r="C67" s="246" t="str">
        <f t="shared" si="13"/>
        <v>Bicicletário</v>
      </c>
      <c r="D67" s="249" t="s">
        <v>5773</v>
      </c>
      <c r="E67" s="250">
        <f>+(1.42*0.45)</f>
        <v>0.63900000000000001</v>
      </c>
      <c r="F67" s="247">
        <v>750</v>
      </c>
      <c r="G67" s="253" cm="1">
        <f t="array" ref="G67">_xlfn.IFS(AND(B67&lt;&gt;"",C67="",D67=""),SUMPRODUCT($E$26:$E$422,$F$26:$F$422, --($B$26:$B$422=B67)),AND(C67&lt;&gt;"",F67=""),SUMPRODUCT($E$26:$E$422,$F$26:$F$422,--($C$26:$C$422=C67)),AND(D67,F67)&lt;&gt;0,E67*F67)</f>
        <v>479.25</v>
      </c>
      <c r="H67" s="248" t="s">
        <v>5141</v>
      </c>
    </row>
    <row r="68" spans="2:8" outlineLevel="2" x14ac:dyDescent="0.2">
      <c r="B68" s="239" t="str">
        <f t="shared" ref="B68:C68" si="14">B67</f>
        <v>SUBSOLO</v>
      </c>
      <c r="C68" s="246" t="str">
        <f t="shared" si="14"/>
        <v>Bicicletário</v>
      </c>
      <c r="D68" s="249" t="s">
        <v>688</v>
      </c>
      <c r="E68" s="251">
        <v>3</v>
      </c>
      <c r="F68" s="252">
        <v>3500</v>
      </c>
      <c r="G68" s="253" cm="1">
        <f t="array" ref="G68">_xlfn.IFS(AND(B68&lt;&gt;"",C68="",D68=""),SUMPRODUCT($E$26:$E$422,$F$26:$F$422, --($B$26:$B$422=B68)),AND(C68&lt;&gt;"",F68=""),SUMPRODUCT($E$26:$E$422,$F$26:$F$422,--($C$26:$C$422=C68)),AND(D68,F68)&lt;&gt;0,E68*F68)</f>
        <v>10500</v>
      </c>
      <c r="H68" s="248" t="s">
        <v>829</v>
      </c>
    </row>
    <row r="69" spans="2:8" outlineLevel="2" x14ac:dyDescent="0.2">
      <c r="B69" s="239" t="str">
        <f t="shared" ref="B69:C69" si="15">B68</f>
        <v>SUBSOLO</v>
      </c>
      <c r="C69" s="246" t="str">
        <f t="shared" si="15"/>
        <v>Bicicletário</v>
      </c>
      <c r="D69" s="249" t="s">
        <v>830</v>
      </c>
      <c r="E69" s="251">
        <v>3</v>
      </c>
      <c r="F69" s="252">
        <v>350</v>
      </c>
      <c r="G69" s="253" cm="1">
        <f t="array" ref="G69">_xlfn.IFS(AND(B69&lt;&gt;"",C69="",D69=""),SUMPRODUCT($E$26:$E$422,$F$26:$F$422, --($B$26:$B$422=B69)),AND(C69&lt;&gt;"",F69=""),SUMPRODUCT($E$26:$E$422,$F$26:$F$422,--($C$26:$C$422=C69)),AND(D69,F69)&lt;&gt;0,E69*F69)</f>
        <v>1050</v>
      </c>
      <c r="H69" s="248" t="s">
        <v>828</v>
      </c>
    </row>
    <row r="70" spans="2:8" outlineLevel="2" x14ac:dyDescent="0.2">
      <c r="B70" s="239" t="str">
        <f t="shared" ref="B70:C70" si="16">B69</f>
        <v>SUBSOLO</v>
      </c>
      <c r="C70" s="246" t="str">
        <f t="shared" si="16"/>
        <v>Bicicletário</v>
      </c>
      <c r="D70" s="249" t="s">
        <v>831</v>
      </c>
      <c r="E70" s="251">
        <v>1</v>
      </c>
      <c r="F70" s="252">
        <v>200</v>
      </c>
      <c r="G70" s="253" cm="1">
        <f t="array" ref="G70">_xlfn.IFS(AND(B70&lt;&gt;"",C70="",D70=""),SUMPRODUCT($E$26:$E$422,$F$26:$F$422, --($B$26:$B$422=B70)),AND(C70&lt;&gt;"",F70=""),SUMPRODUCT($E$26:$E$422,$F$26:$F$422,--($C$26:$C$422=C70)),AND(D70,F70)&lt;&gt;0,E70*F70)</f>
        <v>200</v>
      </c>
      <c r="H70" s="248" t="s">
        <v>828</v>
      </c>
    </row>
    <row r="71" spans="2:8" s="223" customFormat="1" ht="17.25" customHeight="1" outlineLevel="1" x14ac:dyDescent="0.2">
      <c r="B71" s="239" t="str">
        <f t="shared" si="3"/>
        <v>SUBSOLO</v>
      </c>
      <c r="C71" s="240" t="s">
        <v>5103</v>
      </c>
      <c r="D71" s="241" t="s">
        <v>686</v>
      </c>
      <c r="E71" s="242">
        <f>2*2.4*1.6</f>
        <v>7.68</v>
      </c>
      <c r="F71" s="243"/>
      <c r="G71" s="244" cm="1">
        <f t="array" ref="G71">_xlfn.IFS(AND(B71&lt;&gt;"",C71="",D71=""),SUMPRODUCT($E$26:$E$422,$F$26:$F$422, --($B$26:$B$422=B71)),AND(C71&lt;&gt;"",F71=""),SUMPRODUCT($E$26:$E$422,$F$26:$F$422,--($C$26:$C$422=C71)),AND(D71,F71)&lt;&gt;0,E71*F71)</f>
        <v>4512</v>
      </c>
      <c r="H71" s="245">
        <f>G71/E71</f>
        <v>587.5</v>
      </c>
    </row>
    <row r="72" spans="2:8" outlineLevel="2" x14ac:dyDescent="0.2">
      <c r="B72" s="239" t="str">
        <f t="shared" si="3"/>
        <v>SUBSOLO</v>
      </c>
      <c r="C72" s="246" t="str">
        <f>C71</f>
        <v>Vestiário funcionário (x2)</v>
      </c>
      <c r="D72" s="249" t="s">
        <v>687</v>
      </c>
      <c r="E72" s="250">
        <v>2</v>
      </c>
      <c r="F72" s="247">
        <v>1500</v>
      </c>
      <c r="G72" s="253" cm="1">
        <f t="array" ref="G72">_xlfn.IFS(AND(B72&lt;&gt;"",C72="",D72=""),SUMPRODUCT($E$26:$E$422,$F$26:$F$422, --($B$26:$B$422=B72)),AND(C72&lt;&gt;"",F72=""),SUMPRODUCT($E$26:$E$422,$F$26:$F$422,--($C$26:$C$422=C72)),AND(D72,F72)&lt;&gt;0,E72*F72)</f>
        <v>3000</v>
      </c>
      <c r="H72" s="248" t="s">
        <v>828</v>
      </c>
    </row>
    <row r="73" spans="2:8" ht="13.5" customHeight="1" outlineLevel="2" x14ac:dyDescent="0.2">
      <c r="B73" s="239" t="str">
        <f t="shared" si="3"/>
        <v>SUBSOLO</v>
      </c>
      <c r="C73" s="254" t="str">
        <f>C71</f>
        <v>Vestiário funcionário (x2)</v>
      </c>
      <c r="D73" s="249" t="s">
        <v>5188</v>
      </c>
      <c r="E73" s="250">
        <v>2</v>
      </c>
      <c r="F73" s="247">
        <v>56</v>
      </c>
      <c r="G73" s="253" cm="1">
        <f t="array" ref="G73">_xlfn.IFS(AND(B73&lt;&gt;"",C73="",D73=""),SUMPRODUCT($E$26:$E$422,$F$26:$F$422, --($B$26:$B$422=B73)),AND(C73&lt;&gt;"",F73=""),SUMPRODUCT($E$26:$E$422,$F$26:$F$422,--($C$26:$C$422=C73)),AND(D73,F73)&lt;&gt;0,E73*F73)</f>
        <v>112</v>
      </c>
      <c r="H73" s="248" t="s">
        <v>5153</v>
      </c>
    </row>
    <row r="74" spans="2:8" outlineLevel="2" x14ac:dyDescent="0.2">
      <c r="B74" s="239" t="str">
        <f t="shared" si="3"/>
        <v>SUBSOLO</v>
      </c>
      <c r="C74" s="246" t="str">
        <f>C72</f>
        <v>Vestiário funcionário (x2)</v>
      </c>
      <c r="D74" s="249" t="s">
        <v>689</v>
      </c>
      <c r="E74" s="250">
        <v>2</v>
      </c>
      <c r="F74" s="247">
        <v>700</v>
      </c>
      <c r="G74" s="253" cm="1">
        <f t="array" ref="G74">_xlfn.IFS(AND(B74&lt;&gt;"",C74="",D74=""),SUMPRODUCT($E$26:$E$422,$F$26:$F$422, --($B$26:$B$422=B74)),AND(C74&lt;&gt;"",F74=""),SUMPRODUCT($E$26:$E$422,$F$26:$F$422,--($C$26:$C$422=C74)),AND(D74,F74)&lt;&gt;0,E74*F74)</f>
        <v>1400</v>
      </c>
      <c r="H74" s="248" t="s">
        <v>5153</v>
      </c>
    </row>
    <row r="75" spans="2:8" s="223" customFormat="1" x14ac:dyDescent="0.2">
      <c r="B75" s="233" t="s">
        <v>5104</v>
      </c>
      <c r="C75" s="234"/>
      <c r="D75" s="235"/>
      <c r="E75" s="236"/>
      <c r="F75" s="237"/>
      <c r="G75" s="238" cm="1">
        <f t="array" ref="G75">_xlfn.IFS(AND(B75&lt;&gt;"",C75="",D75=""),SUMPRODUCT($E$26:$E$422,$F$26:$F$422, --($B$26:$B$422=B75)),AND(C75&lt;&gt;"",F75=""),SUMPRODUCT($E$26:$E$422,$F$26:$F$422,--($C$26:$C$422=C75)),AND(D75,F75)&lt;&gt;0,E75*F75)</f>
        <v>934983.27</v>
      </c>
      <c r="H75" s="238"/>
    </row>
    <row r="76" spans="2:8" s="223" customFormat="1" outlineLevel="1" x14ac:dyDescent="0.2">
      <c r="B76" s="239" t="str">
        <f t="shared" ref="B76:B106" si="17">B75</f>
        <v>TÉRREO</v>
      </c>
      <c r="C76" s="240" t="s">
        <v>5176</v>
      </c>
      <c r="D76" s="241" t="s">
        <v>686</v>
      </c>
      <c r="E76" s="242">
        <v>6.45</v>
      </c>
      <c r="F76" s="243"/>
      <c r="G76" s="244" cm="1">
        <f t="array" ref="G76">_xlfn.IFS(AND(B76&lt;&gt;"",C76="",D76=""),SUMPRODUCT($E$26:$E$422,$F$26:$F$422, --($B$26:$B$422=B76)),AND(C76&lt;&gt;"",F76=""),SUMPRODUCT($E$26:$E$422,$F$26:$F$422,--($C$26:$C$422=C76)),AND(D76,F76)&lt;&gt;0,E76*F76)</f>
        <v>16097</v>
      </c>
      <c r="H76" s="245">
        <f>G76/E76</f>
        <v>2495.6589147286822</v>
      </c>
    </row>
    <row r="77" spans="2:8" outlineLevel="2" x14ac:dyDescent="0.2">
      <c r="B77" s="239" t="str">
        <f t="shared" si="17"/>
        <v>TÉRREO</v>
      </c>
      <c r="C77" s="246" t="str">
        <f t="shared" ref="C77:C82" si="18">C76</f>
        <v>Portaria - térreo</v>
      </c>
      <c r="D77" s="249" t="s">
        <v>834</v>
      </c>
      <c r="E77" s="250">
        <f>ROUNDUP(E76/10,0)</f>
        <v>1</v>
      </c>
      <c r="F77" s="252">
        <v>250</v>
      </c>
      <c r="G77" s="253" cm="1">
        <f t="array" ref="G77">_xlfn.IFS(AND(B77&lt;&gt;"",C77="",D77=""),SUMPRODUCT($E$26:$E$422,$F$26:$F$422, --($B$26:$B$422=B77)),AND(C77&lt;&gt;"",F77=""),SUMPRODUCT($E$26:$E$422,$F$26:$F$422,--($C$26:$C$422=C77)),AND(D77,F77)&lt;&gt;0,E77*F77)</f>
        <v>250</v>
      </c>
      <c r="H77" s="248" t="s">
        <v>5151</v>
      </c>
    </row>
    <row r="78" spans="2:8" ht="13.5" customHeight="1" outlineLevel="2" x14ac:dyDescent="0.2">
      <c r="B78" s="239" t="str">
        <f t="shared" si="17"/>
        <v>TÉRREO</v>
      </c>
      <c r="C78" s="246" t="str">
        <f t="shared" si="18"/>
        <v>Portaria - térreo</v>
      </c>
      <c r="D78" s="249" t="s">
        <v>5175</v>
      </c>
      <c r="E78" s="250">
        <v>1</v>
      </c>
      <c r="F78" s="247">
        <v>565</v>
      </c>
      <c r="G78" s="253" cm="1">
        <f t="array" ref="G78">_xlfn.IFS(AND(B78&lt;&gt;"",C78="",D78=""),SUMPRODUCT($E$26:$E$422,$F$26:$F$422, --($B$26:$B$422=B78)),AND(C78&lt;&gt;"",F78=""),SUMPRODUCT($E$26:$E$422,$F$26:$F$422,--($C$26:$C$422=C78)),AND(D78,F78)&lt;&gt;0,E78*F78)</f>
        <v>565</v>
      </c>
      <c r="H78" s="248" t="s">
        <v>5150</v>
      </c>
    </row>
    <row r="79" spans="2:8" ht="13.5" customHeight="1" outlineLevel="2" x14ac:dyDescent="0.2">
      <c r="B79" s="239" t="str">
        <f t="shared" si="17"/>
        <v>TÉRREO</v>
      </c>
      <c r="C79" s="246" t="str">
        <f t="shared" si="18"/>
        <v>Portaria - térreo</v>
      </c>
      <c r="D79" s="249" t="s">
        <v>5188</v>
      </c>
      <c r="E79" s="250">
        <v>1</v>
      </c>
      <c r="F79" s="247">
        <v>56</v>
      </c>
      <c r="G79" s="253" cm="1">
        <f t="array" ref="G79">_xlfn.IFS(AND(B79&lt;&gt;"",C79="",D79=""),SUMPRODUCT($E$26:$E$422,$F$26:$F$422, --($B$26:$B$422=B79)),AND(C79&lt;&gt;"",F79=""),SUMPRODUCT($E$26:$E$422,$F$26:$F$422,--($C$26:$C$422=C79)),AND(D79,F79)&lt;&gt;0,E79*F79)</f>
        <v>56</v>
      </c>
      <c r="H79" s="248" t="s">
        <v>5153</v>
      </c>
    </row>
    <row r="80" spans="2:8" ht="13.5" customHeight="1" outlineLevel="2" x14ac:dyDescent="0.2">
      <c r="B80" s="239" t="str">
        <f t="shared" si="17"/>
        <v>TÉRREO</v>
      </c>
      <c r="C80" s="246" t="str">
        <f t="shared" si="18"/>
        <v>Portaria - térreo</v>
      </c>
      <c r="D80" s="249" t="s">
        <v>688</v>
      </c>
      <c r="E80" s="250">
        <v>4</v>
      </c>
      <c r="F80" s="247">
        <v>3500</v>
      </c>
      <c r="G80" s="253" cm="1">
        <f t="array" ref="G80">_xlfn.IFS(AND(B80&lt;&gt;"",C80="",D80=""),SUMPRODUCT($E$26:$E$422,$F$26:$F$422, --($B$26:$B$422=B80)),AND(C80&lt;&gt;"",F80=""),SUMPRODUCT($E$26:$E$422,$F$26:$F$422,--($C$26:$C$422=C80)),AND(D80,F80)&lt;&gt;0,E80*F80)</f>
        <v>14000</v>
      </c>
      <c r="H80" s="248" t="s">
        <v>829</v>
      </c>
    </row>
    <row r="81" spans="2:8" outlineLevel="2" x14ac:dyDescent="0.2">
      <c r="B81" s="239" t="str">
        <f t="shared" si="17"/>
        <v>TÉRREO</v>
      </c>
      <c r="C81" s="246" t="str">
        <f t="shared" si="18"/>
        <v>Portaria - térreo</v>
      </c>
      <c r="D81" s="249" t="s">
        <v>5198</v>
      </c>
      <c r="E81" s="250">
        <v>2</v>
      </c>
      <c r="F81" s="247">
        <v>538</v>
      </c>
      <c r="G81" s="253" cm="1">
        <f t="array" ref="G81">_xlfn.IFS(AND(B81&lt;&gt;"",C81="",D81=""),SUMPRODUCT($E$26:$E$422,$F$26:$F$422, --($B$26:$B$422=B81)),AND(C81&lt;&gt;"",F81=""),SUMPRODUCT($E$26:$E$422,$F$26:$F$422,--($C$26:$C$422=C81)),AND(D81,F81)&lt;&gt;0,E81*F81)</f>
        <v>1076</v>
      </c>
      <c r="H81" s="248" t="s">
        <v>828</v>
      </c>
    </row>
    <row r="82" spans="2:8" outlineLevel="2" x14ac:dyDescent="0.2">
      <c r="B82" s="239" t="str">
        <f t="shared" si="17"/>
        <v>TÉRREO</v>
      </c>
      <c r="C82" s="246" t="str">
        <f t="shared" si="18"/>
        <v>Portaria - térreo</v>
      </c>
      <c r="D82" s="249" t="s">
        <v>5117</v>
      </c>
      <c r="E82" s="250">
        <v>3</v>
      </c>
      <c r="F82" s="247">
        <v>50</v>
      </c>
      <c r="G82" s="253" cm="1">
        <f t="array" ref="G82">_xlfn.IFS(AND(B82&lt;&gt;"",C82="",D82=""),SUMPRODUCT($E$26:$E$422,$F$26:$F$422, --($B$26:$B$422=B82)),AND(C82&lt;&gt;"",F82=""),SUMPRODUCT($E$26:$E$422,$F$26:$F$422,--($C$26:$C$422=C82)),AND(D82,F82)&lt;&gt;0,E82*F82)</f>
        <v>150</v>
      </c>
      <c r="H82" s="248" t="s">
        <v>828</v>
      </c>
    </row>
    <row r="83" spans="2:8" outlineLevel="1" x14ac:dyDescent="0.2">
      <c r="B83" s="239" t="str">
        <f t="shared" si="17"/>
        <v>TÉRREO</v>
      </c>
      <c r="C83" s="240" t="s">
        <v>5177</v>
      </c>
      <c r="D83" s="241" t="s">
        <v>686</v>
      </c>
      <c r="E83" s="242">
        <v>1.82</v>
      </c>
      <c r="F83" s="243"/>
      <c r="G83" s="244" cm="1">
        <f t="array" ref="G83">_xlfn.IFS(AND(B83&lt;&gt;"",C83="",D83=""),SUMPRODUCT($E$26:$E$422,$F$26:$F$422, --($B$26:$B$422=B83)),AND(C83&lt;&gt;"",F83=""),SUMPRODUCT($E$26:$E$422,$F$26:$F$422,--($C$26:$C$422=C83)),AND(D83,F83)&lt;&gt;0,E83*F83)</f>
        <v>7856</v>
      </c>
      <c r="H83" s="245">
        <f>G83/E83</f>
        <v>4316.4835164835167</v>
      </c>
    </row>
    <row r="84" spans="2:8" outlineLevel="2" x14ac:dyDescent="0.2">
      <c r="B84" s="239" t="str">
        <f t="shared" si="17"/>
        <v>TÉRREO</v>
      </c>
      <c r="C84" s="254" t="str">
        <f>C83</f>
        <v>WC Portaria</v>
      </c>
      <c r="D84" s="249" t="s">
        <v>5117</v>
      </c>
      <c r="E84" s="250">
        <v>2</v>
      </c>
      <c r="F84" s="247">
        <v>50</v>
      </c>
      <c r="G84" s="253" cm="1">
        <f t="array" ref="G84">_xlfn.IFS(AND(B84&lt;&gt;"",C84="",D84=""),SUMPRODUCT($E$26:$E$422,$F$26:$F$422, --($B$26:$B$422=B84)),AND(C84&lt;&gt;"",F84=""),SUMPRODUCT($E$26:$E$422,$F$26:$F$422,--($C$26:$C$422=C84)),AND(D84,F84)&lt;&gt;0,E84*F84)</f>
        <v>100</v>
      </c>
      <c r="H84" s="248" t="s">
        <v>828</v>
      </c>
    </row>
    <row r="85" spans="2:8" ht="13.5" customHeight="1" outlineLevel="2" x14ac:dyDescent="0.2">
      <c r="B85" s="239" t="str">
        <f t="shared" si="17"/>
        <v>TÉRREO</v>
      </c>
      <c r="C85" s="254" t="str">
        <f>C83</f>
        <v>WC Portaria</v>
      </c>
      <c r="D85" s="249" t="s">
        <v>5188</v>
      </c>
      <c r="E85" s="250">
        <v>1</v>
      </c>
      <c r="F85" s="247">
        <v>56</v>
      </c>
      <c r="G85" s="253" cm="1">
        <f t="array" ref="G85">_xlfn.IFS(AND(B85&lt;&gt;"",C85="",D85=""),SUMPRODUCT($E$26:$E$422,$F$26:$F$422, --($B$26:$B$422=B85)),AND(C85&lt;&gt;"",F85=""),SUMPRODUCT($E$26:$E$422,$F$26:$F$422,--($C$26:$C$422=C85)),AND(D85,F85)&lt;&gt;0,E85*F85)</f>
        <v>56</v>
      </c>
      <c r="H85" s="248" t="s">
        <v>5153</v>
      </c>
    </row>
    <row r="86" spans="2:8" outlineLevel="2" x14ac:dyDescent="0.2">
      <c r="B86" s="239" t="str">
        <f t="shared" si="17"/>
        <v>TÉRREO</v>
      </c>
      <c r="C86" s="254" t="str">
        <f>C84</f>
        <v>WC Portaria</v>
      </c>
      <c r="D86" s="249" t="s">
        <v>689</v>
      </c>
      <c r="E86" s="250">
        <v>1</v>
      </c>
      <c r="F86" s="247">
        <v>700</v>
      </c>
      <c r="G86" s="253" cm="1">
        <f t="array" ref="G86">_xlfn.IFS(AND(B86&lt;&gt;"",C86="",D86=""),SUMPRODUCT($E$26:$E$422,$F$26:$F$422, --($B$26:$B$422=B86)),AND(C86&lt;&gt;"",F86=""),SUMPRODUCT($E$26:$E$422,$F$26:$F$422,--($C$26:$C$422=C86)),AND(D86,F86)&lt;&gt;0,E86*F86)</f>
        <v>700</v>
      </c>
      <c r="H86" s="248" t="s">
        <v>5153</v>
      </c>
    </row>
    <row r="87" spans="2:8" ht="13.5" customHeight="1" outlineLevel="2" x14ac:dyDescent="0.2">
      <c r="B87" s="239" t="str">
        <f t="shared" si="17"/>
        <v>TÉRREO</v>
      </c>
      <c r="C87" s="254" t="str">
        <f>C86</f>
        <v>WC Portaria</v>
      </c>
      <c r="D87" s="249" t="s">
        <v>688</v>
      </c>
      <c r="E87" s="250">
        <v>2</v>
      </c>
      <c r="F87" s="247">
        <v>3500</v>
      </c>
      <c r="G87" s="253" cm="1">
        <f t="array" ref="G87">_xlfn.IFS(AND(B87&lt;&gt;"",C87="",D87=""),SUMPRODUCT($E$26:$E$422,$F$26:$F$422, --($B$26:$B$422=B87)),AND(C87&lt;&gt;"",F87=""),SUMPRODUCT($E$26:$E$422,$F$26:$F$422,--($C$26:$C$422=C87)),AND(D87,F87)&lt;&gt;0,E87*F87)</f>
        <v>7000</v>
      </c>
      <c r="H87" s="248" t="s">
        <v>829</v>
      </c>
    </row>
    <row r="88" spans="2:8" outlineLevel="1" x14ac:dyDescent="0.2">
      <c r="B88" s="239" t="str">
        <f t="shared" si="17"/>
        <v>TÉRREO</v>
      </c>
      <c r="C88" s="240" t="s">
        <v>5354</v>
      </c>
      <c r="D88" s="241" t="s">
        <v>686</v>
      </c>
      <c r="E88" s="242">
        <v>6.42</v>
      </c>
      <c r="F88" s="243"/>
      <c r="G88" s="244" cm="1">
        <f t="array" ref="G88">_xlfn.IFS(AND(B88&lt;&gt;"",C88="",D88=""),SUMPRODUCT($E$26:$E$422,$F$26:$F$422, --($B$26:$B$422=B88)),AND(C88&lt;&gt;"",F88=""),SUMPRODUCT($E$26:$E$422,$F$26:$F$422,--($C$26:$C$422=C88)),AND(D88,F88)&lt;&gt;0,E88*F88)</f>
        <v>12156</v>
      </c>
      <c r="H88" s="245">
        <f>G88/E88</f>
        <v>1893.4579439252336</v>
      </c>
    </row>
    <row r="89" spans="2:8" outlineLevel="2" x14ac:dyDescent="0.2">
      <c r="B89" s="239" t="str">
        <f t="shared" si="17"/>
        <v>TÉRREO</v>
      </c>
      <c r="C89" s="254" t="str">
        <f>C88</f>
        <v>WC PNE Hall - Térreo (x2)</v>
      </c>
      <c r="D89" s="249" t="s">
        <v>5117</v>
      </c>
      <c r="E89" s="250">
        <v>4</v>
      </c>
      <c r="F89" s="247">
        <v>50</v>
      </c>
      <c r="G89" s="253" cm="1">
        <f t="array" ref="G89">_xlfn.IFS(AND(B89&lt;&gt;"",C89="",D89=""),SUMPRODUCT($E$26:$E$422,$F$26:$F$422, --($B$26:$B$422=B89)),AND(C89&lt;&gt;"",F89=""),SUMPRODUCT($E$26:$E$422,$F$26:$F$422,--($C$26:$C$422=C89)),AND(D89,F89)&lt;&gt;0,E89*F89)</f>
        <v>200</v>
      </c>
      <c r="H89" s="248" t="s">
        <v>828</v>
      </c>
    </row>
    <row r="90" spans="2:8" ht="13.5" customHeight="1" outlineLevel="2" x14ac:dyDescent="0.2">
      <c r="B90" s="239" t="str">
        <f t="shared" si="17"/>
        <v>TÉRREO</v>
      </c>
      <c r="C90" s="254" t="str">
        <f>C88</f>
        <v>WC PNE Hall - Térreo (x2)</v>
      </c>
      <c r="D90" s="249" t="s">
        <v>5188</v>
      </c>
      <c r="E90" s="250">
        <v>1</v>
      </c>
      <c r="F90" s="247">
        <v>56</v>
      </c>
      <c r="G90" s="253" cm="1">
        <f t="array" ref="G90">_xlfn.IFS(AND(B90&lt;&gt;"",C90="",D90=""),SUMPRODUCT($E$26:$E$422,$F$26:$F$422, --($B$26:$B$422=B90)),AND(C90&lt;&gt;"",F90=""),SUMPRODUCT($E$26:$E$422,$F$26:$F$422,--($C$26:$C$422=C90)),AND(D90,F90)&lt;&gt;0,E90*F90)</f>
        <v>56</v>
      </c>
      <c r="H90" s="248" t="s">
        <v>5153</v>
      </c>
    </row>
    <row r="91" spans="2:8" outlineLevel="2" x14ac:dyDescent="0.2">
      <c r="B91" s="239" t="str">
        <f t="shared" si="17"/>
        <v>TÉRREO</v>
      </c>
      <c r="C91" s="254" t="str">
        <f>C89</f>
        <v>WC PNE Hall - Térreo (x2)</v>
      </c>
      <c r="D91" s="249" t="s">
        <v>689</v>
      </c>
      <c r="E91" s="250">
        <v>2</v>
      </c>
      <c r="F91" s="247">
        <v>700</v>
      </c>
      <c r="G91" s="253" cm="1">
        <f t="array" ref="G91">_xlfn.IFS(AND(B91&lt;&gt;"",C91="",D91=""),SUMPRODUCT($E$26:$E$422,$F$26:$F$422, --($B$26:$B$422=B91)),AND(C91&lt;&gt;"",F91=""),SUMPRODUCT($E$26:$E$422,$F$26:$F$422,--($C$26:$C$422=C91)),AND(D91,F91)&lt;&gt;0,E91*F91)</f>
        <v>1400</v>
      </c>
      <c r="H91" s="248" t="s">
        <v>5153</v>
      </c>
    </row>
    <row r="92" spans="2:8" ht="13.5" customHeight="1" outlineLevel="2" x14ac:dyDescent="0.2">
      <c r="B92" s="239" t="str">
        <f t="shared" si="17"/>
        <v>TÉRREO</v>
      </c>
      <c r="C92" s="254" t="str">
        <f>C91</f>
        <v>WC PNE Hall - Térreo (x2)</v>
      </c>
      <c r="D92" s="249" t="s">
        <v>688</v>
      </c>
      <c r="E92" s="250">
        <v>3</v>
      </c>
      <c r="F92" s="247">
        <v>3500</v>
      </c>
      <c r="G92" s="253" cm="1">
        <f t="array" ref="G92">_xlfn.IFS(AND(B92&lt;&gt;"",C92="",D92=""),SUMPRODUCT($E$26:$E$422,$F$26:$F$422, --($B$26:$B$422=B92)),AND(C92&lt;&gt;"",F92=""),SUMPRODUCT($E$26:$E$422,$F$26:$F$422,--($C$26:$C$422=C92)),AND(D92,F92)&lt;&gt;0,E92*F92)</f>
        <v>10500</v>
      </c>
      <c r="H92" s="248" t="s">
        <v>829</v>
      </c>
    </row>
    <row r="93" spans="2:8" outlineLevel="1" x14ac:dyDescent="0.2">
      <c r="B93" s="239" t="str">
        <f t="shared" si="17"/>
        <v>TÉRREO</v>
      </c>
      <c r="C93" s="240" t="s">
        <v>5178</v>
      </c>
      <c r="D93" s="241" t="s">
        <v>686</v>
      </c>
      <c r="E93" s="242">
        <v>63.34</v>
      </c>
      <c r="F93" s="243"/>
      <c r="G93" s="244" cm="1">
        <f t="array" ref="G93">_xlfn.IFS(AND(B93&lt;&gt;"",C93="",D93=""),SUMPRODUCT($E$26:$E$422,$F$26:$F$422, --($B$26:$B$422=B93)),AND(C93&lt;&gt;"",F93=""),SUMPRODUCT($E$26:$E$422,$F$26:$F$422,--($C$26:$C$422=C93)),AND(D93,F93)&lt;&gt;0,E93*F93)</f>
        <v>10063.5</v>
      </c>
      <c r="H93" s="245">
        <f>G93/E93</f>
        <v>158.88064414272182</v>
      </c>
    </row>
    <row r="94" spans="2:8" outlineLevel="2" x14ac:dyDescent="0.2">
      <c r="B94" s="239" t="str">
        <f t="shared" si="17"/>
        <v>TÉRREO</v>
      </c>
      <c r="C94" s="254" t="str">
        <f t="shared" ref="C94:C101" si="19">C93</f>
        <v>Circulação elevadores - térreo</v>
      </c>
      <c r="D94" s="249" t="s">
        <v>835</v>
      </c>
      <c r="E94" s="250">
        <v>3</v>
      </c>
      <c r="F94" s="247">
        <v>1000</v>
      </c>
      <c r="G94" s="253" cm="1">
        <f t="array" ref="G94">_xlfn.IFS(AND(B94&lt;&gt;"",C94="",D94=""),SUMPRODUCT($E$26:$E$422,$F$26:$F$422, --($B$26:$B$422=B94)),AND(C94&lt;&gt;"",F94=""),SUMPRODUCT($E$26:$E$422,$F$26:$F$422,--($C$26:$C$422=C94)),AND(D94,F94)&lt;&gt;0,E94*F94)</f>
        <v>3000</v>
      </c>
      <c r="H94" s="248" t="s">
        <v>5151</v>
      </c>
    </row>
    <row r="95" spans="2:8" ht="13.5" customHeight="1" outlineLevel="2" x14ac:dyDescent="0.2">
      <c r="B95" s="239" t="str">
        <f t="shared" si="17"/>
        <v>TÉRREO</v>
      </c>
      <c r="C95" s="254" t="str">
        <f t="shared" si="19"/>
        <v>Circulação elevadores - térreo</v>
      </c>
      <c r="D95" s="249" t="s">
        <v>5200</v>
      </c>
      <c r="E95" s="250">
        <v>1</v>
      </c>
      <c r="F95" s="247">
        <v>227</v>
      </c>
      <c r="G95" s="253" cm="1">
        <f t="array" ref="G95">_xlfn.IFS(AND(B95&lt;&gt;"",C95="",D95=""),SUMPRODUCT($E$26:$E$422,$F$26:$F$422, --($B$26:$B$422=B95)),AND(C95&lt;&gt;"",F95=""),SUMPRODUCT($E$26:$E$422,$F$26:$F$422,--($C$26:$C$422=C95)),AND(D95,F95)&lt;&gt;0,E95*F95)</f>
        <v>227</v>
      </c>
      <c r="H95" s="248" t="s">
        <v>828</v>
      </c>
    </row>
    <row r="96" spans="2:8" ht="13.5" customHeight="1" outlineLevel="2" x14ac:dyDescent="0.2">
      <c r="B96" s="239" t="str">
        <f t="shared" si="17"/>
        <v>TÉRREO</v>
      </c>
      <c r="C96" s="254" t="str">
        <f t="shared" si="19"/>
        <v>Circulação elevadores - térreo</v>
      </c>
      <c r="D96" s="249" t="s">
        <v>5179</v>
      </c>
      <c r="E96" s="250">
        <v>4</v>
      </c>
      <c r="F96" s="247">
        <v>136</v>
      </c>
      <c r="G96" s="253" cm="1">
        <f t="array" ref="G96">_xlfn.IFS(AND(B96&lt;&gt;"",C96="",D96=""),SUMPRODUCT($E$26:$E$422,$F$26:$F$422, --($B$26:$B$422=B96)),AND(C96&lt;&gt;"",F96=""),SUMPRODUCT($E$26:$E$422,$F$26:$F$422,--($C$26:$C$422=C96)),AND(D96,F96)&lt;&gt;0,E96*F96)</f>
        <v>544</v>
      </c>
      <c r="H96" s="248" t="s">
        <v>828</v>
      </c>
    </row>
    <row r="97" spans="2:8" ht="13.5" customHeight="1" outlineLevel="2" x14ac:dyDescent="0.2">
      <c r="B97" s="239" t="str">
        <f t="shared" si="17"/>
        <v>TÉRREO</v>
      </c>
      <c r="C97" s="254" t="str">
        <f t="shared" si="19"/>
        <v>Circulação elevadores - térreo</v>
      </c>
      <c r="D97" s="249" t="s">
        <v>5188</v>
      </c>
      <c r="E97" s="250">
        <v>1</v>
      </c>
      <c r="F97" s="247">
        <v>56</v>
      </c>
      <c r="G97" s="253" cm="1">
        <f t="array" ref="G97">_xlfn.IFS(AND(B97&lt;&gt;"",C97="",D97=""),SUMPRODUCT($E$26:$E$422,$F$26:$F$422, --($B$26:$B$422=B97)),AND(C97&lt;&gt;"",F97=""),SUMPRODUCT($E$26:$E$422,$F$26:$F$422,--($C$26:$C$422=C97)),AND(D97,F97)&lt;&gt;0,E97*F97)</f>
        <v>56</v>
      </c>
      <c r="H97" s="248" t="s">
        <v>5153</v>
      </c>
    </row>
    <row r="98" spans="2:8" outlineLevel="2" x14ac:dyDescent="0.2">
      <c r="B98" s="239" t="str">
        <f t="shared" si="17"/>
        <v>TÉRREO</v>
      </c>
      <c r="C98" s="254" t="str">
        <f t="shared" si="19"/>
        <v>Circulação elevadores - térreo</v>
      </c>
      <c r="D98" s="249" t="s">
        <v>831</v>
      </c>
      <c r="E98" s="250">
        <v>1</v>
      </c>
      <c r="F98" s="252">
        <v>200</v>
      </c>
      <c r="G98" s="253" cm="1">
        <f t="array" ref="G98">_xlfn.IFS(AND(B98&lt;&gt;"",C98="",D98=""),SUMPRODUCT($E$26:$E$422,$F$26:$F$422, --($B$26:$B$422=B98)),AND(C98&lt;&gt;"",F98=""),SUMPRODUCT($E$26:$E$422,$F$26:$F$422,--($C$26:$C$422=C98)),AND(D98,F98)&lt;&gt;0,E98*F98)</f>
        <v>200</v>
      </c>
      <c r="H98" s="248" t="s">
        <v>828</v>
      </c>
    </row>
    <row r="99" spans="2:8" ht="13.5" customHeight="1" outlineLevel="2" x14ac:dyDescent="0.2">
      <c r="B99" s="239" t="str">
        <f t="shared" si="17"/>
        <v>TÉRREO</v>
      </c>
      <c r="C99" s="254" t="str">
        <f t="shared" si="19"/>
        <v>Circulação elevadores - térreo</v>
      </c>
      <c r="D99" s="249" t="s">
        <v>5117</v>
      </c>
      <c r="E99" s="250">
        <v>10</v>
      </c>
      <c r="F99" s="247">
        <v>50</v>
      </c>
      <c r="G99" s="253" cm="1">
        <f t="array" ref="G99">_xlfn.IFS(AND(B99&lt;&gt;"",C99="",D99=""),SUMPRODUCT($E$26:$E$422,$F$26:$F$422, --($B$26:$B$422=B99)),AND(C99&lt;&gt;"",F99=""),SUMPRODUCT($E$26:$E$422,$F$26:$F$422,--($C$26:$C$422=C99)),AND(D99,F99)&lt;&gt;0,E99*F99)</f>
        <v>500</v>
      </c>
      <c r="H99" s="248" t="s">
        <v>828</v>
      </c>
    </row>
    <row r="100" spans="2:8" outlineLevel="2" x14ac:dyDescent="0.2">
      <c r="B100" s="239" t="str">
        <f t="shared" si="17"/>
        <v>TÉRREO</v>
      </c>
      <c r="C100" s="254" t="str">
        <f t="shared" si="19"/>
        <v>Circulação elevadores - térreo</v>
      </c>
      <c r="D100" s="249" t="s">
        <v>834</v>
      </c>
      <c r="E100" s="250">
        <v>1</v>
      </c>
      <c r="F100" s="247">
        <v>1500</v>
      </c>
      <c r="G100" s="253" cm="1">
        <f t="array" ref="G100">_xlfn.IFS(AND(B100&lt;&gt;"",C100="",D100=""),SUMPRODUCT($E$26:$E$422,$F$26:$F$422, --($B$26:$B$422=B100)),AND(C100&lt;&gt;"",F100=""),SUMPRODUCT($E$26:$E$422,$F$26:$F$422,--($C$26:$C$422=C100)),AND(D100,F100)&lt;&gt;0,E100*F100)</f>
        <v>1500</v>
      </c>
      <c r="H100" s="248" t="s">
        <v>5151</v>
      </c>
    </row>
    <row r="101" spans="2:8" ht="13.5" customHeight="1" outlineLevel="2" x14ac:dyDescent="0.2">
      <c r="B101" s="239" t="str">
        <f t="shared" si="17"/>
        <v>TÉRREO</v>
      </c>
      <c r="C101" s="254" t="str">
        <f t="shared" si="19"/>
        <v>Circulação elevadores - térreo</v>
      </c>
      <c r="D101" s="249" t="s">
        <v>832</v>
      </c>
      <c r="E101" s="250">
        <v>3</v>
      </c>
      <c r="F101" s="247">
        <v>1345.5</v>
      </c>
      <c r="G101" s="253" cm="1">
        <f t="array" ref="G101">_xlfn.IFS(AND(B101&lt;&gt;"",C101="",D101=""),SUMPRODUCT($E$26:$E$422,$F$26:$F$422, --($B$26:$B$422=B101)),AND(C101&lt;&gt;"",F101=""),SUMPRODUCT($E$26:$E$422,$F$26:$F$422,--($C$26:$C$422=C101)),AND(D101,F101)&lt;&gt;0,E101*F101)</f>
        <v>4036.5</v>
      </c>
      <c r="H101" s="248" t="s">
        <v>5151</v>
      </c>
    </row>
    <row r="102" spans="2:8" ht="13.5" customHeight="1" outlineLevel="1" x14ac:dyDescent="0.2">
      <c r="B102" s="239" t="str">
        <f t="shared" si="17"/>
        <v>TÉRREO</v>
      </c>
      <c r="C102" s="240" t="s">
        <v>5105</v>
      </c>
      <c r="D102" s="241" t="s">
        <v>686</v>
      </c>
      <c r="E102" s="242">
        <v>141.97999999999999</v>
      </c>
      <c r="F102" s="243"/>
      <c r="G102" s="244" cm="1">
        <f t="array" ref="G102">_xlfn.IFS(AND(B102&lt;&gt;"",C102="",D102=""),SUMPRODUCT($E$26:$E$422,$F$26:$F$422, --($B$26:$B$422=B102)),AND(C102&lt;&gt;"",F102=""),SUMPRODUCT($E$26:$E$422,$F$26:$F$422,--($C$26:$C$422=C102)),AND(D102,F102)&lt;&gt;0,E102*F102)</f>
        <v>484305.69999999995</v>
      </c>
      <c r="H102" s="245">
        <f>G102/E102</f>
        <v>3411.0839554866884</v>
      </c>
    </row>
    <row r="103" spans="2:8" ht="13.5" customHeight="1" outlineLevel="2" x14ac:dyDescent="0.2">
      <c r="B103" s="239" t="str">
        <f t="shared" si="17"/>
        <v>TÉRREO</v>
      </c>
      <c r="C103" s="254" t="str">
        <f>C102</f>
        <v>Hall + Lounge - Térreo</v>
      </c>
      <c r="D103" s="249" t="s">
        <v>5197</v>
      </c>
      <c r="E103" s="250">
        <v>1</v>
      </c>
      <c r="F103" s="247">
        <v>8008</v>
      </c>
      <c r="G103" s="253" cm="1">
        <f t="array" ref="G103">_xlfn.IFS(AND(B103&lt;&gt;"",C103="",D103=""),SUMPRODUCT($E$26:$E$422,$F$26:$F$422, --($B$26:$B$422=B103)),AND(C103&lt;&gt;"",F103=""),SUMPRODUCT($E$26:$E$422,$F$26:$F$422,--($C$26:$C$422=C103)),AND(D103,F103)&lt;&gt;0,E103*F103)</f>
        <v>8008</v>
      </c>
      <c r="H103" s="248" t="s">
        <v>5149</v>
      </c>
    </row>
    <row r="104" spans="2:8" ht="13.5" customHeight="1" outlineLevel="2" x14ac:dyDescent="0.2">
      <c r="B104" s="239" t="str">
        <f t="shared" si="17"/>
        <v>TÉRREO</v>
      </c>
      <c r="C104" s="254" t="str">
        <f>C102</f>
        <v>Hall + Lounge - Térreo</v>
      </c>
      <c r="D104" s="249" t="s">
        <v>5175</v>
      </c>
      <c r="E104" s="250">
        <v>2</v>
      </c>
      <c r="F104" s="247">
        <v>565</v>
      </c>
      <c r="G104" s="253" cm="1">
        <f t="array" ref="G104">_xlfn.IFS(AND(B104&lt;&gt;"",C104="",D104=""),SUMPRODUCT($E$26:$E$422,$F$26:$F$422, --($B$26:$B$422=B104)),AND(C104&lt;&gt;"",F104=""),SUMPRODUCT($E$26:$E$422,$F$26:$F$422,--($C$26:$C$422=C104)),AND(D104,F104)&lt;&gt;0,E104*F104)</f>
        <v>1130</v>
      </c>
      <c r="H104" s="248" t="s">
        <v>5150</v>
      </c>
    </row>
    <row r="105" spans="2:8" ht="13.5" customHeight="1" outlineLevel="2" x14ac:dyDescent="0.2">
      <c r="B105" s="239" t="str">
        <f t="shared" si="17"/>
        <v>TÉRREO</v>
      </c>
      <c r="C105" s="254" t="str">
        <f>C103</f>
        <v>Hall + Lounge - Térreo</v>
      </c>
      <c r="D105" s="249" t="s">
        <v>5112</v>
      </c>
      <c r="E105" s="250">
        <v>2</v>
      </c>
      <c r="F105" s="247">
        <v>3500</v>
      </c>
      <c r="G105" s="253" cm="1">
        <f t="array" ref="G105">_xlfn.IFS(AND(B105&lt;&gt;"",C105="",D105=""),SUMPRODUCT($E$26:$E$422,$F$26:$F$422, --($B$26:$B$422=B105)),AND(C105&lt;&gt;"",F105=""),SUMPRODUCT($E$26:$E$422,$F$26:$F$422,--($C$26:$C$422=C105)),AND(D105,F105)&lt;&gt;0,E105*F105)</f>
        <v>7000</v>
      </c>
      <c r="H105" s="248" t="s">
        <v>5150</v>
      </c>
    </row>
    <row r="106" spans="2:8" ht="13.5" customHeight="1" outlineLevel="2" x14ac:dyDescent="0.2">
      <c r="B106" s="239" t="str">
        <f t="shared" si="17"/>
        <v>TÉRREO</v>
      </c>
      <c r="C106" s="254" t="str">
        <f t="shared" ref="C106:C111" si="20">C105</f>
        <v>Hall + Lounge - Térreo</v>
      </c>
      <c r="D106" s="249" t="s">
        <v>5108</v>
      </c>
      <c r="E106" s="250">
        <v>8</v>
      </c>
      <c r="F106" s="247">
        <v>650</v>
      </c>
      <c r="G106" s="253" cm="1">
        <f t="array" ref="G106">_xlfn.IFS(AND(B106&lt;&gt;"",C106="",D106=""),SUMPRODUCT($E$26:$E$422,$F$26:$F$422, --($B$26:$B$422=B106)),AND(C106&lt;&gt;"",F106=""),SUMPRODUCT($E$26:$E$422,$F$26:$F$422,--($C$26:$C$422=C106)),AND(D106,F106)&lt;&gt;0,E106*F106)</f>
        <v>5200</v>
      </c>
      <c r="H106" s="248" t="s">
        <v>828</v>
      </c>
    </row>
    <row r="107" spans="2:8" ht="13.5" customHeight="1" outlineLevel="2" x14ac:dyDescent="0.2">
      <c r="B107" s="239" t="str">
        <f t="shared" ref="B107:B138" si="21">B106</f>
        <v>TÉRREO</v>
      </c>
      <c r="C107" s="254" t="str">
        <f t="shared" si="20"/>
        <v>Hall + Lounge - Térreo</v>
      </c>
      <c r="D107" s="249" t="s">
        <v>688</v>
      </c>
      <c r="E107" s="250">
        <v>21</v>
      </c>
      <c r="F107" s="247">
        <v>3500</v>
      </c>
      <c r="G107" s="253" cm="1">
        <f t="array" ref="G107">_xlfn.IFS(AND(B107&lt;&gt;"",C107="",D107=""),SUMPRODUCT($E$26:$E$422,$F$26:$F$422, --($B$26:$B$422=B107)),AND(C107&lt;&gt;"",F107=""),SUMPRODUCT($E$26:$E$422,$F$26:$F$422,--($C$26:$C$422=C107)),AND(D107,F107)&lt;&gt;0,E107*F107)</f>
        <v>73500</v>
      </c>
      <c r="H107" s="248" t="s">
        <v>829</v>
      </c>
    </row>
    <row r="108" spans="2:8" outlineLevel="2" x14ac:dyDescent="0.2">
      <c r="B108" s="239" t="str">
        <f t="shared" si="21"/>
        <v>TÉRREO</v>
      </c>
      <c r="C108" s="254" t="str">
        <f t="shared" si="20"/>
        <v>Hall + Lounge - Térreo</v>
      </c>
      <c r="D108" s="249" t="s">
        <v>835</v>
      </c>
      <c r="E108" s="250">
        <v>18</v>
      </c>
      <c r="F108" s="247">
        <v>1000</v>
      </c>
      <c r="G108" s="253" cm="1">
        <f t="array" ref="G108">_xlfn.IFS(AND(B108&lt;&gt;"",C108="",D108=""),SUMPRODUCT($E$26:$E$422,$F$26:$F$422, --($B$26:$B$422=B108)),AND(C108&lt;&gt;"",F108=""),SUMPRODUCT($E$26:$E$422,$F$26:$F$422,--($C$26:$C$422=C108)),AND(D108,F108)&lt;&gt;0,E108*F108)</f>
        <v>18000</v>
      </c>
      <c r="H108" s="248" t="s">
        <v>5151</v>
      </c>
    </row>
    <row r="109" spans="2:8" outlineLevel="2" x14ac:dyDescent="0.2">
      <c r="B109" s="239" t="str">
        <f t="shared" si="21"/>
        <v>TÉRREO</v>
      </c>
      <c r="C109" s="254" t="str">
        <f t="shared" si="20"/>
        <v>Hall + Lounge - Térreo</v>
      </c>
      <c r="D109" s="249" t="s">
        <v>834</v>
      </c>
      <c r="E109" s="250">
        <v>20</v>
      </c>
      <c r="F109" s="247">
        <v>1500</v>
      </c>
      <c r="G109" s="253" cm="1">
        <f t="array" ref="G109">_xlfn.IFS(AND(B109&lt;&gt;"",C109="",D109=""),SUMPRODUCT($E$26:$E$422,$F$26:$F$422, --($B$26:$B$422=B109)),AND(C109&lt;&gt;"",F109=""),SUMPRODUCT($E$26:$E$422,$F$26:$F$422,--($C$26:$C$422=C109)),AND(D109,F109)&lt;&gt;0,E109*F109)</f>
        <v>30000</v>
      </c>
      <c r="H109" s="248" t="s">
        <v>5151</v>
      </c>
    </row>
    <row r="110" spans="2:8" ht="13.5" customHeight="1" outlineLevel="2" x14ac:dyDescent="0.2">
      <c r="B110" s="239" t="str">
        <f t="shared" si="21"/>
        <v>TÉRREO</v>
      </c>
      <c r="C110" s="254" t="str">
        <f t="shared" si="20"/>
        <v>Hall + Lounge - Térreo</v>
      </c>
      <c r="D110" s="249" t="s">
        <v>832</v>
      </c>
      <c r="E110" s="250">
        <v>5</v>
      </c>
      <c r="F110" s="247">
        <v>1345.5</v>
      </c>
      <c r="G110" s="253" cm="1">
        <f t="array" ref="G110">_xlfn.IFS(AND(B110&lt;&gt;"",C110="",D110=""),SUMPRODUCT($E$26:$E$422,$F$26:$F$422, --($B$26:$B$422=B110)),AND(C110&lt;&gt;"",F110=""),SUMPRODUCT($E$26:$E$422,$F$26:$F$422,--($C$26:$C$422=C110)),AND(D110,F110)&lt;&gt;0,E110*F110)</f>
        <v>6727.5</v>
      </c>
      <c r="H110" s="248" t="s">
        <v>5151</v>
      </c>
    </row>
    <row r="111" spans="2:8" ht="13.5" customHeight="1" outlineLevel="2" x14ac:dyDescent="0.2">
      <c r="B111" s="239" t="str">
        <f t="shared" si="21"/>
        <v>TÉRREO</v>
      </c>
      <c r="C111" s="254" t="str">
        <f t="shared" si="20"/>
        <v>Hall + Lounge - Térreo</v>
      </c>
      <c r="D111" s="249" t="s">
        <v>5106</v>
      </c>
      <c r="E111" s="250">
        <v>1</v>
      </c>
      <c r="F111" s="247">
        <v>54749</v>
      </c>
      <c r="G111" s="253" cm="1">
        <f t="array" ref="G111">_xlfn.IFS(AND(B111&lt;&gt;"",C111="",D111=""),SUMPRODUCT($E$26:$E$422,$F$26:$F$422, --($B$26:$B$422=B111)),AND(C111&lt;&gt;"",F111=""),SUMPRODUCT($E$26:$E$422,$F$26:$F$422,--($C$26:$C$422=C111)),AND(D111,F111)&lt;&gt;0,E111*F111)</f>
        <v>54749</v>
      </c>
      <c r="H111" s="248" t="s">
        <v>5149</v>
      </c>
    </row>
    <row r="112" spans="2:8" ht="13.5" customHeight="1" outlineLevel="2" x14ac:dyDescent="0.2">
      <c r="B112" s="239" t="str">
        <f t="shared" si="21"/>
        <v>TÉRREO</v>
      </c>
      <c r="C112" s="254" t="str">
        <f>C110</f>
        <v>Hall + Lounge - Térreo</v>
      </c>
      <c r="D112" s="249" t="s">
        <v>5199</v>
      </c>
      <c r="E112" s="250">
        <v>1</v>
      </c>
      <c r="F112" s="247">
        <v>4289</v>
      </c>
      <c r="G112" s="253" cm="1">
        <f t="array" ref="G112">_xlfn.IFS(AND(B112&lt;&gt;"",C112="",D112=""),SUMPRODUCT($E$26:$E$422,$F$26:$F$422, --($B$26:$B$422=B112)),AND(C112&lt;&gt;"",F112=""),SUMPRODUCT($E$26:$E$422,$F$26:$F$422,--($C$26:$C$422=C112)),AND(D112,F112)&lt;&gt;0,E112*F112)</f>
        <v>4289</v>
      </c>
      <c r="H112" s="248" t="s">
        <v>828</v>
      </c>
    </row>
    <row r="113" spans="2:8" ht="13.5" customHeight="1" outlineLevel="2" x14ac:dyDescent="0.2">
      <c r="B113" s="239" t="str">
        <f t="shared" si="21"/>
        <v>TÉRREO</v>
      </c>
      <c r="C113" s="254" t="str">
        <f>C111</f>
        <v>Hall + Lounge - Térreo</v>
      </c>
      <c r="D113" s="249" t="s">
        <v>5107</v>
      </c>
      <c r="E113" s="250">
        <v>1</v>
      </c>
      <c r="F113" s="247">
        <v>8000</v>
      </c>
      <c r="G113" s="253" cm="1">
        <f t="array" ref="G113">_xlfn.IFS(AND(B113&lt;&gt;"",C113="",D113=""),SUMPRODUCT($E$26:$E$422,$F$26:$F$422, --($B$26:$B$422=B113)),AND(C113&lt;&gt;"",F113=""),SUMPRODUCT($E$26:$E$422,$F$26:$F$422,--($C$26:$C$422=C113)),AND(D113,F113)&lt;&gt;0,E113*F113)</f>
        <v>8000</v>
      </c>
      <c r="H113" s="248" t="s">
        <v>828</v>
      </c>
    </row>
    <row r="114" spans="2:8" ht="13.5" customHeight="1" outlineLevel="2" x14ac:dyDescent="0.2">
      <c r="B114" s="239" t="str">
        <f t="shared" si="21"/>
        <v>TÉRREO</v>
      </c>
      <c r="C114" s="254" t="str">
        <f t="shared" ref="C114:C133" si="22">C113</f>
        <v>Hall + Lounge - Térreo</v>
      </c>
      <c r="D114" s="249" t="s">
        <v>5109</v>
      </c>
      <c r="E114" s="250">
        <v>1</v>
      </c>
      <c r="F114" s="247">
        <v>2507</v>
      </c>
      <c r="G114" s="253" cm="1">
        <f t="array" ref="G114">_xlfn.IFS(AND(B114&lt;&gt;"",C114="",D114=""),SUMPRODUCT($E$26:$E$422,$F$26:$F$422, --($B$26:$B$422=B114)),AND(C114&lt;&gt;"",F114=""),SUMPRODUCT($E$26:$E$422,$F$26:$F$422,--($C$26:$C$422=C114)),AND(D114,F114)&lt;&gt;0,E114*F114)</f>
        <v>2507</v>
      </c>
      <c r="H114" s="248" t="s">
        <v>5152</v>
      </c>
    </row>
    <row r="115" spans="2:8" ht="13.5" customHeight="1" outlineLevel="2" x14ac:dyDescent="0.2">
      <c r="B115" s="239" t="str">
        <f t="shared" si="21"/>
        <v>TÉRREO</v>
      </c>
      <c r="C115" s="254" t="str">
        <f t="shared" si="22"/>
        <v>Hall + Lounge - Térreo</v>
      </c>
      <c r="D115" s="249" t="s">
        <v>5113</v>
      </c>
      <c r="E115" s="250">
        <v>4</v>
      </c>
      <c r="F115" s="247">
        <v>2300</v>
      </c>
      <c r="G115" s="253" cm="1">
        <f t="array" ref="G115">_xlfn.IFS(AND(B115&lt;&gt;"",C115="",D115=""),SUMPRODUCT($E$26:$E$422,$F$26:$F$422, --($B$26:$B$422=B115)),AND(C115&lt;&gt;"",F115=""),SUMPRODUCT($E$26:$E$422,$F$26:$F$422,--($C$26:$C$422=C115)),AND(D115,F115)&lt;&gt;0,E115*F115)</f>
        <v>9200</v>
      </c>
      <c r="H115" s="248" t="s">
        <v>5150</v>
      </c>
    </row>
    <row r="116" spans="2:8" ht="13.5" customHeight="1" outlineLevel="2" x14ac:dyDescent="0.2">
      <c r="B116" s="239" t="str">
        <f t="shared" si="21"/>
        <v>TÉRREO</v>
      </c>
      <c r="C116" s="254" t="str">
        <f t="shared" si="22"/>
        <v>Hall + Lounge - Térreo</v>
      </c>
      <c r="D116" s="249" t="s">
        <v>5111</v>
      </c>
      <c r="E116" s="250">
        <v>2</v>
      </c>
      <c r="F116" s="247">
        <v>3200</v>
      </c>
      <c r="G116" s="253" cm="1">
        <f t="array" ref="G116">_xlfn.IFS(AND(B116&lt;&gt;"",C116="",D116=""),SUMPRODUCT($E$26:$E$422,$F$26:$F$422, --($B$26:$B$422=B116)),AND(C116&lt;&gt;"",F116=""),SUMPRODUCT($E$26:$E$422,$F$26:$F$422,--($C$26:$C$422=C116)),AND(D116,F116)&lt;&gt;0,E116*F116)</f>
        <v>6400</v>
      </c>
      <c r="H116" s="248" t="s">
        <v>5149</v>
      </c>
    </row>
    <row r="117" spans="2:8" ht="13.5" customHeight="1" outlineLevel="2" x14ac:dyDescent="0.2">
      <c r="B117" s="239" t="str">
        <f t="shared" si="21"/>
        <v>TÉRREO</v>
      </c>
      <c r="C117" s="254" t="str">
        <f t="shared" si="22"/>
        <v>Hall + Lounge - Térreo</v>
      </c>
      <c r="D117" s="249" t="s">
        <v>5114</v>
      </c>
      <c r="E117" s="250">
        <v>3</v>
      </c>
      <c r="F117" s="247">
        <v>850</v>
      </c>
      <c r="G117" s="253" cm="1">
        <f t="array" ref="G117">_xlfn.IFS(AND(B117&lt;&gt;"",C117="",D117=""),SUMPRODUCT($E$26:$E$422,$F$26:$F$422, --($B$26:$B$422=B117)),AND(C117&lt;&gt;"",F117=""),SUMPRODUCT($E$26:$E$422,$F$26:$F$422,--($C$26:$C$422=C117)),AND(D117,F117)&lt;&gt;0,E117*F117)</f>
        <v>2550</v>
      </c>
      <c r="H117" s="248" t="s">
        <v>828</v>
      </c>
    </row>
    <row r="118" spans="2:8" outlineLevel="2" x14ac:dyDescent="0.2">
      <c r="B118" s="239" t="str">
        <f t="shared" si="21"/>
        <v>TÉRREO</v>
      </c>
      <c r="C118" s="254" t="str">
        <f t="shared" si="22"/>
        <v>Hall + Lounge - Térreo</v>
      </c>
      <c r="D118" s="249" t="s">
        <v>5181</v>
      </c>
      <c r="E118" s="250">
        <f>2.69*0.6</f>
        <v>1.6139999999999999</v>
      </c>
      <c r="F118" s="247">
        <v>1800</v>
      </c>
      <c r="G118" s="253" cm="1">
        <f t="array" ref="G118">_xlfn.IFS(AND(B118&lt;&gt;"",C118="",D118=""),SUMPRODUCT($E$26:$E$422,$F$26:$F$422, --($B$26:$B$422=B118)),AND(C118&lt;&gt;"",F118=""),SUMPRODUCT($E$26:$E$422,$F$26:$F$422,--($C$26:$C$422=C118)),AND(D118,F118)&lt;&gt;0,E118*F118)</f>
        <v>2905.2</v>
      </c>
      <c r="H118" s="248" t="s">
        <v>5141</v>
      </c>
    </row>
    <row r="119" spans="2:8" outlineLevel="2" x14ac:dyDescent="0.2">
      <c r="B119" s="239" t="str">
        <f t="shared" si="21"/>
        <v>TÉRREO</v>
      </c>
      <c r="C119" s="254" t="str">
        <f t="shared" si="22"/>
        <v>Hall + Lounge - Térreo</v>
      </c>
      <c r="D119" s="249" t="s">
        <v>5115</v>
      </c>
      <c r="E119" s="250">
        <v>8</v>
      </c>
      <c r="F119" s="247">
        <v>700</v>
      </c>
      <c r="G119" s="253" cm="1">
        <f t="array" ref="G119">_xlfn.IFS(AND(B119&lt;&gt;"",C119="",D119=""),SUMPRODUCT($E$26:$E$422,$F$26:$F$422, --($B$26:$B$422=B119)),AND(C119&lt;&gt;"",F119=""),SUMPRODUCT($E$26:$E$422,$F$26:$F$422,--($C$26:$C$422=C119)),AND(D119,F119)&lt;&gt;0,E119*F119)</f>
        <v>5600</v>
      </c>
      <c r="H119" s="248" t="s">
        <v>5150</v>
      </c>
    </row>
    <row r="120" spans="2:8" outlineLevel="2" x14ac:dyDescent="0.2">
      <c r="B120" s="239" t="str">
        <f t="shared" si="21"/>
        <v>TÉRREO</v>
      </c>
      <c r="C120" s="254" t="str">
        <f t="shared" si="22"/>
        <v>Hall + Lounge - Térreo</v>
      </c>
      <c r="D120" s="249" t="s">
        <v>5116</v>
      </c>
      <c r="E120" s="250">
        <v>1</v>
      </c>
      <c r="F120" s="247">
        <v>25200</v>
      </c>
      <c r="G120" s="253" cm="1">
        <f t="array" ref="G120">_xlfn.IFS(AND(B120&lt;&gt;"",C120="",D120=""),SUMPRODUCT($E$26:$E$422,$F$26:$F$422, --($B$26:$B$422=B120)),AND(C120&lt;&gt;"",F120=""),SUMPRODUCT($E$26:$E$422,$F$26:$F$422,--($C$26:$C$422=C120)),AND(D120,F120)&lt;&gt;0,E120*F120)</f>
        <v>25200</v>
      </c>
      <c r="H120" s="248" t="s">
        <v>5149</v>
      </c>
    </row>
    <row r="121" spans="2:8" ht="13.5" customHeight="1" outlineLevel="2" x14ac:dyDescent="0.2">
      <c r="B121" s="239" t="str">
        <f t="shared" si="21"/>
        <v>TÉRREO</v>
      </c>
      <c r="C121" s="254" t="str">
        <f t="shared" si="22"/>
        <v>Hall + Lounge - Térreo</v>
      </c>
      <c r="D121" s="249" t="s">
        <v>5173</v>
      </c>
      <c r="E121" s="250">
        <v>1</v>
      </c>
      <c r="F121" s="247">
        <v>531</v>
      </c>
      <c r="G121" s="253" cm="1">
        <f t="array" ref="G121">_xlfn.IFS(AND(B121&lt;&gt;"",C121="",D121=""),SUMPRODUCT($E$26:$E$422,$F$26:$F$422, --($B$26:$B$422=B121)),AND(C121&lt;&gt;"",F121=""),SUMPRODUCT($E$26:$E$422,$F$26:$F$422,--($C$26:$C$422=C121)),AND(D121,F121)&lt;&gt;0,E121*F121)</f>
        <v>531</v>
      </c>
      <c r="H121" s="248" t="s">
        <v>828</v>
      </c>
    </row>
    <row r="122" spans="2:8" ht="13.5" customHeight="1" outlineLevel="2" x14ac:dyDescent="0.2">
      <c r="B122" s="239" t="str">
        <f t="shared" si="21"/>
        <v>TÉRREO</v>
      </c>
      <c r="C122" s="254" t="str">
        <f t="shared" si="22"/>
        <v>Hall + Lounge - Térreo</v>
      </c>
      <c r="D122" s="249" t="s">
        <v>5174</v>
      </c>
      <c r="E122" s="250">
        <v>1</v>
      </c>
      <c r="F122" s="247">
        <v>1462</v>
      </c>
      <c r="G122" s="253" cm="1">
        <f t="array" ref="G122">_xlfn.IFS(AND(B122&lt;&gt;"",C122="",D122=""),SUMPRODUCT($E$26:$E$422,$F$26:$F$422, --($B$26:$B$422=B122)),AND(C122&lt;&gt;"",F122=""),SUMPRODUCT($E$26:$E$422,$F$26:$F$422,--($C$26:$C$422=C122)),AND(D122,F122)&lt;&gt;0,E122*F122)</f>
        <v>1462</v>
      </c>
      <c r="H122" s="248" t="s">
        <v>828</v>
      </c>
    </row>
    <row r="123" spans="2:8" ht="13.5" customHeight="1" outlineLevel="2" x14ac:dyDescent="0.2">
      <c r="B123" s="239" t="str">
        <f t="shared" si="21"/>
        <v>TÉRREO</v>
      </c>
      <c r="C123" s="254" t="str">
        <f t="shared" si="22"/>
        <v>Hall + Lounge - Térreo</v>
      </c>
      <c r="D123" s="249" t="s">
        <v>5117</v>
      </c>
      <c r="E123" s="250">
        <v>38</v>
      </c>
      <c r="F123" s="247">
        <v>50</v>
      </c>
      <c r="G123" s="253" cm="1">
        <f t="array" ref="G123">_xlfn.IFS(AND(B123&lt;&gt;"",C123="",D123=""),SUMPRODUCT($E$26:$E$422,$F$26:$F$422, --($B$26:$B$422=B123)),AND(C123&lt;&gt;"",F123=""),SUMPRODUCT($E$26:$E$422,$F$26:$F$422,--($C$26:$C$422=C123)),AND(D123,F123)&lt;&gt;0,E123*F123)</f>
        <v>1900</v>
      </c>
      <c r="H123" s="248" t="s">
        <v>828</v>
      </c>
    </row>
    <row r="124" spans="2:8" ht="13.5" customHeight="1" outlineLevel="2" x14ac:dyDescent="0.2">
      <c r="B124" s="239" t="str">
        <f t="shared" si="21"/>
        <v>TÉRREO</v>
      </c>
      <c r="C124" s="254" t="str">
        <f t="shared" si="22"/>
        <v>Hall + Lounge - Térreo</v>
      </c>
      <c r="D124" s="249" t="s">
        <v>5118</v>
      </c>
      <c r="E124" s="250">
        <v>9</v>
      </c>
      <c r="F124" s="247">
        <v>720</v>
      </c>
      <c r="G124" s="253" cm="1">
        <f t="array" ref="G124">_xlfn.IFS(AND(B124&lt;&gt;"",C124="",D124=""),SUMPRODUCT($E$26:$E$422,$F$26:$F$422, --($B$26:$B$422=B124)),AND(C124&lt;&gt;"",F124=""),SUMPRODUCT($E$26:$E$422,$F$26:$F$422,--($C$26:$C$422=C124)),AND(D124,F124)&lt;&gt;0,E124*F124)</f>
        <v>6480</v>
      </c>
      <c r="H124" s="248" t="s">
        <v>828</v>
      </c>
    </row>
    <row r="125" spans="2:8" ht="13.5" customHeight="1" outlineLevel="2" x14ac:dyDescent="0.2">
      <c r="B125" s="239" t="str">
        <f t="shared" si="21"/>
        <v>TÉRREO</v>
      </c>
      <c r="C125" s="254" t="str">
        <f t="shared" si="22"/>
        <v>Hall + Lounge - Térreo</v>
      </c>
      <c r="D125" s="249" t="s">
        <v>5110</v>
      </c>
      <c r="E125" s="250">
        <v>3</v>
      </c>
      <c r="F125" s="247">
        <v>3446</v>
      </c>
      <c r="G125" s="253" cm="1">
        <f t="array" ref="G125">_xlfn.IFS(AND(B125&lt;&gt;"",C125="",D125=""),SUMPRODUCT($E$26:$E$422,$F$26:$F$422, --($B$26:$B$422=B125)),AND(C125&lt;&gt;"",F125=""),SUMPRODUCT($E$26:$E$422,$F$26:$F$422,--($C$26:$C$422=C125)),AND(D125,F125)&lt;&gt;0,E125*F125)</f>
        <v>10338</v>
      </c>
      <c r="H125" s="248" t="s">
        <v>5148</v>
      </c>
    </row>
    <row r="126" spans="2:8" ht="13.5" customHeight="1" outlineLevel="2" x14ac:dyDescent="0.2">
      <c r="B126" s="239" t="str">
        <f t="shared" si="21"/>
        <v>TÉRREO</v>
      </c>
      <c r="C126" s="254" t="str">
        <f t="shared" si="22"/>
        <v>Hall + Lounge - Térreo</v>
      </c>
      <c r="D126" s="249" t="s">
        <v>5119</v>
      </c>
      <c r="E126" s="250">
        <v>1</v>
      </c>
      <c r="F126" s="247">
        <v>37000</v>
      </c>
      <c r="G126" s="253" cm="1">
        <f t="array" ref="G126">_xlfn.IFS(AND(B126&lt;&gt;"",C126="",D126=""),SUMPRODUCT($E$26:$E$422,$F$26:$F$422, --($B$26:$B$422=B126)),AND(C126&lt;&gt;"",F126=""),SUMPRODUCT($E$26:$E$422,$F$26:$F$422,--($C$26:$C$422=C126)),AND(D126,F126)&lt;&gt;0,E126*F126)</f>
        <v>37000</v>
      </c>
      <c r="H126" s="248" t="s">
        <v>5149</v>
      </c>
    </row>
    <row r="127" spans="2:8" ht="13.5" customHeight="1" outlineLevel="2" x14ac:dyDescent="0.2">
      <c r="B127" s="239" t="str">
        <f t="shared" si="21"/>
        <v>TÉRREO</v>
      </c>
      <c r="C127" s="254" t="str">
        <f t="shared" si="22"/>
        <v>Hall + Lounge - Térreo</v>
      </c>
      <c r="D127" s="249" t="s">
        <v>836</v>
      </c>
      <c r="E127" s="250">
        <v>1</v>
      </c>
      <c r="F127" s="247">
        <v>3419.1</v>
      </c>
      <c r="G127" s="253" cm="1">
        <f t="array" ref="G127">_xlfn.IFS(AND(B127&lt;&gt;"",C127="",D127=""),SUMPRODUCT($E$26:$E$422,$F$26:$F$422, --($B$26:$B$422=B127)),AND(C127&lt;&gt;"",F127=""),SUMPRODUCT($E$26:$E$422,$F$26:$F$422,--($C$26:$C$422=C127)),AND(D127,F127)&lt;&gt;0,E127*F127)</f>
        <v>3419.1</v>
      </c>
      <c r="H127" s="248" t="s">
        <v>5146</v>
      </c>
    </row>
    <row r="128" spans="2:8" ht="13.5" customHeight="1" outlineLevel="2" x14ac:dyDescent="0.2">
      <c r="B128" s="239" t="str">
        <f t="shared" si="21"/>
        <v>TÉRREO</v>
      </c>
      <c r="C128" s="254" t="str">
        <f t="shared" si="22"/>
        <v>Hall + Lounge - Térreo</v>
      </c>
      <c r="D128" s="249" t="s">
        <v>5120</v>
      </c>
      <c r="E128" s="250">
        <v>4</v>
      </c>
      <c r="F128" s="247">
        <v>4551</v>
      </c>
      <c r="G128" s="253" cm="1">
        <f t="array" ref="G128">_xlfn.IFS(AND(B128&lt;&gt;"",C128="",D128=""),SUMPRODUCT($E$26:$E$422,$F$26:$F$422, --($B$26:$B$422=B128)),AND(C128&lt;&gt;"",F128=""),SUMPRODUCT($E$26:$E$422,$F$26:$F$422,--($C$26:$C$422=C128)),AND(D128,F128)&lt;&gt;0,E128*F128)</f>
        <v>18204</v>
      </c>
      <c r="H128" s="248" t="s">
        <v>5150</v>
      </c>
    </row>
    <row r="129" spans="2:8" ht="13.5" customHeight="1" outlineLevel="2" x14ac:dyDescent="0.2">
      <c r="B129" s="239" t="str">
        <f t="shared" si="21"/>
        <v>TÉRREO</v>
      </c>
      <c r="C129" s="254" t="str">
        <f t="shared" si="22"/>
        <v>Hall + Lounge - Térreo</v>
      </c>
      <c r="D129" s="249" t="s">
        <v>5164</v>
      </c>
      <c r="E129" s="250">
        <v>5</v>
      </c>
      <c r="F129" s="247">
        <v>3264</v>
      </c>
      <c r="G129" s="253" cm="1">
        <f t="array" ref="G129">_xlfn.IFS(AND(B129&lt;&gt;"",C129="",D129=""),SUMPRODUCT($E$26:$E$422,$F$26:$F$422, --($B$26:$B$422=B129)),AND(C129&lt;&gt;"",F129=""),SUMPRODUCT($E$26:$E$422,$F$26:$F$422,--($C$26:$C$422=C129)),AND(D129,F129)&lt;&gt;0,E129*F129)</f>
        <v>16320</v>
      </c>
      <c r="H129" s="248" t="s">
        <v>5150</v>
      </c>
    </row>
    <row r="130" spans="2:8" outlineLevel="2" x14ac:dyDescent="0.2">
      <c r="B130" s="239" t="str">
        <f t="shared" si="21"/>
        <v>TÉRREO</v>
      </c>
      <c r="C130" s="254" t="str">
        <f t="shared" si="22"/>
        <v>Hall + Lounge - Térreo</v>
      </c>
      <c r="D130" s="249" t="s">
        <v>5165</v>
      </c>
      <c r="E130" s="250">
        <v>2</v>
      </c>
      <c r="F130" s="247">
        <v>1171</v>
      </c>
      <c r="G130" s="253" cm="1">
        <f t="array" ref="G130">_xlfn.IFS(AND(B130&lt;&gt;"",C130="",D130=""),SUMPRODUCT($E$26:$E$422,$F$26:$F$422, --($B$26:$B$422=B130)),AND(C130&lt;&gt;"",F130=""),SUMPRODUCT($E$26:$E$422,$F$26:$F$422,--($C$26:$C$422=C130)),AND(D130,F130)&lt;&gt;0,E130*F130)</f>
        <v>2342</v>
      </c>
      <c r="H130" s="248" t="s">
        <v>5150</v>
      </c>
    </row>
    <row r="131" spans="2:8" outlineLevel="2" x14ac:dyDescent="0.2">
      <c r="B131" s="239" t="str">
        <f t="shared" si="21"/>
        <v>TÉRREO</v>
      </c>
      <c r="C131" s="254" t="str">
        <f t="shared" si="22"/>
        <v>Hall + Lounge - Térreo</v>
      </c>
      <c r="D131" s="249" t="s">
        <v>5166</v>
      </c>
      <c r="E131" s="250">
        <v>2</v>
      </c>
      <c r="F131" s="247">
        <v>6000</v>
      </c>
      <c r="G131" s="253" cm="1">
        <f t="array" ref="G131">_xlfn.IFS(AND(B131&lt;&gt;"",C131="",D131=""),SUMPRODUCT($E$26:$E$422,$F$26:$F$422, --($B$26:$B$422=B131)),AND(C131&lt;&gt;"",F131=""),SUMPRODUCT($E$26:$E$422,$F$26:$F$422,--($C$26:$C$422=C131)),AND(D131,F131)&lt;&gt;0,E131*F131)</f>
        <v>12000</v>
      </c>
      <c r="H131" s="248" t="s">
        <v>5149</v>
      </c>
    </row>
    <row r="132" spans="2:8" ht="13.5" customHeight="1" outlineLevel="2" x14ac:dyDescent="0.2">
      <c r="B132" s="239" t="str">
        <f t="shared" si="21"/>
        <v>TÉRREO</v>
      </c>
      <c r="C132" s="254" t="str">
        <f t="shared" si="22"/>
        <v>Hall + Lounge - Térreo</v>
      </c>
      <c r="D132" s="249" t="s">
        <v>5167</v>
      </c>
      <c r="E132" s="250">
        <v>3</v>
      </c>
      <c r="F132" s="247">
        <v>25000</v>
      </c>
      <c r="G132" s="253" cm="1">
        <f t="array" ref="G132">_xlfn.IFS(AND(B132&lt;&gt;"",C132="",D132=""),SUMPRODUCT($E$26:$E$422,$F$26:$F$422, --($B$26:$B$422=B132)),AND(C132&lt;&gt;"",F132=""),SUMPRODUCT($E$26:$E$422,$F$26:$F$422,--($C$26:$C$422=C132)),AND(D132,F132)&lt;&gt;0,E132*F132)</f>
        <v>75000</v>
      </c>
      <c r="H132" s="248" t="s">
        <v>5149</v>
      </c>
    </row>
    <row r="133" spans="2:8" ht="13.5" customHeight="1" outlineLevel="2" x14ac:dyDescent="0.2">
      <c r="B133" s="239" t="str">
        <f t="shared" si="21"/>
        <v>TÉRREO</v>
      </c>
      <c r="C133" s="254" t="str">
        <f t="shared" si="22"/>
        <v>Hall + Lounge - Térreo</v>
      </c>
      <c r="D133" s="249" t="s">
        <v>831</v>
      </c>
      <c r="E133" s="250">
        <v>3</v>
      </c>
      <c r="F133" s="252">
        <v>200</v>
      </c>
      <c r="G133" s="253" cm="1">
        <f t="array" ref="G133">_xlfn.IFS(AND(B133&lt;&gt;"",C133="",D133=""),SUMPRODUCT($E$26:$E$422,$F$26:$F$422, --($B$26:$B$422=B133)),AND(C133&lt;&gt;"",F133=""),SUMPRODUCT($E$26:$E$422,$F$26:$F$422,--($C$26:$C$422=C133)),AND(D133,F133)&lt;&gt;0,E133*F133)</f>
        <v>600</v>
      </c>
      <c r="H133" s="248" t="s">
        <v>828</v>
      </c>
    </row>
    <row r="134" spans="2:8" ht="13.5" customHeight="1" outlineLevel="2" x14ac:dyDescent="0.2">
      <c r="B134" s="239" t="str">
        <f t="shared" si="21"/>
        <v>TÉRREO</v>
      </c>
      <c r="C134" s="254" t="str">
        <f>C132</f>
        <v>Hall + Lounge - Térreo</v>
      </c>
      <c r="D134" s="249" t="s">
        <v>5188</v>
      </c>
      <c r="E134" s="250">
        <v>2</v>
      </c>
      <c r="F134" s="247">
        <v>56</v>
      </c>
      <c r="G134" s="253" cm="1">
        <f t="array" ref="G134">_xlfn.IFS(AND(B134&lt;&gt;"",C134="",D134=""),SUMPRODUCT($E$26:$E$422,$F$26:$F$422, --($B$26:$B$422=B134)),AND(C134&lt;&gt;"",F134=""),SUMPRODUCT($E$26:$E$422,$F$26:$F$422,--($C$26:$C$422=C134)),AND(D134,F134)&lt;&gt;0,E134*F134)</f>
        <v>112</v>
      </c>
      <c r="H134" s="248" t="s">
        <v>5153</v>
      </c>
    </row>
    <row r="135" spans="2:8" ht="13.5" customHeight="1" outlineLevel="2" x14ac:dyDescent="0.2">
      <c r="B135" s="239" t="str">
        <f t="shared" si="21"/>
        <v>TÉRREO</v>
      </c>
      <c r="C135" s="254" t="str">
        <f>C133</f>
        <v>Hall + Lounge - Térreo</v>
      </c>
      <c r="D135" s="249" t="s">
        <v>5168</v>
      </c>
      <c r="E135" s="250">
        <v>2</v>
      </c>
      <c r="F135" s="247">
        <v>569.04999999999995</v>
      </c>
      <c r="G135" s="253" cm="1">
        <f t="array" ref="G135">_xlfn.IFS(AND(B135&lt;&gt;"",C135="",D135=""),SUMPRODUCT($E$26:$E$422,$F$26:$F$422, --($B$26:$B$422=B135)),AND(C135&lt;&gt;"",F135=""),SUMPRODUCT($E$26:$E$422,$F$26:$F$422,--($C$26:$C$422=C135)),AND(D135,F135)&lt;&gt;0,E135*F135)</f>
        <v>1138.0999999999999</v>
      </c>
      <c r="H135" s="248" t="s">
        <v>5153</v>
      </c>
    </row>
    <row r="136" spans="2:8" ht="13.5" customHeight="1" outlineLevel="2" x14ac:dyDescent="0.2">
      <c r="B136" s="239" t="str">
        <f t="shared" si="21"/>
        <v>TÉRREO</v>
      </c>
      <c r="C136" s="254" t="str">
        <f t="shared" ref="C136:C141" si="23">C135</f>
        <v>Hall + Lounge - Térreo</v>
      </c>
      <c r="D136" s="249" t="s">
        <v>5169</v>
      </c>
      <c r="E136" s="250">
        <v>1</v>
      </c>
      <c r="F136" s="247">
        <v>200</v>
      </c>
      <c r="G136" s="253" cm="1">
        <f t="array" ref="G136">_xlfn.IFS(AND(B136&lt;&gt;"",C136="",D136=""),SUMPRODUCT($E$26:$E$422,$F$26:$F$422, --($B$26:$B$422=B136)),AND(C136&lt;&gt;"",F136=""),SUMPRODUCT($E$26:$E$422,$F$26:$F$422,--($C$26:$C$422=C136)),AND(D136,F136)&lt;&gt;0,E136*F136)</f>
        <v>200</v>
      </c>
      <c r="H136" s="248" t="s">
        <v>5153</v>
      </c>
    </row>
    <row r="137" spans="2:8" ht="13.5" customHeight="1" outlineLevel="2" x14ac:dyDescent="0.2">
      <c r="B137" s="239" t="str">
        <f t="shared" si="21"/>
        <v>TÉRREO</v>
      </c>
      <c r="C137" s="254" t="str">
        <f t="shared" si="23"/>
        <v>Hall + Lounge - Térreo</v>
      </c>
      <c r="D137" s="249" t="s">
        <v>5170</v>
      </c>
      <c r="E137" s="250">
        <v>2</v>
      </c>
      <c r="F137" s="247">
        <v>420</v>
      </c>
      <c r="G137" s="253" cm="1">
        <f t="array" ref="G137">_xlfn.IFS(AND(B137&lt;&gt;"",C137="",D137=""),SUMPRODUCT($E$26:$E$422,$F$26:$F$422, --($B$26:$B$422=B137)),AND(C137&lt;&gt;"",F137=""),SUMPRODUCT($E$26:$E$422,$F$26:$F$422,--($C$26:$C$422=C137)),AND(D137,F137)&lt;&gt;0,E137*F137)</f>
        <v>840</v>
      </c>
      <c r="H137" s="248" t="s">
        <v>5153</v>
      </c>
    </row>
    <row r="138" spans="2:8" ht="13.5" customHeight="1" outlineLevel="2" x14ac:dyDescent="0.2">
      <c r="B138" s="239" t="str">
        <f t="shared" si="21"/>
        <v>TÉRREO</v>
      </c>
      <c r="C138" s="254" t="str">
        <f t="shared" si="23"/>
        <v>Hall + Lounge - Térreo</v>
      </c>
      <c r="D138" s="249" t="s">
        <v>5171</v>
      </c>
      <c r="E138" s="250">
        <f>(2.89*0.8)+(1.48*0.8)</f>
        <v>3.4960000000000004</v>
      </c>
      <c r="F138" s="247">
        <v>1800</v>
      </c>
      <c r="G138" s="253" cm="1">
        <f t="array" ref="G138">_xlfn.IFS(AND(B138&lt;&gt;"",C138="",D138=""),SUMPRODUCT($E$26:$E$422,$F$26:$F$422, --($B$26:$B$422=B138)),AND(C138&lt;&gt;"",F138=""),SUMPRODUCT($E$26:$E$422,$F$26:$F$422,--($C$26:$C$422=C138)),AND(D138,F138)&lt;&gt;0,E138*F138)</f>
        <v>6292.8000000000011</v>
      </c>
      <c r="H138" s="248" t="s">
        <v>5141</v>
      </c>
    </row>
    <row r="139" spans="2:8" ht="13.5" customHeight="1" outlineLevel="2" x14ac:dyDescent="0.2">
      <c r="B139" s="239" t="str">
        <f t="shared" ref="B139:C172" si="24">B138</f>
        <v>TÉRREO</v>
      </c>
      <c r="C139" s="254" t="str">
        <f t="shared" si="23"/>
        <v>Hall + Lounge - Térreo</v>
      </c>
      <c r="D139" s="249" t="s">
        <v>5172</v>
      </c>
      <c r="E139" s="250">
        <v>3</v>
      </c>
      <c r="F139" s="247">
        <v>3234</v>
      </c>
      <c r="G139" s="253" cm="1">
        <f t="array" ref="G139">_xlfn.IFS(AND(B139&lt;&gt;"",C139="",D139=""),SUMPRODUCT($E$26:$E$422,$F$26:$F$422, --($B$26:$B$422=B139)),AND(C139&lt;&gt;"",F139=""),SUMPRODUCT($E$26:$E$422,$F$26:$F$422,--($C$26:$C$422=C139)),AND(D139,F139)&lt;&gt;0,E139*F139)</f>
        <v>9702</v>
      </c>
      <c r="H139" s="248" t="s">
        <v>5150</v>
      </c>
    </row>
    <row r="140" spans="2:8" ht="13.5" customHeight="1" outlineLevel="2" x14ac:dyDescent="0.2">
      <c r="B140" s="239" t="str">
        <f t="shared" si="24"/>
        <v>TÉRREO</v>
      </c>
      <c r="C140" s="254" t="str">
        <f t="shared" si="23"/>
        <v>Hall + Lounge - Térreo</v>
      </c>
      <c r="D140" s="249" t="s">
        <v>839</v>
      </c>
      <c r="E140" s="250">
        <v>1</v>
      </c>
      <c r="F140" s="252">
        <v>1959</v>
      </c>
      <c r="G140" s="253" cm="1">
        <f t="array" ref="G140">_xlfn.IFS(AND(B140&lt;&gt;"",C140="",D140=""),SUMPRODUCT($E$26:$E$422,$F$26:$F$422, --($B$26:$B$422=B140)),AND(C140&lt;&gt;"",F140=""),SUMPRODUCT($E$26:$E$422,$F$26:$F$422,--($C$26:$C$422=C140)),AND(D140,F140)&lt;&gt;0,E140*F140)</f>
        <v>1959</v>
      </c>
      <c r="H140" s="248" t="s">
        <v>5145</v>
      </c>
    </row>
    <row r="141" spans="2:8" ht="13.5" customHeight="1" outlineLevel="2" x14ac:dyDescent="0.2">
      <c r="B141" s="239" t="str">
        <f t="shared" si="24"/>
        <v>TÉRREO</v>
      </c>
      <c r="C141" s="254" t="str">
        <f t="shared" si="23"/>
        <v>Hall + Lounge - Térreo</v>
      </c>
      <c r="D141" s="249" t="s">
        <v>837</v>
      </c>
      <c r="E141" s="250">
        <v>30</v>
      </c>
      <c r="F141" s="247">
        <v>250</v>
      </c>
      <c r="G141" s="253" cm="1">
        <f t="array" ref="G141">_xlfn.IFS(AND(B141&lt;&gt;"",C141="",D141=""),SUMPRODUCT($E$26:$E$422,$F$26:$F$422, --($B$26:$B$422=B141)),AND(C141&lt;&gt;"",F141=""),SUMPRODUCT($E$26:$E$422,$F$26:$F$422,--($C$26:$C$422=C141)),AND(D141,F141)&lt;&gt;0,E141*F141)</f>
        <v>7500</v>
      </c>
      <c r="H141" s="248" t="s">
        <v>5149</v>
      </c>
    </row>
    <row r="142" spans="2:8" outlineLevel="1" x14ac:dyDescent="0.2">
      <c r="B142" s="239" t="str">
        <f t="shared" si="24"/>
        <v>TÉRREO</v>
      </c>
      <c r="C142" s="240" t="s">
        <v>5180</v>
      </c>
      <c r="D142" s="241" t="s">
        <v>686</v>
      </c>
      <c r="E142" s="242">
        <v>9.81</v>
      </c>
      <c r="F142" s="243"/>
      <c r="G142" s="244" cm="1">
        <f t="array" ref="G142">_xlfn.IFS(AND(B142&lt;&gt;"",C142="",D142=""),SUMPRODUCT($E$26:$E$422,$F$26:$F$422, --($B$26:$B$422=B142)),AND(C142&lt;&gt;"",F142=""),SUMPRODUCT($E$26:$E$422,$F$26:$F$422,--($C$26:$C$422=C142)),AND(D142,F142)&lt;&gt;0,E142*F142)</f>
        <v>41915</v>
      </c>
      <c r="H142" s="245">
        <f>G142/E142</f>
        <v>4272.6809378185526</v>
      </c>
    </row>
    <row r="143" spans="2:8" outlineLevel="2" x14ac:dyDescent="0.2">
      <c r="B143" s="239" t="str">
        <f t="shared" si="24"/>
        <v>TÉRREO</v>
      </c>
      <c r="C143" s="246" t="str">
        <f>C142</f>
        <v>Vending machine</v>
      </c>
      <c r="D143" s="249" t="s">
        <v>5117</v>
      </c>
      <c r="E143" s="250">
        <v>3</v>
      </c>
      <c r="F143" s="247">
        <v>50</v>
      </c>
      <c r="G143" s="253" cm="1">
        <f t="array" ref="G143">_xlfn.IFS(AND(B143&lt;&gt;"",C143="",D143=""),SUMPRODUCT($E$26:$E$422,$F$26:$F$422, --($B$26:$B$422=B143)),AND(C143&lt;&gt;"",F143=""),SUMPRODUCT($E$26:$E$422,$F$26:$F$422,--($C$26:$C$422=C143)),AND(D143,F143)&lt;&gt;0,E143*F143)</f>
        <v>150</v>
      </c>
      <c r="H143" s="248" t="s">
        <v>828</v>
      </c>
    </row>
    <row r="144" spans="2:8" ht="13.5" customHeight="1" outlineLevel="2" x14ac:dyDescent="0.2">
      <c r="B144" s="239" t="str">
        <f t="shared" si="24"/>
        <v>TÉRREO</v>
      </c>
      <c r="C144" s="246" t="str">
        <f>C143</f>
        <v>Vending machine</v>
      </c>
      <c r="D144" s="249" t="s">
        <v>5184</v>
      </c>
      <c r="E144" s="250">
        <v>1</v>
      </c>
      <c r="F144" s="252">
        <v>18930</v>
      </c>
      <c r="G144" s="253" cm="1">
        <f t="array" ref="G144">_xlfn.IFS(AND(B144&lt;&gt;"",C144="",D144=""),SUMPRODUCT($E$26:$E$422,$F$26:$F$422, --($B$26:$B$422=B144)),AND(C144&lt;&gt;"",F144=""),SUMPRODUCT($E$26:$E$422,$F$26:$F$422,--($C$26:$C$422=C144)),AND(D144,F144)&lt;&gt;0,E144*F144)</f>
        <v>18930</v>
      </c>
      <c r="H144" s="248" t="s">
        <v>5146</v>
      </c>
    </row>
    <row r="145" spans="2:8" ht="13.5" customHeight="1" outlineLevel="2" x14ac:dyDescent="0.2">
      <c r="B145" s="239" t="str">
        <f t="shared" si="24"/>
        <v>TÉRREO</v>
      </c>
      <c r="C145" s="254" t="str">
        <f>C143</f>
        <v>Vending machine</v>
      </c>
      <c r="D145" s="249" t="s">
        <v>5188</v>
      </c>
      <c r="E145" s="250">
        <v>1</v>
      </c>
      <c r="F145" s="247">
        <v>56</v>
      </c>
      <c r="G145" s="253" cm="1">
        <f t="array" ref="G145">_xlfn.IFS(AND(B145&lt;&gt;"",C145="",D145=""),SUMPRODUCT($E$26:$E$422,$F$26:$F$422, --($B$26:$B$422=B145)),AND(C145&lt;&gt;"",F145=""),SUMPRODUCT($E$26:$E$422,$F$26:$F$422,--($C$26:$C$422=C145)),AND(D145,F145)&lt;&gt;0,E145*F145)</f>
        <v>56</v>
      </c>
      <c r="H145" s="248" t="s">
        <v>5153</v>
      </c>
    </row>
    <row r="146" spans="2:8" ht="13.5" customHeight="1" outlineLevel="2" x14ac:dyDescent="0.2">
      <c r="B146" s="239" t="str">
        <f t="shared" si="24"/>
        <v>TÉRREO</v>
      </c>
      <c r="C146" s="246" t="str">
        <f>C144</f>
        <v>Vending machine</v>
      </c>
      <c r="D146" s="249" t="s">
        <v>831</v>
      </c>
      <c r="E146" s="250">
        <v>3</v>
      </c>
      <c r="F146" s="252">
        <v>200</v>
      </c>
      <c r="G146" s="253" cm="1">
        <f t="array" ref="G146">_xlfn.IFS(AND(B146&lt;&gt;"",C146="",D146=""),SUMPRODUCT($E$26:$E$422,$F$26:$F$422, --($B$26:$B$422=B146)),AND(C146&lt;&gt;"",F146=""),SUMPRODUCT($E$26:$E$422,$F$26:$F$422,--($C$26:$C$422=C146)),AND(D146,F146)&lt;&gt;0,E146*F146)</f>
        <v>600</v>
      </c>
      <c r="H146" s="248" t="s">
        <v>828</v>
      </c>
    </row>
    <row r="147" spans="2:8" outlineLevel="2" x14ac:dyDescent="0.2">
      <c r="B147" s="239" t="str">
        <f t="shared" si="24"/>
        <v>TÉRREO</v>
      </c>
      <c r="C147" s="246" t="str">
        <f>C146</f>
        <v>Vending machine</v>
      </c>
      <c r="D147" s="249" t="s">
        <v>5182</v>
      </c>
      <c r="E147" s="250">
        <v>1</v>
      </c>
      <c r="F147" s="252">
        <v>4179</v>
      </c>
      <c r="G147" s="253" cm="1">
        <f t="array" ref="G147">_xlfn.IFS(AND(B147&lt;&gt;"",C147="",D147=""),SUMPRODUCT($E$26:$E$422,$F$26:$F$422, --($B$26:$B$422=B147)),AND(C147&lt;&gt;"",F147=""),SUMPRODUCT($E$26:$E$422,$F$26:$F$422,--($C$26:$C$422=C147)),AND(D147,F147)&lt;&gt;0,E147*F147)</f>
        <v>4179</v>
      </c>
      <c r="H147" s="248" t="s">
        <v>5146</v>
      </c>
    </row>
    <row r="148" spans="2:8" outlineLevel="2" x14ac:dyDescent="0.2">
      <c r="B148" s="239" t="str">
        <f t="shared" si="24"/>
        <v>TÉRREO</v>
      </c>
      <c r="C148" s="246" t="str">
        <f>C147</f>
        <v>Vending machine</v>
      </c>
      <c r="D148" s="249" t="s">
        <v>688</v>
      </c>
      <c r="E148" s="250">
        <v>4</v>
      </c>
      <c r="F148" s="252">
        <v>3500</v>
      </c>
      <c r="G148" s="253" cm="1">
        <f t="array" ref="G148">_xlfn.IFS(AND(B148&lt;&gt;"",C148="",D148=""),SUMPRODUCT($E$26:$E$422,$F$26:$F$422, --($B$26:$B$422=B148)),AND(C148&lt;&gt;"",F148=""),SUMPRODUCT($E$26:$E$422,$F$26:$F$422,--($C$26:$C$422=C148)),AND(D148,F148)&lt;&gt;0,E148*F148)</f>
        <v>14000</v>
      </c>
      <c r="H148" s="248" t="s">
        <v>829</v>
      </c>
    </row>
    <row r="149" spans="2:8" outlineLevel="2" x14ac:dyDescent="0.2">
      <c r="B149" s="239" t="str">
        <f t="shared" si="24"/>
        <v>TÉRREO</v>
      </c>
      <c r="C149" s="246" t="str">
        <f>C148</f>
        <v>Vending machine</v>
      </c>
      <c r="D149" s="249" t="s">
        <v>835</v>
      </c>
      <c r="E149" s="250">
        <v>4</v>
      </c>
      <c r="F149" s="247">
        <v>1000</v>
      </c>
      <c r="G149" s="253" cm="1">
        <f t="array" ref="G149">_xlfn.IFS(AND(B149&lt;&gt;"",C149="",D149=""),SUMPRODUCT($E$26:$E$422,$F$26:$F$422, --($B$26:$B$422=B149)),AND(C149&lt;&gt;"",F149=""),SUMPRODUCT($E$26:$E$422,$F$26:$F$422,--($C$26:$C$422=C149)),AND(D149,F149)&lt;&gt;0,E149*F149)</f>
        <v>4000</v>
      </c>
      <c r="H149" s="248" t="s">
        <v>5151</v>
      </c>
    </row>
    <row r="150" spans="2:8" outlineLevel="1" x14ac:dyDescent="0.2">
      <c r="B150" s="239" t="str">
        <f t="shared" si="24"/>
        <v>TÉRREO</v>
      </c>
      <c r="C150" s="240" t="s">
        <v>5183</v>
      </c>
      <c r="D150" s="241" t="s">
        <v>686</v>
      </c>
      <c r="E150" s="242">
        <v>5.3</v>
      </c>
      <c r="F150" s="243"/>
      <c r="G150" s="244" cm="1">
        <f t="array" ref="G150">_xlfn.IFS(AND(B150&lt;&gt;"",C150="",D150=""),SUMPRODUCT($E$26:$E$422,$F$26:$F$422, --($B$26:$B$422=B150)),AND(C150&lt;&gt;"",F150=""),SUMPRODUCT($E$26:$E$422,$F$26:$F$422,--($C$26:$C$422=C150)),AND(D150,F150)&lt;&gt;0,E150*F150)</f>
        <v>24126.05</v>
      </c>
      <c r="H150" s="245">
        <f>G150/E150</f>
        <v>4552.0849056603774</v>
      </c>
    </row>
    <row r="151" spans="2:8" outlineLevel="2" x14ac:dyDescent="0.2">
      <c r="B151" s="239" t="str">
        <f t="shared" si="24"/>
        <v>TÉRREO</v>
      </c>
      <c r="C151" s="254" t="str">
        <f>C150</f>
        <v>Copa</v>
      </c>
      <c r="D151" s="249" t="s">
        <v>833</v>
      </c>
      <c r="E151" s="250">
        <v>1</v>
      </c>
      <c r="F151" s="252">
        <v>4199</v>
      </c>
      <c r="G151" s="253" cm="1">
        <f t="array" ref="G151">_xlfn.IFS(AND(B151&lt;&gt;"",C151="",D151=""),SUMPRODUCT($E$26:$E$422,$F$26:$F$422, --($B$26:$B$422=B151)),AND(C151&lt;&gt;"",F151=""),SUMPRODUCT($E$26:$E$422,$F$26:$F$422,--($C$26:$C$422=C151)),AND(D151,F151)&lt;&gt;0,E151*F151)</f>
        <v>4199</v>
      </c>
      <c r="H151" s="248" t="s">
        <v>5145</v>
      </c>
    </row>
    <row r="152" spans="2:8" ht="13.5" customHeight="1" outlineLevel="2" x14ac:dyDescent="0.2">
      <c r="B152" s="239" t="str">
        <f t="shared" ref="B152" si="25">B151</f>
        <v>TÉRREO</v>
      </c>
      <c r="C152" s="254" t="str">
        <f>C151</f>
        <v>Copa</v>
      </c>
      <c r="D152" s="249" t="s">
        <v>835</v>
      </c>
      <c r="E152" s="250">
        <v>4</v>
      </c>
      <c r="F152" s="247">
        <v>1000</v>
      </c>
      <c r="G152" s="253" cm="1">
        <f t="array" ref="G152">_xlfn.IFS(AND(B152&lt;&gt;"",C152="",D152=""),SUMPRODUCT($E$26:$E$422,$F$26:$F$422, --($B$26:$B$422=B152)),AND(C152&lt;&gt;"",F152=""),SUMPRODUCT($E$26:$E$422,$F$26:$F$422,--($C$26:$C$422=C152)),AND(D152,F152)&lt;&gt;0,E152*F152)</f>
        <v>4000</v>
      </c>
      <c r="H152" s="248" t="s">
        <v>5151</v>
      </c>
    </row>
    <row r="153" spans="2:8" ht="13.5" customHeight="1" outlineLevel="2" x14ac:dyDescent="0.2">
      <c r="B153" s="239" t="str">
        <f t="shared" ref="B153" si="26">B152</f>
        <v>TÉRREO</v>
      </c>
      <c r="C153" s="246" t="str">
        <f t="shared" si="24"/>
        <v>Copa</v>
      </c>
      <c r="D153" s="249" t="s">
        <v>5773</v>
      </c>
      <c r="E153" s="250">
        <f>(0.45*2)</f>
        <v>0.9</v>
      </c>
      <c r="F153" s="247">
        <v>750</v>
      </c>
      <c r="G153" s="253" cm="1">
        <f t="array" ref="G153">_xlfn.IFS(AND(B153&lt;&gt;"",C153="",D153=""),SUMPRODUCT($E$26:$E$422,$F$26:$F$422, --($B$26:$B$422=B153)),AND(C153&lt;&gt;"",F153=""),SUMPRODUCT($E$26:$E$422,$F$26:$F$422,--($C$26:$C$422=C153)),AND(D153,F153)&lt;&gt;0,E153*F153)</f>
        <v>675</v>
      </c>
      <c r="H153" s="248" t="s">
        <v>5141</v>
      </c>
    </row>
    <row r="154" spans="2:8" ht="13.5" customHeight="1" outlineLevel="2" x14ac:dyDescent="0.2">
      <c r="B154" s="239" t="str">
        <f t="shared" ref="B154" si="27">B153</f>
        <v>TÉRREO</v>
      </c>
      <c r="C154" s="254" t="str">
        <f>C151</f>
        <v>Copa</v>
      </c>
      <c r="D154" s="249" t="s">
        <v>5188</v>
      </c>
      <c r="E154" s="250">
        <v>1</v>
      </c>
      <c r="F154" s="247">
        <v>56</v>
      </c>
      <c r="G154" s="253" cm="1">
        <f t="array" ref="G154">_xlfn.IFS(AND(B154&lt;&gt;"",C154="",D154=""),SUMPRODUCT($E$26:$E$422,$F$26:$F$422, --($B$26:$B$422=B154)),AND(C154&lt;&gt;"",F154=""),SUMPRODUCT($E$26:$E$422,$F$26:$F$422,--($C$26:$C$422=C154)),AND(D154,F154)&lt;&gt;0,E154*F154)</f>
        <v>56</v>
      </c>
      <c r="H154" s="248" t="s">
        <v>5153</v>
      </c>
    </row>
    <row r="155" spans="2:8" outlineLevel="2" x14ac:dyDescent="0.2">
      <c r="B155" s="239" t="str">
        <f t="shared" ref="B155" si="28">B154</f>
        <v>TÉRREO</v>
      </c>
      <c r="C155" s="254" t="str">
        <f>C152</f>
        <v>Copa</v>
      </c>
      <c r="D155" s="249" t="s">
        <v>688</v>
      </c>
      <c r="E155" s="250">
        <v>3</v>
      </c>
      <c r="F155" s="252">
        <v>3500</v>
      </c>
      <c r="G155" s="253" cm="1">
        <f t="array" ref="G155">_xlfn.IFS(AND(B155&lt;&gt;"",C155="",D155=""),SUMPRODUCT($E$26:$E$422,$F$26:$F$422, --($B$26:$B$422=B155)),AND(C155&lt;&gt;"",F155=""),SUMPRODUCT($E$26:$E$422,$F$26:$F$422,--($C$26:$C$422=C155)),AND(D155,F155)&lt;&gt;0,E155*F155)</f>
        <v>10500</v>
      </c>
      <c r="H155" s="248" t="s">
        <v>829</v>
      </c>
    </row>
    <row r="156" spans="2:8" ht="13.5" customHeight="1" outlineLevel="2" x14ac:dyDescent="0.2">
      <c r="B156" s="239" t="str">
        <f t="shared" ref="B156" si="29">B155</f>
        <v>TÉRREO</v>
      </c>
      <c r="C156" s="254" t="str">
        <f>C155</f>
        <v>Copa</v>
      </c>
      <c r="D156" s="249" t="s">
        <v>5117</v>
      </c>
      <c r="E156" s="250">
        <v>3</v>
      </c>
      <c r="F156" s="247">
        <v>50</v>
      </c>
      <c r="G156" s="253" cm="1">
        <f t="array" ref="G156">_xlfn.IFS(AND(B156&lt;&gt;"",C156="",D156=""),SUMPRODUCT($E$26:$E$422,$F$26:$F$422, --($B$26:$B$422=B156)),AND(C156&lt;&gt;"",F156=""),SUMPRODUCT($E$26:$E$422,$F$26:$F$422,--($C$26:$C$422=C156)),AND(D156,F156)&lt;&gt;0,E156*F156)</f>
        <v>150</v>
      </c>
      <c r="H156" s="248" t="s">
        <v>828</v>
      </c>
    </row>
    <row r="157" spans="2:8" outlineLevel="2" x14ac:dyDescent="0.2">
      <c r="B157" s="239" t="str">
        <f t="shared" ref="B157" si="30">B156</f>
        <v>TÉRREO</v>
      </c>
      <c r="C157" s="254" t="str">
        <f>C156</f>
        <v>Copa</v>
      </c>
      <c r="D157" s="249" t="s">
        <v>692</v>
      </c>
      <c r="E157" s="250">
        <v>1</v>
      </c>
      <c r="F157" s="252">
        <v>2697.05</v>
      </c>
      <c r="G157" s="253" cm="1">
        <f t="array" ref="G157">_xlfn.IFS(AND(B157&lt;&gt;"",C157="",D157=""),SUMPRODUCT($E$26:$E$422,$F$26:$F$422, --($B$26:$B$422=B157)),AND(C157&lt;&gt;"",F157=""),SUMPRODUCT($E$26:$E$422,$F$26:$F$422,--($C$26:$C$422=C157)),AND(D157,F157)&lt;&gt;0,E157*F157)</f>
        <v>2697.05</v>
      </c>
      <c r="H157" s="248" t="s">
        <v>5145</v>
      </c>
    </row>
    <row r="158" spans="2:8" ht="13.5" customHeight="1" outlineLevel="2" x14ac:dyDescent="0.2">
      <c r="B158" s="239" t="str">
        <f t="shared" ref="B158" si="31">B157</f>
        <v>TÉRREO</v>
      </c>
      <c r="C158" s="254" t="str">
        <f>C157</f>
        <v>Copa</v>
      </c>
      <c r="D158" s="249" t="s">
        <v>838</v>
      </c>
      <c r="E158" s="250">
        <v>1</v>
      </c>
      <c r="F158" s="252">
        <v>1849</v>
      </c>
      <c r="G158" s="253" cm="1">
        <f t="array" ref="G158">_xlfn.IFS(AND(B158&lt;&gt;"",C158="",D158=""),SUMPRODUCT($E$26:$E$422,$F$26:$F$422, --($B$26:$B$422=B158)),AND(C158&lt;&gt;"",F158=""),SUMPRODUCT($E$26:$E$422,$F$26:$F$422,--($C$26:$C$422=C158)),AND(D158,F158)&lt;&gt;0,E158*F158)</f>
        <v>1849</v>
      </c>
      <c r="H158" s="248" t="s">
        <v>5145</v>
      </c>
    </row>
    <row r="159" spans="2:8" outlineLevel="1" x14ac:dyDescent="0.2">
      <c r="B159" s="239" t="str">
        <f t="shared" ref="B159" si="32">B158</f>
        <v>TÉRREO</v>
      </c>
      <c r="C159" s="240" t="s">
        <v>5185</v>
      </c>
      <c r="D159" s="241" t="s">
        <v>686</v>
      </c>
      <c r="E159" s="242">
        <v>13.64</v>
      </c>
      <c r="F159" s="243"/>
      <c r="G159" s="244" cm="1">
        <f t="array" ref="G159">_xlfn.IFS(AND(B159&lt;&gt;"",C159="",D159=""),SUMPRODUCT($E$26:$E$422,$F$26:$F$422, --($B$26:$B$422=B159)),AND(C159&lt;&gt;"",F159=""),SUMPRODUCT($E$26:$E$422,$F$26:$F$422,--($C$26:$C$422=C159)),AND(D159,F159)&lt;&gt;0,E159*F159)</f>
        <v>95737</v>
      </c>
      <c r="H159" s="245">
        <f>G159/E159</f>
        <v>7018.8416422287391</v>
      </c>
    </row>
    <row r="160" spans="2:8" outlineLevel="2" x14ac:dyDescent="0.2">
      <c r="B160" s="239" t="str">
        <f t="shared" si="24"/>
        <v>TÉRREO</v>
      </c>
      <c r="C160" s="246" t="str">
        <f t="shared" ref="C160:C169" si="33">C159</f>
        <v>Lavanderia</v>
      </c>
      <c r="D160" s="249" t="s">
        <v>5186</v>
      </c>
      <c r="E160" s="250">
        <v>3</v>
      </c>
      <c r="F160" s="247">
        <v>356</v>
      </c>
      <c r="G160" s="253" cm="1">
        <f t="array" ref="G160">_xlfn.IFS(AND(B160&lt;&gt;"",C160="",D160=""),SUMPRODUCT($E$26:$E$422,$F$26:$F$422, --($B$26:$B$422=B160)),AND(C160&lt;&gt;"",F160=""),SUMPRODUCT($E$26:$E$422,$F$26:$F$422,--($C$26:$C$422=C160)),AND(D160,F160)&lt;&gt;0,E160*F160)</f>
        <v>1068</v>
      </c>
      <c r="H160" s="248" t="s">
        <v>828</v>
      </c>
    </row>
    <row r="161" spans="2:8" ht="13.5" customHeight="1" outlineLevel="2" x14ac:dyDescent="0.2">
      <c r="B161" s="239" t="str">
        <f t="shared" si="24"/>
        <v>TÉRREO</v>
      </c>
      <c r="C161" s="246" t="str">
        <f t="shared" si="33"/>
        <v>Lavanderia</v>
      </c>
      <c r="D161" s="249" t="s">
        <v>5376</v>
      </c>
      <c r="E161" s="250">
        <v>3</v>
      </c>
      <c r="F161" s="252">
        <v>23000</v>
      </c>
      <c r="G161" s="253" cm="1">
        <f t="array" ref="G161">_xlfn.IFS(AND(B161&lt;&gt;"",C161="",D161=""),SUMPRODUCT($E$26:$E$422,$F$26:$F$422, --($B$26:$B$422=B161)),AND(C161&lt;&gt;"",F161=""),SUMPRODUCT($E$26:$E$422,$F$26:$F$422,--($C$26:$C$422=C161)),AND(D161,F161)&lt;&gt;0,E161*F161)</f>
        <v>69000</v>
      </c>
      <c r="H161" s="248" t="s">
        <v>5146</v>
      </c>
    </row>
    <row r="162" spans="2:8" ht="13.5" customHeight="1" outlineLevel="2" x14ac:dyDescent="0.2">
      <c r="B162" s="239" t="str">
        <f t="shared" si="24"/>
        <v>TÉRREO</v>
      </c>
      <c r="C162" s="246" t="str">
        <f t="shared" si="33"/>
        <v>Lavanderia</v>
      </c>
      <c r="D162" s="249" t="s">
        <v>831</v>
      </c>
      <c r="E162" s="250">
        <v>2</v>
      </c>
      <c r="F162" s="252">
        <v>200</v>
      </c>
      <c r="G162" s="253" cm="1">
        <f t="array" ref="G162">_xlfn.IFS(AND(B162&lt;&gt;"",C162="",D162=""),SUMPRODUCT($E$26:$E$422,$F$26:$F$422, --($B$26:$B$422=B162)),AND(C162&lt;&gt;"",F162=""),SUMPRODUCT($E$26:$E$422,$F$26:$F$422,--($C$26:$C$422=C162)),AND(D162,F162)&lt;&gt;0,E162*F162)</f>
        <v>400</v>
      </c>
      <c r="H162" s="248" t="s">
        <v>828</v>
      </c>
    </row>
    <row r="163" spans="2:8" ht="13.5" customHeight="1" outlineLevel="2" x14ac:dyDescent="0.2">
      <c r="B163" s="239" t="str">
        <f t="shared" ref="B163" si="34">B162</f>
        <v>TÉRREO</v>
      </c>
      <c r="C163" s="246" t="str">
        <f t="shared" si="33"/>
        <v>Lavanderia</v>
      </c>
      <c r="D163" s="249" t="s">
        <v>5773</v>
      </c>
      <c r="E163" s="250">
        <f>(0.6*1.5)</f>
        <v>0.89999999999999991</v>
      </c>
      <c r="F163" s="247">
        <v>750</v>
      </c>
      <c r="G163" s="253" cm="1">
        <f t="array" ref="G163">_xlfn.IFS(AND(B163&lt;&gt;"",C163="",D163=""),SUMPRODUCT($E$26:$E$422,$F$26:$F$422, --($B$26:$B$422=B163)),AND(C163&lt;&gt;"",F163=""),SUMPRODUCT($E$26:$E$422,$F$26:$F$422,--($C$26:$C$422=C163)),AND(D163,F163)&lt;&gt;0,E163*F163)</f>
        <v>674.99999999999989</v>
      </c>
      <c r="H163" s="248" t="s">
        <v>5141</v>
      </c>
    </row>
    <row r="164" spans="2:8" outlineLevel="2" x14ac:dyDescent="0.2">
      <c r="B164" s="239" t="str">
        <f t="shared" ref="B164" si="35">B163</f>
        <v>TÉRREO</v>
      </c>
      <c r="C164" s="246" t="str">
        <f t="shared" si="33"/>
        <v>Lavanderia</v>
      </c>
      <c r="D164" s="249" t="s">
        <v>688</v>
      </c>
      <c r="E164" s="250">
        <v>4</v>
      </c>
      <c r="F164" s="252">
        <v>3500</v>
      </c>
      <c r="G164" s="253" cm="1">
        <f t="array" ref="G164">_xlfn.IFS(AND(B164&lt;&gt;"",C164="",D164=""),SUMPRODUCT($E$26:$E$422,$F$26:$F$422, --($B$26:$B$422=B164)),AND(C164&lt;&gt;"",F164=""),SUMPRODUCT($E$26:$E$422,$F$26:$F$422,--($C$26:$C$422=C164)),AND(D164,F164)&lt;&gt;0,E164*F164)</f>
        <v>14000</v>
      </c>
      <c r="H164" s="248" t="s">
        <v>829</v>
      </c>
    </row>
    <row r="165" spans="2:8" outlineLevel="2" x14ac:dyDescent="0.2">
      <c r="B165" s="239" t="str">
        <f t="shared" ref="B165" si="36">B164</f>
        <v>TÉRREO</v>
      </c>
      <c r="C165" s="246" t="str">
        <f t="shared" si="33"/>
        <v>Lavanderia</v>
      </c>
      <c r="D165" s="249" t="s">
        <v>5187</v>
      </c>
      <c r="E165" s="250">
        <v>1</v>
      </c>
      <c r="F165" s="252">
        <v>1200</v>
      </c>
      <c r="G165" s="253" cm="1">
        <f t="array" ref="G165">_xlfn.IFS(AND(B165&lt;&gt;"",C165="",D165=""),SUMPRODUCT($E$26:$E$422,$F$26:$F$422, --($B$26:$B$422=B165)),AND(C165&lt;&gt;"",F165=""),SUMPRODUCT($E$26:$E$422,$F$26:$F$422,--($C$26:$C$422=C165)),AND(D165,F165)&lt;&gt;0,E165*F165)</f>
        <v>1200</v>
      </c>
      <c r="H165" s="248" t="s">
        <v>5153</v>
      </c>
    </row>
    <row r="166" spans="2:8" ht="13.5" customHeight="1" outlineLevel="2" x14ac:dyDescent="0.2">
      <c r="B166" s="239" t="str">
        <f t="shared" si="24"/>
        <v>TÉRREO</v>
      </c>
      <c r="C166" s="246" t="str">
        <f t="shared" si="33"/>
        <v>Lavanderia</v>
      </c>
      <c r="D166" s="249" t="s">
        <v>5188</v>
      </c>
      <c r="E166" s="250">
        <v>2</v>
      </c>
      <c r="F166" s="247">
        <v>56</v>
      </c>
      <c r="G166" s="253" cm="1">
        <f t="array" ref="G166">_xlfn.IFS(AND(B166&lt;&gt;"",C166="",D166=""),SUMPRODUCT($E$26:$E$422,$F$26:$F$422, --($B$26:$B$422=B166)),AND(C166&lt;&gt;"",F166=""),SUMPRODUCT($E$26:$E$422,$F$26:$F$422,--($C$26:$C$422=C166)),AND(D166,F166)&lt;&gt;0,E166*F166)</f>
        <v>112</v>
      </c>
      <c r="H166" s="248" t="s">
        <v>5153</v>
      </c>
    </row>
    <row r="167" spans="2:8" outlineLevel="2" x14ac:dyDescent="0.2">
      <c r="B167" s="239" t="str">
        <f t="shared" si="24"/>
        <v>TÉRREO</v>
      </c>
      <c r="C167" s="246" t="str">
        <f t="shared" si="33"/>
        <v>Lavanderia</v>
      </c>
      <c r="D167" s="249" t="s">
        <v>5189</v>
      </c>
      <c r="E167" s="250">
        <v>1</v>
      </c>
      <c r="F167" s="252">
        <v>3432</v>
      </c>
      <c r="G167" s="253" cm="1">
        <f t="array" ref="G167">_xlfn.IFS(AND(B167&lt;&gt;"",C167="",D167=""),SUMPRODUCT($E$26:$E$422,$F$26:$F$422, --($B$26:$B$422=B167)),AND(C167&lt;&gt;"",F167=""),SUMPRODUCT($E$26:$E$422,$F$26:$F$422,--($C$26:$C$422=C167)),AND(D167,F167)&lt;&gt;0,E167*F167)</f>
        <v>3432</v>
      </c>
      <c r="H167" s="248" t="s">
        <v>5150</v>
      </c>
    </row>
    <row r="168" spans="2:8" outlineLevel="2" x14ac:dyDescent="0.2">
      <c r="B168" s="239" t="str">
        <f t="shared" si="24"/>
        <v>TÉRREO</v>
      </c>
      <c r="C168" s="246" t="str">
        <f t="shared" si="33"/>
        <v>Lavanderia</v>
      </c>
      <c r="D168" s="249" t="s">
        <v>5114</v>
      </c>
      <c r="E168" s="250">
        <v>1</v>
      </c>
      <c r="F168" s="247">
        <v>850</v>
      </c>
      <c r="G168" s="253" cm="1">
        <f t="array" ref="G168">_xlfn.IFS(AND(B168&lt;&gt;"",C168="",D168=""),SUMPRODUCT($E$26:$E$422,$F$26:$F$422, --($B$26:$B$422=B168)),AND(C168&lt;&gt;"",F168=""),SUMPRODUCT($E$26:$E$422,$F$26:$F$422,--($C$26:$C$422=C168)),AND(D168,F168)&lt;&gt;0,E168*F168)</f>
        <v>850</v>
      </c>
      <c r="H168" s="248" t="s">
        <v>828</v>
      </c>
    </row>
    <row r="169" spans="2:8" outlineLevel="2" x14ac:dyDescent="0.2">
      <c r="B169" s="239" t="str">
        <f t="shared" si="24"/>
        <v>TÉRREO</v>
      </c>
      <c r="C169" s="246" t="str">
        <f t="shared" si="33"/>
        <v>Lavanderia</v>
      </c>
      <c r="D169" s="249" t="s">
        <v>835</v>
      </c>
      <c r="E169" s="250">
        <v>5</v>
      </c>
      <c r="F169" s="247">
        <v>1000</v>
      </c>
      <c r="G169" s="253" cm="1">
        <f t="array" ref="G169">_xlfn.IFS(AND(B169&lt;&gt;"",C169="",D169=""),SUMPRODUCT($E$26:$E$422,$F$26:$F$422, --($B$26:$B$422=B169)),AND(C169&lt;&gt;"",F169=""),SUMPRODUCT($E$26:$E$422,$F$26:$F$422,--($C$26:$C$422=C169)),AND(D169,F169)&lt;&gt;0,E169*F169)</f>
        <v>5000</v>
      </c>
      <c r="H169" s="248" t="s">
        <v>5151</v>
      </c>
    </row>
    <row r="170" spans="2:8" outlineLevel="1" x14ac:dyDescent="0.2">
      <c r="B170" s="239" t="str">
        <f t="shared" si="24"/>
        <v>TÉRREO</v>
      </c>
      <c r="C170" s="240" t="s">
        <v>5190</v>
      </c>
      <c r="D170" s="241" t="s">
        <v>686</v>
      </c>
      <c r="E170" s="242">
        <v>10.4</v>
      </c>
      <c r="F170" s="243"/>
      <c r="G170" s="244" cm="1">
        <f t="array" ref="G170">_xlfn.IFS(AND(B170&lt;&gt;"",C170="",D170=""),SUMPRODUCT($E$26:$E$422,$F$26:$F$422, --($B$26:$B$422=B170)),AND(C170&lt;&gt;"",F170=""),SUMPRODUCT($E$26:$E$422,$F$26:$F$422,--($C$26:$C$422=C170)),AND(D170,F170)&lt;&gt;0,E170*F170)</f>
        <v>28465</v>
      </c>
      <c r="H170" s="245">
        <f>G170/E170</f>
        <v>2737.0192307692305</v>
      </c>
    </row>
    <row r="171" spans="2:8" outlineLevel="2" x14ac:dyDescent="0.2">
      <c r="B171" s="239" t="str">
        <f t="shared" si="24"/>
        <v>TÉRREO</v>
      </c>
      <c r="C171" s="246" t="str">
        <f>C170</f>
        <v>Sala de serviço - Lockers</v>
      </c>
      <c r="D171" s="249" t="s">
        <v>5117</v>
      </c>
      <c r="E171" s="250">
        <v>3</v>
      </c>
      <c r="F171" s="247">
        <v>50</v>
      </c>
      <c r="G171" s="253" cm="1">
        <f t="array" ref="G171">_xlfn.IFS(AND(B171&lt;&gt;"",C171="",D171=""),SUMPRODUCT($E$26:$E$422,$F$26:$F$422, --($B$26:$B$422=B171)),AND(C171&lt;&gt;"",F171=""),SUMPRODUCT($E$26:$E$422,$F$26:$F$422,--($C$26:$C$422=C171)),AND(D171,F171)&lt;&gt;0,E171*F171)</f>
        <v>150</v>
      </c>
      <c r="H171" s="248" t="s">
        <v>828</v>
      </c>
    </row>
    <row r="172" spans="2:8" ht="13.5" customHeight="1" outlineLevel="2" x14ac:dyDescent="0.2">
      <c r="B172" s="239" t="str">
        <f t="shared" si="24"/>
        <v>TÉRREO</v>
      </c>
      <c r="C172" s="246" t="str">
        <f>C170</f>
        <v>Sala de serviço - Lockers</v>
      </c>
      <c r="D172" s="249" t="s">
        <v>5192</v>
      </c>
      <c r="E172" s="250">
        <v>8</v>
      </c>
      <c r="F172" s="247">
        <v>160</v>
      </c>
      <c r="G172" s="253" cm="1">
        <f t="array" ref="G172">_xlfn.IFS(AND(B172&lt;&gt;"",C172="",D172=""),SUMPRODUCT($E$26:$E$422,$F$26:$F$422, --($B$26:$B$422=B172)),AND(C172&lt;&gt;"",F172=""),SUMPRODUCT($E$26:$E$422,$F$26:$F$422,--($C$26:$C$422=C172)),AND(D172,F172)&lt;&gt;0,E172*F172)</f>
        <v>1280</v>
      </c>
      <c r="H172" s="248" t="s">
        <v>5153</v>
      </c>
    </row>
    <row r="173" spans="2:8" ht="13.5" customHeight="1" outlineLevel="2" x14ac:dyDescent="0.2">
      <c r="B173" s="239" t="str">
        <f t="shared" ref="B173:B204" si="37">B172</f>
        <v>TÉRREO</v>
      </c>
      <c r="C173" s="246" t="str">
        <f>C171</f>
        <v>Sala de serviço - Lockers</v>
      </c>
      <c r="D173" s="249" t="s">
        <v>5188</v>
      </c>
      <c r="E173" s="250">
        <v>1</v>
      </c>
      <c r="F173" s="247">
        <v>56</v>
      </c>
      <c r="G173" s="253" cm="1">
        <f t="array" ref="G173">_xlfn.IFS(AND(B173&lt;&gt;"",C173="",D173=""),SUMPRODUCT($E$26:$E$422,$F$26:$F$422, --($B$26:$B$422=B173)),AND(C173&lt;&gt;"",F173=""),SUMPRODUCT($E$26:$E$422,$F$26:$F$422,--($C$26:$C$422=C173)),AND(D173,F173)&lt;&gt;0,E173*F173)</f>
        <v>56</v>
      </c>
      <c r="H173" s="248" t="s">
        <v>5153</v>
      </c>
    </row>
    <row r="174" spans="2:8" ht="13.5" customHeight="1" outlineLevel="2" x14ac:dyDescent="0.2">
      <c r="B174" s="239" t="str">
        <f t="shared" si="37"/>
        <v>TÉRREO</v>
      </c>
      <c r="C174" s="246" t="str">
        <f t="shared" ref="C174:C179" si="38">C173</f>
        <v>Sala de serviço - Lockers</v>
      </c>
      <c r="D174" s="249" t="s">
        <v>831</v>
      </c>
      <c r="E174" s="250">
        <v>1</v>
      </c>
      <c r="F174" s="252">
        <v>200</v>
      </c>
      <c r="G174" s="253" cm="1">
        <f t="array" ref="G174">_xlfn.IFS(AND(B174&lt;&gt;"",C174="",D174=""),SUMPRODUCT($E$26:$E$422,$F$26:$F$422, --($B$26:$B$422=B174)),AND(C174&lt;&gt;"",F174=""),SUMPRODUCT($E$26:$E$422,$F$26:$F$422,--($C$26:$C$422=C174)),AND(D174,F174)&lt;&gt;0,E174*F174)</f>
        <v>200</v>
      </c>
      <c r="H174" s="248" t="s">
        <v>828</v>
      </c>
    </row>
    <row r="175" spans="2:8" outlineLevel="2" x14ac:dyDescent="0.2">
      <c r="B175" s="239" t="str">
        <f t="shared" si="37"/>
        <v>TÉRREO</v>
      </c>
      <c r="C175" s="246" t="str">
        <f t="shared" si="38"/>
        <v>Sala de serviço - Lockers</v>
      </c>
      <c r="D175" s="249" t="s">
        <v>5191</v>
      </c>
      <c r="E175" s="250">
        <v>1</v>
      </c>
      <c r="F175" s="247">
        <v>1500</v>
      </c>
      <c r="G175" s="253" cm="1">
        <f t="array" ref="G175">_xlfn.IFS(AND(B175&lt;&gt;"",C175="",D175=""),SUMPRODUCT($E$26:$E$422,$F$26:$F$422, --($B$26:$B$422=B175)),AND(C175&lt;&gt;"",F175=""),SUMPRODUCT($E$26:$E$422,$F$26:$F$422,--($C$26:$C$422=C175)),AND(D175,F175)&lt;&gt;0,E175*F175)</f>
        <v>1500</v>
      </c>
      <c r="H175" s="248" t="s">
        <v>828</v>
      </c>
    </row>
    <row r="176" spans="2:8" outlineLevel="2" x14ac:dyDescent="0.2">
      <c r="B176" s="239" t="str">
        <f t="shared" si="37"/>
        <v>TÉRREO</v>
      </c>
      <c r="C176" s="246" t="str">
        <f t="shared" si="38"/>
        <v>Sala de serviço - Lockers</v>
      </c>
      <c r="D176" s="249" t="s">
        <v>5182</v>
      </c>
      <c r="E176" s="250">
        <v>1</v>
      </c>
      <c r="F176" s="252">
        <v>4179</v>
      </c>
      <c r="G176" s="253" cm="1">
        <f t="array" ref="G176">_xlfn.IFS(AND(B176&lt;&gt;"",C176="",D176=""),SUMPRODUCT($E$26:$E$422,$F$26:$F$422, --($B$26:$B$422=B176)),AND(C176&lt;&gt;"",F176=""),SUMPRODUCT($E$26:$E$422,$F$26:$F$422,--($C$26:$C$422=C176)),AND(D176,F176)&lt;&gt;0,E176*F176)</f>
        <v>4179</v>
      </c>
      <c r="H176" s="248" t="s">
        <v>5146</v>
      </c>
    </row>
    <row r="177" spans="2:8" ht="13.5" customHeight="1" outlineLevel="2" x14ac:dyDescent="0.2">
      <c r="B177" s="239" t="str">
        <f t="shared" si="37"/>
        <v>TÉRREO</v>
      </c>
      <c r="C177" s="246" t="str">
        <f t="shared" si="38"/>
        <v>Sala de serviço - Lockers</v>
      </c>
      <c r="D177" s="249" t="s">
        <v>5108</v>
      </c>
      <c r="E177" s="250">
        <v>4</v>
      </c>
      <c r="F177" s="247">
        <v>650</v>
      </c>
      <c r="G177" s="253" cm="1">
        <f t="array" ref="G177">_xlfn.IFS(AND(B177&lt;&gt;"",C177="",D177=""),SUMPRODUCT($E$26:$E$422,$F$26:$F$422, --($B$26:$B$422=B177)),AND(C177&lt;&gt;"",F177=""),SUMPRODUCT($E$26:$E$422,$F$26:$F$422,--($C$26:$C$422=C177)),AND(D177,F177)&lt;&gt;0,E177*F177)</f>
        <v>2600</v>
      </c>
      <c r="H177" s="248" t="s">
        <v>5150</v>
      </c>
    </row>
    <row r="178" spans="2:8" outlineLevel="2" x14ac:dyDescent="0.2">
      <c r="B178" s="239" t="str">
        <f t="shared" si="37"/>
        <v>TÉRREO</v>
      </c>
      <c r="C178" s="246" t="str">
        <f t="shared" si="38"/>
        <v>Sala de serviço - Lockers</v>
      </c>
      <c r="D178" s="249" t="s">
        <v>688</v>
      </c>
      <c r="E178" s="250">
        <v>5</v>
      </c>
      <c r="F178" s="252">
        <v>3500</v>
      </c>
      <c r="G178" s="253" cm="1">
        <f t="array" ref="G178">_xlfn.IFS(AND(B178&lt;&gt;"",C178="",D178=""),SUMPRODUCT($E$26:$E$422,$F$26:$F$422, --($B$26:$B$422=B178)),AND(C178&lt;&gt;"",F178=""),SUMPRODUCT($E$26:$E$422,$F$26:$F$422,--($C$26:$C$422=C178)),AND(D178,F178)&lt;&gt;0,E178*F178)</f>
        <v>17500</v>
      </c>
      <c r="H178" s="248" t="s">
        <v>829</v>
      </c>
    </row>
    <row r="179" spans="2:8" outlineLevel="2" x14ac:dyDescent="0.2">
      <c r="B179" s="239" t="str">
        <f t="shared" si="37"/>
        <v>TÉRREO</v>
      </c>
      <c r="C179" s="246" t="str">
        <f t="shared" si="38"/>
        <v>Sala de serviço - Lockers</v>
      </c>
      <c r="D179" s="249" t="s">
        <v>835</v>
      </c>
      <c r="E179" s="250">
        <v>1</v>
      </c>
      <c r="F179" s="247">
        <v>1000</v>
      </c>
      <c r="G179" s="253" cm="1">
        <f t="array" ref="G179">_xlfn.IFS(AND(B179&lt;&gt;"",C179="",D179=""),SUMPRODUCT($E$26:$E$422,$F$26:$F$422, --($B$26:$B$422=B179)),AND(C179&lt;&gt;"",F179=""),SUMPRODUCT($E$26:$E$422,$F$26:$F$422,--($C$26:$C$422=C179)),AND(D179,F179)&lt;&gt;0,E179*F179)</f>
        <v>1000</v>
      </c>
      <c r="H179" s="248" t="s">
        <v>5151</v>
      </c>
    </row>
    <row r="180" spans="2:8" ht="13.5" customHeight="1" outlineLevel="1" x14ac:dyDescent="0.2">
      <c r="B180" s="239" t="str">
        <f t="shared" si="37"/>
        <v>TÉRREO</v>
      </c>
      <c r="C180" s="240" t="s">
        <v>5193</v>
      </c>
      <c r="D180" s="241" t="s">
        <v>686</v>
      </c>
      <c r="E180" s="242">
        <v>17</v>
      </c>
      <c r="F180" s="243"/>
      <c r="G180" s="244" cm="1">
        <f t="array" ref="G180">_xlfn.IFS(AND(B180&lt;&gt;"",C180="",D180=""),SUMPRODUCT($E$26:$E$422,$F$26:$F$422, --($B$26:$B$422=B180)),AND(C180&lt;&gt;"",F180=""),SUMPRODUCT($E$26:$E$422,$F$26:$F$422,--($C$26:$C$422=C180)),AND(D180,F180)&lt;&gt;0,E180*F180)</f>
        <v>104716.02</v>
      </c>
      <c r="H180" s="245">
        <f>G180/E180</f>
        <v>6159.7658823529418</v>
      </c>
    </row>
    <row r="181" spans="2:8" ht="13.5" customHeight="1" outlineLevel="2" x14ac:dyDescent="0.2">
      <c r="B181" s="239" t="str">
        <f t="shared" si="37"/>
        <v>TÉRREO</v>
      </c>
      <c r="C181" s="254" t="str">
        <f>C180</f>
        <v>Sala de reunião</v>
      </c>
      <c r="D181" s="249" t="s">
        <v>5194</v>
      </c>
      <c r="E181" s="250">
        <v>6</v>
      </c>
      <c r="F181" s="247">
        <v>2921</v>
      </c>
      <c r="G181" s="253" cm="1">
        <f t="array" ref="G181">_xlfn.IFS(AND(B181&lt;&gt;"",C181="",D181=""),SUMPRODUCT($E$26:$E$422,$F$26:$F$422, --($B$26:$B$422=B181)),AND(C181&lt;&gt;"",F181=""),SUMPRODUCT($E$26:$E$422,$F$26:$F$422,--($C$26:$C$422=C181)),AND(D181,F181)&lt;&gt;0,E181*F181)</f>
        <v>17526</v>
      </c>
      <c r="H181" s="248" t="s">
        <v>5150</v>
      </c>
    </row>
    <row r="182" spans="2:8" ht="13.5" customHeight="1" outlineLevel="2" x14ac:dyDescent="0.2">
      <c r="B182" s="239" t="str">
        <f t="shared" si="37"/>
        <v>TÉRREO</v>
      </c>
      <c r="C182" s="254" t="str">
        <f>C181</f>
        <v>Sala de reunião</v>
      </c>
      <c r="D182" s="249" t="s">
        <v>5195</v>
      </c>
      <c r="E182" s="250">
        <v>1</v>
      </c>
      <c r="F182" s="247">
        <v>3544</v>
      </c>
      <c r="G182" s="253" cm="1">
        <f t="array" ref="G182">_xlfn.IFS(AND(B182&lt;&gt;"",C182="",D182=""),SUMPRODUCT($E$26:$E$422,$F$26:$F$422, --($B$26:$B$422=B182)),AND(C182&lt;&gt;"",F182=""),SUMPRODUCT($E$26:$E$422,$F$26:$F$422,--($C$26:$C$422=C182)),AND(D182,F182)&lt;&gt;0,E182*F182)</f>
        <v>3544</v>
      </c>
      <c r="H182" s="248" t="s">
        <v>5150</v>
      </c>
    </row>
    <row r="183" spans="2:8" ht="13.5" customHeight="1" outlineLevel="2" x14ac:dyDescent="0.2">
      <c r="B183" s="239" t="str">
        <f t="shared" si="37"/>
        <v>TÉRREO</v>
      </c>
      <c r="C183" s="254" t="str">
        <f>C182</f>
        <v>Sala de reunião</v>
      </c>
      <c r="D183" s="249" t="s">
        <v>688</v>
      </c>
      <c r="E183" s="250">
        <v>15</v>
      </c>
      <c r="F183" s="247">
        <v>3500</v>
      </c>
      <c r="G183" s="253" cm="1">
        <f t="array" ref="G183">_xlfn.IFS(AND(B183&lt;&gt;"",C183="",D183=""),SUMPRODUCT($E$26:$E$422,$F$26:$F$422, --($B$26:$B$422=B183)),AND(C183&lt;&gt;"",F183=""),SUMPRODUCT($E$26:$E$422,$F$26:$F$422,--($C$26:$C$422=C183)),AND(D183,F183)&lt;&gt;0,E183*F183)</f>
        <v>52500</v>
      </c>
      <c r="H183" s="248" t="s">
        <v>829</v>
      </c>
    </row>
    <row r="184" spans="2:8" outlineLevel="2" x14ac:dyDescent="0.2">
      <c r="B184" s="239" t="str">
        <f t="shared" si="37"/>
        <v>TÉRREO</v>
      </c>
      <c r="C184" s="254" t="str">
        <f>C183</f>
        <v>Sala de reunião</v>
      </c>
      <c r="D184" s="249" t="s">
        <v>835</v>
      </c>
      <c r="E184" s="250">
        <v>6</v>
      </c>
      <c r="F184" s="247">
        <v>1000</v>
      </c>
      <c r="G184" s="253" cm="1">
        <f t="array" ref="G184">_xlfn.IFS(AND(B184&lt;&gt;"",C184="",D184=""),SUMPRODUCT($E$26:$E$422,$F$26:$F$422, --($B$26:$B$422=B184)),AND(C184&lt;&gt;"",F184=""),SUMPRODUCT($E$26:$E$422,$F$26:$F$422,--($C$26:$C$422=C184)),AND(D184,F184)&lt;&gt;0,E184*F184)</f>
        <v>6000</v>
      </c>
      <c r="H184" s="248" t="s">
        <v>5151</v>
      </c>
    </row>
    <row r="185" spans="2:8" outlineLevel="2" x14ac:dyDescent="0.2">
      <c r="B185" s="239" t="str">
        <f t="shared" si="37"/>
        <v>TÉRREO</v>
      </c>
      <c r="C185" s="254" t="str">
        <f>C184</f>
        <v>Sala de reunião</v>
      </c>
      <c r="D185" s="249" t="s">
        <v>834</v>
      </c>
      <c r="E185" s="250">
        <v>10</v>
      </c>
      <c r="F185" s="247">
        <v>1500</v>
      </c>
      <c r="G185" s="253" cm="1">
        <f t="array" ref="G185">_xlfn.IFS(AND(B185&lt;&gt;"",C185="",D185=""),SUMPRODUCT($E$26:$E$422,$F$26:$F$422, --($B$26:$B$422=B185)),AND(C185&lt;&gt;"",F185=""),SUMPRODUCT($E$26:$E$422,$F$26:$F$422,--($C$26:$C$422=C185)),AND(D185,F185)&lt;&gt;0,E185*F185)</f>
        <v>15000</v>
      </c>
      <c r="H185" s="248" t="s">
        <v>5151</v>
      </c>
    </row>
    <row r="186" spans="2:8" ht="13.5" customHeight="1" outlineLevel="2" x14ac:dyDescent="0.2">
      <c r="B186" s="239" t="str">
        <f t="shared" si="37"/>
        <v>TÉRREO</v>
      </c>
      <c r="C186" s="254" t="str">
        <f>C184</f>
        <v>Sala de reunião</v>
      </c>
      <c r="D186" s="249" t="s">
        <v>5210</v>
      </c>
      <c r="E186" s="250">
        <v>1</v>
      </c>
      <c r="F186" s="252">
        <v>360</v>
      </c>
      <c r="G186" s="253" cm="1">
        <f t="array" ref="G186">_xlfn.IFS(AND(B186&lt;&gt;"",C186="",D186=""),SUMPRODUCT($E$26:$E$422,$F$26:$F$422, --($B$26:$B$422=B186)),AND(C186&lt;&gt;"",F186=""),SUMPRODUCT($E$26:$E$422,$F$26:$F$422,--($C$26:$C$422=C186)),AND(D186,F186)&lt;&gt;0,E186*F186)</f>
        <v>360</v>
      </c>
      <c r="H186" s="248" t="s">
        <v>5145</v>
      </c>
    </row>
    <row r="187" spans="2:8" ht="13.5" customHeight="1" outlineLevel="2" x14ac:dyDescent="0.2">
      <c r="B187" s="239" t="str">
        <f t="shared" si="37"/>
        <v>TÉRREO</v>
      </c>
      <c r="C187" s="254" t="str">
        <f>C184</f>
        <v>Sala de reunião</v>
      </c>
      <c r="D187" s="249" t="s">
        <v>5211</v>
      </c>
      <c r="E187" s="250">
        <v>1</v>
      </c>
      <c r="F187" s="252">
        <v>1349</v>
      </c>
      <c r="G187" s="253" cm="1">
        <f t="array" ref="G187">_xlfn.IFS(AND(B187&lt;&gt;"",C187="",D187=""),SUMPRODUCT($E$26:$E$422,$F$26:$F$422, --($B$26:$B$422=B187)),AND(C187&lt;&gt;"",F187=""),SUMPRODUCT($E$26:$E$422,$F$26:$F$422,--($C$26:$C$422=C187)),AND(D187,F187)&lt;&gt;0,E187*F187)</f>
        <v>1349</v>
      </c>
      <c r="H187" s="248" t="s">
        <v>5153</v>
      </c>
    </row>
    <row r="188" spans="2:8" ht="13.5" customHeight="1" outlineLevel="2" x14ac:dyDescent="0.2">
      <c r="B188" s="239" t="str">
        <f t="shared" si="37"/>
        <v>TÉRREO</v>
      </c>
      <c r="C188" s="254" t="str">
        <f>C185</f>
        <v>Sala de reunião</v>
      </c>
      <c r="D188" s="249" t="s">
        <v>839</v>
      </c>
      <c r="E188" s="250">
        <v>1</v>
      </c>
      <c r="F188" s="252">
        <v>1959</v>
      </c>
      <c r="G188" s="253" cm="1">
        <f t="array" ref="G188">_xlfn.IFS(AND(B188&lt;&gt;"",C188="",D188=""),SUMPRODUCT($E$26:$E$422,$F$26:$F$422, --($B$26:$B$422=B188)),AND(C188&lt;&gt;"",F188=""),SUMPRODUCT($E$26:$E$422,$F$26:$F$422,--($C$26:$C$422=C188)),AND(D188,F188)&lt;&gt;0,E188*F188)</f>
        <v>1959</v>
      </c>
      <c r="H188" s="248" t="s">
        <v>5145</v>
      </c>
    </row>
    <row r="189" spans="2:8" ht="13.5" customHeight="1" outlineLevel="2" x14ac:dyDescent="0.2">
      <c r="B189" s="239" t="str">
        <f t="shared" si="37"/>
        <v>TÉRREO</v>
      </c>
      <c r="C189" s="254" t="str">
        <f>C188</f>
        <v>Sala de reunião</v>
      </c>
      <c r="D189" s="249" t="s">
        <v>832</v>
      </c>
      <c r="E189" s="250">
        <v>1</v>
      </c>
      <c r="F189" s="247">
        <v>1345.5</v>
      </c>
      <c r="G189" s="253" cm="1">
        <f t="array" ref="G189">_xlfn.IFS(AND(B189&lt;&gt;"",C189="",D189=""),SUMPRODUCT($E$26:$E$422,$F$26:$F$422, --($B$26:$B$422=B189)),AND(C189&lt;&gt;"",F189=""),SUMPRODUCT($E$26:$E$422,$F$26:$F$422,--($C$26:$C$422=C189)),AND(D189,F189)&lt;&gt;0,E189*F189)</f>
        <v>1345.5</v>
      </c>
      <c r="H189" s="248" t="s">
        <v>5151</v>
      </c>
    </row>
    <row r="190" spans="2:8" ht="13.5" customHeight="1" outlineLevel="2" x14ac:dyDescent="0.2">
      <c r="B190" s="239" t="str">
        <f t="shared" si="37"/>
        <v>TÉRREO</v>
      </c>
      <c r="C190" s="254" t="str">
        <f>C189</f>
        <v>Sala de reunião</v>
      </c>
      <c r="D190" s="249" t="s">
        <v>5208</v>
      </c>
      <c r="E190" s="250">
        <v>1</v>
      </c>
      <c r="F190" s="247">
        <v>450</v>
      </c>
      <c r="G190" s="253" cm="1">
        <f t="array" ref="G190">_xlfn.IFS(AND(B190&lt;&gt;"",C190="",D190=""),SUMPRODUCT($E$26:$E$422,$F$26:$F$422, --($B$26:$B$422=B190)),AND(C190&lt;&gt;"",F190=""),SUMPRODUCT($E$26:$E$422,$F$26:$F$422,--($C$26:$C$422=C190)),AND(D190,F190)&lt;&gt;0,E190*F190)</f>
        <v>450</v>
      </c>
      <c r="H190" s="248" t="s">
        <v>828</v>
      </c>
    </row>
    <row r="191" spans="2:8" ht="13.5" customHeight="1" outlineLevel="2" x14ac:dyDescent="0.2">
      <c r="B191" s="239" t="str">
        <f t="shared" si="37"/>
        <v>TÉRREO</v>
      </c>
      <c r="C191" s="254" t="str">
        <f>C190</f>
        <v>Sala de reunião</v>
      </c>
      <c r="D191" s="249" t="s">
        <v>5117</v>
      </c>
      <c r="E191" s="250">
        <v>4</v>
      </c>
      <c r="F191" s="247">
        <v>50</v>
      </c>
      <c r="G191" s="253" cm="1">
        <f t="array" ref="G191">_xlfn.IFS(AND(B191&lt;&gt;"",C191="",D191=""),SUMPRODUCT($E$26:$E$422,$F$26:$F$422, --($B$26:$B$422=B191)),AND(C191&lt;&gt;"",F191=""),SUMPRODUCT($E$26:$E$422,$F$26:$F$422,--($C$26:$C$422=C191)),AND(D191,F191)&lt;&gt;0,E191*F191)</f>
        <v>200</v>
      </c>
      <c r="H191" s="248" t="s">
        <v>828</v>
      </c>
    </row>
    <row r="192" spans="2:8" ht="13.5" customHeight="1" outlineLevel="2" x14ac:dyDescent="0.2">
      <c r="B192" s="239" t="str">
        <f t="shared" si="37"/>
        <v>TÉRREO</v>
      </c>
      <c r="C192" s="254" t="str">
        <f>C191</f>
        <v>Sala de reunião</v>
      </c>
      <c r="D192" s="249" t="s">
        <v>5196</v>
      </c>
      <c r="E192" s="250">
        <v>2</v>
      </c>
      <c r="F192" s="247">
        <v>281.20999999999998</v>
      </c>
      <c r="G192" s="253" cm="1">
        <f t="array" ref="G192">_xlfn.IFS(AND(B192&lt;&gt;"",C192="",D192=""),SUMPRODUCT($E$26:$E$422,$F$26:$F$422, --($B$26:$B$422=B192)),AND(C192&lt;&gt;"",F192=""),SUMPRODUCT($E$26:$E$422,$F$26:$F$422,--($C$26:$C$422=C192)),AND(D192,F192)&lt;&gt;0,E192*F192)</f>
        <v>562.41999999999996</v>
      </c>
      <c r="H192" s="248" t="s">
        <v>828</v>
      </c>
    </row>
    <row r="193" spans="2:8" ht="13.5" customHeight="1" outlineLevel="2" x14ac:dyDescent="0.2">
      <c r="B193" s="239" t="str">
        <f t="shared" si="37"/>
        <v>TÉRREO</v>
      </c>
      <c r="C193" s="254" t="str">
        <f>C191</f>
        <v>Sala de reunião</v>
      </c>
      <c r="D193" s="249" t="s">
        <v>836</v>
      </c>
      <c r="E193" s="250">
        <v>1</v>
      </c>
      <c r="F193" s="247">
        <v>3419.1</v>
      </c>
      <c r="G193" s="253" cm="1">
        <f t="array" ref="G193">_xlfn.IFS(AND(B193&lt;&gt;"",C193="",D193=""),SUMPRODUCT($E$26:$E$422,$F$26:$F$422, --($B$26:$B$422=B193)),AND(C193&lt;&gt;"",F193=""),SUMPRODUCT($E$26:$E$422,$F$26:$F$422,--($C$26:$C$422=C193)),AND(D193,F193)&lt;&gt;0,E193*F193)</f>
        <v>3419.1</v>
      </c>
      <c r="H193" s="248" t="s">
        <v>5146</v>
      </c>
    </row>
    <row r="194" spans="2:8" ht="13.5" customHeight="1" outlineLevel="2" x14ac:dyDescent="0.2">
      <c r="B194" s="239" t="str">
        <f t="shared" si="37"/>
        <v>TÉRREO</v>
      </c>
      <c r="C194" s="254" t="str">
        <f>C192</f>
        <v>Sala de reunião</v>
      </c>
      <c r="D194" s="249" t="s">
        <v>5209</v>
      </c>
      <c r="E194" s="250">
        <v>1</v>
      </c>
      <c r="F194" s="247">
        <v>389</v>
      </c>
      <c r="G194" s="253" cm="1">
        <f t="array" ref="G194">_xlfn.IFS(AND(B194&lt;&gt;"",C194="",D194=""),SUMPRODUCT($E$26:$E$422,$F$26:$F$422, --($B$26:$B$422=B194)),AND(C194&lt;&gt;"",F194=""),SUMPRODUCT($E$26:$E$422,$F$26:$F$422,--($C$26:$C$422=C194)),AND(D194,F194)&lt;&gt;0,E194*F194)</f>
        <v>389</v>
      </c>
      <c r="H194" s="248" t="s">
        <v>5146</v>
      </c>
    </row>
    <row r="195" spans="2:8" ht="13.5" customHeight="1" outlineLevel="2" x14ac:dyDescent="0.2">
      <c r="B195" s="239" t="str">
        <f t="shared" si="37"/>
        <v>TÉRREO</v>
      </c>
      <c r="C195" s="254" t="str">
        <f>C194</f>
        <v>Sala de reunião</v>
      </c>
      <c r="D195" s="249" t="s">
        <v>5188</v>
      </c>
      <c r="E195" s="250">
        <v>2</v>
      </c>
      <c r="F195" s="247">
        <v>56</v>
      </c>
      <c r="G195" s="253" cm="1">
        <f t="array" ref="G195">_xlfn.IFS(AND(B195&lt;&gt;"",C195="",D195=""),SUMPRODUCT($E$26:$E$422,$F$26:$F$422, --($B$26:$B$422=B195)),AND(C195&lt;&gt;"",F195=""),SUMPRODUCT($E$26:$E$422,$F$26:$F$422,--($C$26:$C$422=C195)),AND(D195,F195)&lt;&gt;0,E195*F195)</f>
        <v>112</v>
      </c>
      <c r="H195" s="248" t="s">
        <v>5153</v>
      </c>
    </row>
    <row r="196" spans="2:8" ht="13.5" customHeight="1" outlineLevel="1" x14ac:dyDescent="0.2">
      <c r="B196" s="239" t="str">
        <f t="shared" si="37"/>
        <v>TÉRREO</v>
      </c>
      <c r="C196" s="240" t="s">
        <v>5201</v>
      </c>
      <c r="D196" s="241" t="s">
        <v>686</v>
      </c>
      <c r="E196" s="242">
        <v>86.83</v>
      </c>
      <c r="F196" s="243"/>
      <c r="G196" s="244" cm="1">
        <f t="array" ref="G196">_xlfn.IFS(AND(B196&lt;&gt;"",C196="",D196=""),SUMPRODUCT($E$26:$E$422,$F$26:$F$422, --($B$26:$B$422=B196)),AND(C196&lt;&gt;"",F196=""),SUMPRODUCT($E$26:$E$422,$F$26:$F$422,--($C$26:$C$422=C196)),AND(D196,F196)&lt;&gt;0,E196*F196)</f>
        <v>109546</v>
      </c>
      <c r="H196" s="245">
        <f>G196/E196</f>
        <v>1261.614649314753</v>
      </c>
    </row>
    <row r="197" spans="2:8" ht="13.5" customHeight="1" outlineLevel="2" x14ac:dyDescent="0.2">
      <c r="B197" s="239" t="str">
        <f t="shared" si="37"/>
        <v>TÉRREO</v>
      </c>
      <c r="C197" s="254" t="str">
        <f>C196</f>
        <v>Jardim - Térreo</v>
      </c>
      <c r="D197" s="249" t="s">
        <v>5202</v>
      </c>
      <c r="E197" s="250">
        <v>2</v>
      </c>
      <c r="F197" s="247">
        <v>29000</v>
      </c>
      <c r="G197" s="253" cm="1">
        <f t="array" ref="G197">_xlfn.IFS(AND(B197&lt;&gt;"",C197="",D197=""),SUMPRODUCT($E$26:$E$422,$F$26:$F$422, --($B$26:$B$422=B197)),AND(C197&lt;&gt;"",F197=""),SUMPRODUCT($E$26:$E$422,$F$26:$F$422,--($C$26:$C$422=C197)),AND(D197,F197)&lt;&gt;0,E197*F197)</f>
        <v>58000</v>
      </c>
      <c r="H197" s="248" t="s">
        <v>5149</v>
      </c>
    </row>
    <row r="198" spans="2:8" ht="13.5" customHeight="1" outlineLevel="2" x14ac:dyDescent="0.2">
      <c r="B198" s="239" t="str">
        <f t="shared" si="37"/>
        <v>TÉRREO</v>
      </c>
      <c r="C198" s="254" t="str">
        <f>C196</f>
        <v>Jardim - Térreo</v>
      </c>
      <c r="D198" s="249" t="s">
        <v>5203</v>
      </c>
      <c r="E198" s="250">
        <v>1</v>
      </c>
      <c r="F198" s="247">
        <v>1200</v>
      </c>
      <c r="G198" s="253" cm="1">
        <f t="array" ref="G198">_xlfn.IFS(AND(B198&lt;&gt;"",C198="",D198=""),SUMPRODUCT($E$26:$E$422,$F$26:$F$422, --($B$26:$B$422=B198)),AND(C198&lt;&gt;"",F198=""),SUMPRODUCT($E$26:$E$422,$F$26:$F$422,--($C$26:$C$422=C198)),AND(D198,F198)&lt;&gt;0,E198*F198)</f>
        <v>1200</v>
      </c>
      <c r="H198" s="248" t="s">
        <v>5150</v>
      </c>
    </row>
    <row r="199" spans="2:8" ht="13.5" customHeight="1" outlineLevel="2" x14ac:dyDescent="0.2">
      <c r="B199" s="239" t="str">
        <f t="shared" si="37"/>
        <v>TÉRREO</v>
      </c>
      <c r="C199" s="254" t="str">
        <f>C197</f>
        <v>Jardim - Térreo</v>
      </c>
      <c r="D199" s="249" t="s">
        <v>5204</v>
      </c>
      <c r="E199" s="250">
        <v>5</v>
      </c>
      <c r="F199" s="247">
        <v>3791</v>
      </c>
      <c r="G199" s="253" cm="1">
        <f t="array" ref="G199">_xlfn.IFS(AND(B199&lt;&gt;"",C199="",D199=""),SUMPRODUCT($E$26:$E$422,$F$26:$F$422, --($B$26:$B$422=B199)),AND(C199&lt;&gt;"",F199=""),SUMPRODUCT($E$26:$E$422,$F$26:$F$422,--($C$26:$C$422=C199)),AND(D199,F199)&lt;&gt;0,E199*F199)</f>
        <v>18955</v>
      </c>
      <c r="H199" s="248" t="s">
        <v>828</v>
      </c>
    </row>
    <row r="200" spans="2:8" ht="13.5" customHeight="1" outlineLevel="2" x14ac:dyDescent="0.2">
      <c r="B200" s="239" t="str">
        <f t="shared" si="37"/>
        <v>TÉRREO</v>
      </c>
      <c r="C200" s="254" t="str">
        <f t="shared" ref="C200:C204" si="39">C199</f>
        <v>Jardim - Térreo</v>
      </c>
      <c r="D200" s="249" t="s">
        <v>5205</v>
      </c>
      <c r="E200" s="250">
        <v>1</v>
      </c>
      <c r="F200" s="247">
        <v>8500</v>
      </c>
      <c r="G200" s="253" cm="1">
        <f t="array" ref="G200">_xlfn.IFS(AND(B200&lt;&gt;"",C200="",D200=""),SUMPRODUCT($E$26:$E$422,$F$26:$F$422, --($B$26:$B$422=B200)),AND(C200&lt;&gt;"",F200=""),SUMPRODUCT($E$26:$E$422,$F$26:$F$422,--($C$26:$C$422=C200)),AND(D200,F200)&lt;&gt;0,E200*F200)</f>
        <v>8500</v>
      </c>
      <c r="H200" s="248" t="s">
        <v>5149</v>
      </c>
    </row>
    <row r="201" spans="2:8" ht="13.5" customHeight="1" outlineLevel="2" x14ac:dyDescent="0.2">
      <c r="B201" s="239" t="str">
        <f t="shared" si="37"/>
        <v>TÉRREO</v>
      </c>
      <c r="C201" s="254" t="str">
        <f t="shared" si="39"/>
        <v>Jardim - Térreo</v>
      </c>
      <c r="D201" s="249" t="s">
        <v>5206</v>
      </c>
      <c r="E201" s="250">
        <v>1</v>
      </c>
      <c r="F201" s="247">
        <v>17575</v>
      </c>
      <c r="G201" s="253" cm="1">
        <f t="array" ref="G201">_xlfn.IFS(AND(B201&lt;&gt;"",C201="",D201=""),SUMPRODUCT($E$26:$E$422,$F$26:$F$422, --($B$26:$B$422=B201)),AND(C201&lt;&gt;"",F201=""),SUMPRODUCT($E$26:$E$422,$F$26:$F$422,--($C$26:$C$422=C201)),AND(D201,F201)&lt;&gt;0,E201*F201)</f>
        <v>17575</v>
      </c>
      <c r="H201" s="248" t="s">
        <v>5150</v>
      </c>
    </row>
    <row r="202" spans="2:8" outlineLevel="2" x14ac:dyDescent="0.2">
      <c r="B202" s="239" t="str">
        <f t="shared" si="37"/>
        <v>TÉRREO</v>
      </c>
      <c r="C202" s="254" t="str">
        <f t="shared" si="39"/>
        <v>Jardim - Térreo</v>
      </c>
      <c r="D202" s="249" t="s">
        <v>834</v>
      </c>
      <c r="E202" s="250">
        <v>1</v>
      </c>
      <c r="F202" s="247">
        <v>1500</v>
      </c>
      <c r="G202" s="253" cm="1">
        <f t="array" ref="G202">_xlfn.IFS(AND(B202&lt;&gt;"",C202="",D202=""),SUMPRODUCT($E$26:$E$422,$F$26:$F$422, --($B$26:$B$422=B202)),AND(C202&lt;&gt;"",F202=""),SUMPRODUCT($E$26:$E$422,$F$26:$F$422,--($C$26:$C$422=C202)),AND(D202,F202)&lt;&gt;0,E202*F202)</f>
        <v>1500</v>
      </c>
      <c r="H202" s="248" t="s">
        <v>5151</v>
      </c>
    </row>
    <row r="203" spans="2:8" ht="13.5" customHeight="1" outlineLevel="2" x14ac:dyDescent="0.2">
      <c r="B203" s="239" t="str">
        <f t="shared" si="37"/>
        <v>TÉRREO</v>
      </c>
      <c r="C203" s="254" t="str">
        <f t="shared" si="39"/>
        <v>Jardim - Térreo</v>
      </c>
      <c r="D203" s="249" t="s">
        <v>5207</v>
      </c>
      <c r="E203" s="250">
        <v>4</v>
      </c>
      <c r="F203" s="247">
        <v>329</v>
      </c>
      <c r="G203" s="253" cm="1">
        <f t="array" ref="G203">_xlfn.IFS(AND(B203&lt;&gt;"",C203="",D203=""),SUMPRODUCT($E$26:$E$422,$F$26:$F$422, --($B$26:$B$422=B203)),AND(C203&lt;&gt;"",F203=""),SUMPRODUCT($E$26:$E$422,$F$26:$F$422,--($C$26:$C$422=C203)),AND(D203,F203)&lt;&gt;0,E203*F203)</f>
        <v>1316</v>
      </c>
      <c r="H203" s="248" t="s">
        <v>828</v>
      </c>
    </row>
    <row r="204" spans="2:8" ht="13.5" customHeight="1" outlineLevel="2" x14ac:dyDescent="0.2">
      <c r="B204" s="239" t="str">
        <f t="shared" si="37"/>
        <v>TÉRREO</v>
      </c>
      <c r="C204" s="254" t="str">
        <f t="shared" si="39"/>
        <v>Jardim - Térreo</v>
      </c>
      <c r="D204" s="249" t="s">
        <v>837</v>
      </c>
      <c r="E204" s="250">
        <v>10</v>
      </c>
      <c r="F204" s="247">
        <v>250</v>
      </c>
      <c r="G204" s="253" cm="1">
        <f t="array" ref="G204">_xlfn.IFS(AND(B204&lt;&gt;"",C204="",D204=""),SUMPRODUCT($E$26:$E$422,$F$26:$F$422, --($B$26:$B$422=B204)),AND(C204&lt;&gt;"",F204=""),SUMPRODUCT($E$26:$E$422,$F$26:$F$422,--($C$26:$C$422=C204)),AND(D204,F204)&lt;&gt;0,E204*F204)</f>
        <v>2500</v>
      </c>
      <c r="H204" s="248" t="s">
        <v>5149</v>
      </c>
    </row>
    <row r="205" spans="2:8" s="223" customFormat="1" ht="19.5" customHeight="1" x14ac:dyDescent="0.2">
      <c r="B205" s="233" t="s">
        <v>5297</v>
      </c>
      <c r="C205" s="234"/>
      <c r="D205" s="235"/>
      <c r="E205" s="236"/>
      <c r="F205" s="237"/>
      <c r="G205" s="238" cm="1">
        <f t="array" ref="G205">_xlfn.IFS(AND(B205&lt;&gt;"",C205="",D205=""),SUMPRODUCT($E$26:$E$422,$F$26:$F$422, --($B$26:$B$422=B205)),AND(C205&lt;&gt;"",F205=""),SUMPRODUCT($E$26:$E$422,$F$26:$F$422,--($C$26:$C$422=C205)),AND(D205,F205)&lt;&gt;0,E205*F205)</f>
        <v>141375.5</v>
      </c>
      <c r="H205" s="238"/>
    </row>
    <row r="206" spans="2:8" outlineLevel="1" x14ac:dyDescent="0.2">
      <c r="B206" s="239" t="str">
        <f t="shared" ref="B206:B230" si="40">B205</f>
        <v>PAV 3</v>
      </c>
      <c r="C206" s="240" t="s">
        <v>5298</v>
      </c>
      <c r="D206" s="241" t="s">
        <v>686</v>
      </c>
      <c r="E206" s="242">
        <v>50.29</v>
      </c>
      <c r="F206" s="243"/>
      <c r="G206" s="244" cm="1">
        <f t="array" ref="G206">_xlfn.IFS(AND(B206&lt;&gt;"",C206="",D206=""),SUMPRODUCT($E$26:$E$422,$F$26:$F$422, --($B$26:$B$422=B206)),AND(C206&lt;&gt;"",F206=""),SUMPRODUCT($E$26:$E$422,$F$26:$F$422,--($C$26:$C$422=C206)),AND(D206,F206)&lt;&gt;0,E206*F206)</f>
        <v>10063.5</v>
      </c>
      <c r="H206" s="245">
        <f>G206/E206</f>
        <v>200.10936567906145</v>
      </c>
    </row>
    <row r="207" spans="2:8" outlineLevel="2" x14ac:dyDescent="0.2">
      <c r="B207" s="239" t="str">
        <f t="shared" si="40"/>
        <v>PAV 3</v>
      </c>
      <c r="C207" s="254" t="str">
        <f t="shared" ref="C207:C214" si="41">C206</f>
        <v>Circulação elevadores - Pav 3</v>
      </c>
      <c r="D207" s="249" t="s">
        <v>835</v>
      </c>
      <c r="E207" s="250">
        <v>3</v>
      </c>
      <c r="F207" s="247">
        <v>1000</v>
      </c>
      <c r="G207" s="253" cm="1">
        <f t="array" ref="G207">_xlfn.IFS(AND(B207&lt;&gt;"",C207="",D207=""),SUMPRODUCT($E$26:$E$422,$F$26:$F$422, --($B$26:$B$422=B207)),AND(C207&lt;&gt;"",F207=""),SUMPRODUCT($E$26:$E$422,$F$26:$F$422,--($C$26:$C$422=C207)),AND(D207,F207)&lt;&gt;0,E207*F207)</f>
        <v>3000</v>
      </c>
      <c r="H207" s="248" t="s">
        <v>5151</v>
      </c>
    </row>
    <row r="208" spans="2:8" ht="13.5" customHeight="1" outlineLevel="2" x14ac:dyDescent="0.2">
      <c r="B208" s="239" t="str">
        <f t="shared" si="40"/>
        <v>PAV 3</v>
      </c>
      <c r="C208" s="254" t="str">
        <f t="shared" si="41"/>
        <v>Circulação elevadores - Pav 3</v>
      </c>
      <c r="D208" s="249" t="s">
        <v>5200</v>
      </c>
      <c r="E208" s="250">
        <v>1</v>
      </c>
      <c r="F208" s="247">
        <v>227</v>
      </c>
      <c r="G208" s="253" cm="1">
        <f t="array" ref="G208">_xlfn.IFS(AND(B208&lt;&gt;"",C208="",D208=""),SUMPRODUCT($E$26:$E$422,$F$26:$F$422, --($B$26:$B$422=B208)),AND(C208&lt;&gt;"",F208=""),SUMPRODUCT($E$26:$E$422,$F$26:$F$422,--($C$26:$C$422=C208)),AND(D208,F208)&lt;&gt;0,E208*F208)</f>
        <v>227</v>
      </c>
      <c r="H208" s="248" t="s">
        <v>828</v>
      </c>
    </row>
    <row r="209" spans="2:8" ht="13.5" customHeight="1" outlineLevel="2" x14ac:dyDescent="0.2">
      <c r="B209" s="239" t="str">
        <f t="shared" si="40"/>
        <v>PAV 3</v>
      </c>
      <c r="C209" s="254" t="str">
        <f t="shared" si="41"/>
        <v>Circulação elevadores - Pav 3</v>
      </c>
      <c r="D209" s="249" t="s">
        <v>5215</v>
      </c>
      <c r="E209" s="250">
        <v>4</v>
      </c>
      <c r="F209" s="247">
        <v>136</v>
      </c>
      <c r="G209" s="253" cm="1">
        <f t="array" ref="G209">_xlfn.IFS(AND(B209&lt;&gt;"",C209="",D209=""),SUMPRODUCT($E$26:$E$422,$F$26:$F$422, --($B$26:$B$422=B209)),AND(C209&lt;&gt;"",F209=""),SUMPRODUCT($E$26:$E$422,$F$26:$F$422,--($C$26:$C$422=C209)),AND(D209,F209)&lt;&gt;0,E209*F209)</f>
        <v>544</v>
      </c>
      <c r="H209" s="248" t="s">
        <v>828</v>
      </c>
    </row>
    <row r="210" spans="2:8" ht="13.5" customHeight="1" outlineLevel="2" x14ac:dyDescent="0.2">
      <c r="B210" s="239" t="str">
        <f t="shared" si="40"/>
        <v>PAV 3</v>
      </c>
      <c r="C210" s="254" t="str">
        <f t="shared" si="41"/>
        <v>Circulação elevadores - Pav 3</v>
      </c>
      <c r="D210" s="249" t="s">
        <v>5188</v>
      </c>
      <c r="E210" s="250">
        <v>1</v>
      </c>
      <c r="F210" s="247">
        <v>56</v>
      </c>
      <c r="G210" s="253" cm="1">
        <f t="array" ref="G210">_xlfn.IFS(AND(B210&lt;&gt;"",C210="",D210=""),SUMPRODUCT($E$26:$E$422,$F$26:$F$422, --($B$26:$B$422=B210)),AND(C210&lt;&gt;"",F210=""),SUMPRODUCT($E$26:$E$422,$F$26:$F$422,--($C$26:$C$422=C210)),AND(D210,F210)&lt;&gt;0,E210*F210)</f>
        <v>56</v>
      </c>
      <c r="H210" s="248" t="s">
        <v>5153</v>
      </c>
    </row>
    <row r="211" spans="2:8" outlineLevel="2" x14ac:dyDescent="0.2">
      <c r="B211" s="239" t="str">
        <f t="shared" si="40"/>
        <v>PAV 3</v>
      </c>
      <c r="C211" s="254" t="str">
        <f t="shared" si="41"/>
        <v>Circulação elevadores - Pav 3</v>
      </c>
      <c r="D211" s="249" t="s">
        <v>831</v>
      </c>
      <c r="E211" s="250">
        <v>1</v>
      </c>
      <c r="F211" s="252">
        <v>200</v>
      </c>
      <c r="G211" s="253" cm="1">
        <f t="array" ref="G211">_xlfn.IFS(AND(B211&lt;&gt;"",C211="",D211=""),SUMPRODUCT($E$26:$E$422,$F$26:$F$422, --($B$26:$B$422=B211)),AND(C211&lt;&gt;"",F211=""),SUMPRODUCT($E$26:$E$422,$F$26:$F$422,--($C$26:$C$422=C211)),AND(D211,F211)&lt;&gt;0,E211*F211)</f>
        <v>200</v>
      </c>
      <c r="H211" s="248" t="s">
        <v>828</v>
      </c>
    </row>
    <row r="212" spans="2:8" ht="13.5" customHeight="1" outlineLevel="2" x14ac:dyDescent="0.2">
      <c r="B212" s="239" t="str">
        <f t="shared" si="40"/>
        <v>PAV 3</v>
      </c>
      <c r="C212" s="254" t="str">
        <f t="shared" si="41"/>
        <v>Circulação elevadores - Pav 3</v>
      </c>
      <c r="D212" s="249" t="s">
        <v>5117</v>
      </c>
      <c r="E212" s="250">
        <v>10</v>
      </c>
      <c r="F212" s="247">
        <v>50</v>
      </c>
      <c r="G212" s="253" cm="1">
        <f t="array" ref="G212">_xlfn.IFS(AND(B212&lt;&gt;"",C212="",D212=""),SUMPRODUCT($E$26:$E$422,$F$26:$F$422, --($B$26:$B$422=B212)),AND(C212&lt;&gt;"",F212=""),SUMPRODUCT($E$26:$E$422,$F$26:$F$422,--($C$26:$C$422=C212)),AND(D212,F212)&lt;&gt;0,E212*F212)</f>
        <v>500</v>
      </c>
      <c r="H212" s="248" t="s">
        <v>828</v>
      </c>
    </row>
    <row r="213" spans="2:8" outlineLevel="2" x14ac:dyDescent="0.2">
      <c r="B213" s="239" t="str">
        <f t="shared" si="40"/>
        <v>PAV 3</v>
      </c>
      <c r="C213" s="254" t="str">
        <f t="shared" si="41"/>
        <v>Circulação elevadores - Pav 3</v>
      </c>
      <c r="D213" s="249" t="s">
        <v>834</v>
      </c>
      <c r="E213" s="250">
        <v>1</v>
      </c>
      <c r="F213" s="247">
        <v>1500</v>
      </c>
      <c r="G213" s="253" cm="1">
        <f t="array" ref="G213">_xlfn.IFS(AND(B213&lt;&gt;"",C213="",D213=""),SUMPRODUCT($E$26:$E$422,$F$26:$F$422, --($B$26:$B$422=B213)),AND(C213&lt;&gt;"",F213=""),SUMPRODUCT($E$26:$E$422,$F$26:$F$422,--($C$26:$C$422=C213)),AND(D213,F213)&lt;&gt;0,E213*F213)</f>
        <v>1500</v>
      </c>
      <c r="H213" s="248" t="s">
        <v>5151</v>
      </c>
    </row>
    <row r="214" spans="2:8" ht="13.5" customHeight="1" outlineLevel="2" x14ac:dyDescent="0.2">
      <c r="B214" s="239" t="str">
        <f t="shared" si="40"/>
        <v>PAV 3</v>
      </c>
      <c r="C214" s="254" t="str">
        <f t="shared" si="41"/>
        <v>Circulação elevadores - Pav 3</v>
      </c>
      <c r="D214" s="249" t="s">
        <v>832</v>
      </c>
      <c r="E214" s="250">
        <v>3</v>
      </c>
      <c r="F214" s="247">
        <v>1345.5</v>
      </c>
      <c r="G214" s="253" cm="1">
        <f t="array" ref="G214">_xlfn.IFS(AND(B214&lt;&gt;"",C214="",D214=""),SUMPRODUCT($E$26:$E$422,$F$26:$F$422, --($B$26:$B$422=B214)),AND(C214&lt;&gt;"",F214=""),SUMPRODUCT($E$26:$E$422,$F$26:$F$422,--($C$26:$C$422=C214)),AND(D214,F214)&lt;&gt;0,E214*F214)</f>
        <v>4036.5</v>
      </c>
      <c r="H214" s="248" t="s">
        <v>5151</v>
      </c>
    </row>
    <row r="215" spans="2:8" ht="13.5" customHeight="1" outlineLevel="1" x14ac:dyDescent="0.2">
      <c r="B215" s="239" t="str">
        <f t="shared" si="40"/>
        <v>PAV 3</v>
      </c>
      <c r="C215" s="240" t="s">
        <v>5299</v>
      </c>
      <c r="D215" s="241" t="s">
        <v>686</v>
      </c>
      <c r="E215" s="242">
        <v>76.36</v>
      </c>
      <c r="F215" s="243"/>
      <c r="G215" s="244" cm="1">
        <f t="array" ref="G215">_xlfn.IFS(AND(B215&lt;&gt;"",C215="",D215=""),SUMPRODUCT($E$26:$E$422,$F$26:$F$422, --($B$26:$B$422=B215)),AND(C215&lt;&gt;"",F215=""),SUMPRODUCT($E$26:$E$422,$F$26:$F$422,--($C$26:$C$422=C215)),AND(D215,F215)&lt;&gt;0,E215*F215)</f>
        <v>131312</v>
      </c>
      <c r="H215" s="245">
        <f>G215/E215</f>
        <v>1719.6437925615505</v>
      </c>
    </row>
    <row r="216" spans="2:8" ht="13.5" customHeight="1" outlineLevel="2" x14ac:dyDescent="0.2">
      <c r="B216" s="239" t="str">
        <f t="shared" si="40"/>
        <v>PAV 3</v>
      </c>
      <c r="C216" s="254" t="str">
        <f t="shared" ref="C216:C230" si="42">C215</f>
        <v>Galleria Zen - Pav 3</v>
      </c>
      <c r="D216" s="249" t="s">
        <v>5303</v>
      </c>
      <c r="E216" s="250">
        <v>1</v>
      </c>
      <c r="F216" s="247">
        <v>42867</v>
      </c>
      <c r="G216" s="253" cm="1">
        <f t="array" ref="G216">_xlfn.IFS(AND(B216&lt;&gt;"",C216="",D216=""),SUMPRODUCT($E$26:$E$422,$F$26:$F$422, --($B$26:$B$422=B216)),AND(C216&lt;&gt;"",F216=""),SUMPRODUCT($E$26:$E$422,$F$26:$F$422,--($C$26:$C$422=C216)),AND(D216,F216)&lt;&gt;0,E216*F216)</f>
        <v>42867</v>
      </c>
      <c r="H216" s="248" t="s">
        <v>5149</v>
      </c>
    </row>
    <row r="217" spans="2:8" ht="13.5" customHeight="1" outlineLevel="2" x14ac:dyDescent="0.2">
      <c r="B217" s="239" t="str">
        <f t="shared" si="40"/>
        <v>PAV 3</v>
      </c>
      <c r="C217" s="254" t="str">
        <f t="shared" si="42"/>
        <v>Galleria Zen - Pav 3</v>
      </c>
      <c r="D217" s="249" t="s">
        <v>5304</v>
      </c>
      <c r="E217" s="250">
        <v>2</v>
      </c>
      <c r="F217" s="247">
        <v>15000</v>
      </c>
      <c r="G217" s="253" cm="1">
        <f t="array" ref="G217">_xlfn.IFS(AND(B217&lt;&gt;"",C217="",D217=""),SUMPRODUCT($E$26:$E$422,$F$26:$F$422, --($B$26:$B$422=B217)),AND(C217&lt;&gt;"",F217=""),SUMPRODUCT($E$26:$E$422,$F$26:$F$422,--($C$26:$C$422=C217)),AND(D217,F217)&lt;&gt;0,E217*F217)</f>
        <v>30000</v>
      </c>
      <c r="H217" s="248" t="s">
        <v>5149</v>
      </c>
    </row>
    <row r="218" spans="2:8" ht="13.5" customHeight="1" outlineLevel="2" x14ac:dyDescent="0.2">
      <c r="B218" s="239" t="str">
        <f t="shared" si="40"/>
        <v>PAV 3</v>
      </c>
      <c r="C218" s="254" t="str">
        <f t="shared" si="42"/>
        <v>Galleria Zen - Pav 3</v>
      </c>
      <c r="D218" s="249" t="s">
        <v>5306</v>
      </c>
      <c r="E218" s="250">
        <v>1</v>
      </c>
      <c r="F218" s="247">
        <v>12655</v>
      </c>
      <c r="G218" s="253" cm="1">
        <f t="array" ref="G218">_xlfn.IFS(AND(B218&lt;&gt;"",C218="",D218=""),SUMPRODUCT($E$26:$E$422,$F$26:$F$422, --($B$26:$B$422=B218)),AND(C218&lt;&gt;"",F218=""),SUMPRODUCT($E$26:$E$422,$F$26:$F$422,--($C$26:$C$422=C218)),AND(D218,F218)&lt;&gt;0,E218*F218)</f>
        <v>12655</v>
      </c>
      <c r="H218" s="248" t="s">
        <v>5149</v>
      </c>
    </row>
    <row r="219" spans="2:8" ht="13.5" customHeight="1" outlineLevel="2" x14ac:dyDescent="0.2">
      <c r="B219" s="239" t="str">
        <f t="shared" si="40"/>
        <v>PAV 3</v>
      </c>
      <c r="C219" s="254" t="str">
        <f t="shared" si="42"/>
        <v>Galleria Zen - Pav 3</v>
      </c>
      <c r="D219" s="249" t="s">
        <v>5248</v>
      </c>
      <c r="E219" s="250">
        <v>1</v>
      </c>
      <c r="F219" s="247">
        <v>756</v>
      </c>
      <c r="G219" s="253" cm="1">
        <f t="array" ref="G219">_xlfn.IFS(AND(B219&lt;&gt;"",C219="",D219=""),SUMPRODUCT($E$26:$E$422,$F$26:$F$422, --($B$26:$B$422=B219)),AND(C219&lt;&gt;"",F219=""),SUMPRODUCT($E$26:$E$422,$F$26:$F$422,--($C$26:$C$422=C219)),AND(D219,F219)&lt;&gt;0,E219*F219)</f>
        <v>756</v>
      </c>
      <c r="H219" s="248" t="s">
        <v>5150</v>
      </c>
    </row>
    <row r="220" spans="2:8" ht="13.5" customHeight="1" outlineLevel="2" x14ac:dyDescent="0.2">
      <c r="B220" s="239" t="str">
        <f t="shared" si="40"/>
        <v>PAV 3</v>
      </c>
      <c r="C220" s="254" t="str">
        <f t="shared" si="42"/>
        <v>Galleria Zen - Pav 3</v>
      </c>
      <c r="D220" s="249" t="s">
        <v>5283</v>
      </c>
      <c r="E220" s="250">
        <v>4</v>
      </c>
      <c r="F220" s="247">
        <v>250</v>
      </c>
      <c r="G220" s="253" cm="1">
        <f t="array" ref="G220">_xlfn.IFS(AND(B220&lt;&gt;"",C220="",D220=""),SUMPRODUCT($E$26:$E$422,$F$26:$F$422, --($B$26:$B$422=B220)),AND(C220&lt;&gt;"",F220=""),SUMPRODUCT($E$26:$E$422,$F$26:$F$422,--($C$26:$C$422=C220)),AND(D220,F220)&lt;&gt;0,E220*F220)</f>
        <v>1000</v>
      </c>
      <c r="H220" s="248" t="s">
        <v>828</v>
      </c>
    </row>
    <row r="221" spans="2:8" ht="13.5" customHeight="1" outlineLevel="2" x14ac:dyDescent="0.2">
      <c r="B221" s="239" t="str">
        <f t="shared" si="40"/>
        <v>PAV 3</v>
      </c>
      <c r="C221" s="254" t="str">
        <f t="shared" si="42"/>
        <v>Galleria Zen - Pav 3</v>
      </c>
      <c r="D221" s="249" t="s">
        <v>5290</v>
      </c>
      <c r="E221" s="250">
        <v>5</v>
      </c>
      <c r="F221" s="247">
        <v>325</v>
      </c>
      <c r="G221" s="253" cm="1">
        <f t="array" ref="G221">_xlfn.IFS(AND(B221&lt;&gt;"",C221="",D221=""),SUMPRODUCT($E$26:$E$422,$F$26:$F$422, --($B$26:$B$422=B221)),AND(C221&lt;&gt;"",F221=""),SUMPRODUCT($E$26:$E$422,$F$26:$F$422,--($C$26:$C$422=C221)),AND(D221,F221)&lt;&gt;0,E221*F221)</f>
        <v>1625</v>
      </c>
      <c r="H221" s="248" t="s">
        <v>828</v>
      </c>
    </row>
    <row r="222" spans="2:8" ht="13.5" customHeight="1" outlineLevel="2" x14ac:dyDescent="0.2">
      <c r="B222" s="239" t="str">
        <f t="shared" si="40"/>
        <v>PAV 3</v>
      </c>
      <c r="C222" s="254" t="str">
        <f t="shared" si="42"/>
        <v>Galleria Zen - Pav 3</v>
      </c>
      <c r="D222" s="249" t="s">
        <v>5291</v>
      </c>
      <c r="E222" s="250">
        <v>2</v>
      </c>
      <c r="F222" s="247">
        <v>1500</v>
      </c>
      <c r="G222" s="253" cm="1">
        <f t="array" ref="G222">_xlfn.IFS(AND(B222&lt;&gt;"",C222="",D222=""),SUMPRODUCT($E$26:$E$422,$F$26:$F$422, --($B$26:$B$422=B222)),AND(C222&lt;&gt;"",F222=""),SUMPRODUCT($E$26:$E$422,$F$26:$F$422,--($C$26:$C$422=C222)),AND(D222,F222)&lt;&gt;0,E222*F222)</f>
        <v>3000</v>
      </c>
      <c r="H222" s="248" t="s">
        <v>5150</v>
      </c>
    </row>
    <row r="223" spans="2:8" outlineLevel="2" x14ac:dyDescent="0.2">
      <c r="B223" s="239" t="str">
        <f t="shared" si="40"/>
        <v>PAV 3</v>
      </c>
      <c r="C223" s="254" t="str">
        <f t="shared" si="42"/>
        <v>Galleria Zen - Pav 3</v>
      </c>
      <c r="D223" s="249" t="s">
        <v>5292</v>
      </c>
      <c r="E223" s="250">
        <v>3</v>
      </c>
      <c r="F223" s="247">
        <v>285</v>
      </c>
      <c r="G223" s="253" cm="1">
        <f t="array" ref="G223">_xlfn.IFS(AND(B223&lt;&gt;"",C223="",D223=""),SUMPRODUCT($E$26:$E$422,$F$26:$F$422, --($B$26:$B$422=B223)),AND(C223&lt;&gt;"",F223=""),SUMPRODUCT($E$26:$E$422,$F$26:$F$422,--($C$26:$C$422=C223)),AND(D223,F223)&lt;&gt;0,E223*F223)</f>
        <v>855</v>
      </c>
      <c r="H223" s="248" t="s">
        <v>5150</v>
      </c>
    </row>
    <row r="224" spans="2:8" outlineLevel="2" x14ac:dyDescent="0.2">
      <c r="B224" s="239" t="str">
        <f t="shared" si="40"/>
        <v>PAV 3</v>
      </c>
      <c r="C224" s="254" t="str">
        <f t="shared" si="42"/>
        <v>Galleria Zen - Pav 3</v>
      </c>
      <c r="D224" s="249" t="s">
        <v>5204</v>
      </c>
      <c r="E224" s="250">
        <v>4</v>
      </c>
      <c r="F224" s="247">
        <v>3791</v>
      </c>
      <c r="G224" s="253" cm="1">
        <f t="array" ref="G224">_xlfn.IFS(AND(B224&lt;&gt;"",C224="",D224=""),SUMPRODUCT($E$26:$E$422,$F$26:$F$422, --($B$26:$B$422=B224)),AND(C224&lt;&gt;"",F224=""),SUMPRODUCT($E$26:$E$422,$F$26:$F$422,--($C$26:$C$422=C224)),AND(D224,F224)&lt;&gt;0,E224*F224)</f>
        <v>15164</v>
      </c>
      <c r="H224" s="248" t="s">
        <v>828</v>
      </c>
    </row>
    <row r="225" spans="2:8" ht="13.5" customHeight="1" outlineLevel="2" x14ac:dyDescent="0.2">
      <c r="B225" s="239" t="str">
        <f t="shared" si="40"/>
        <v>PAV 3</v>
      </c>
      <c r="C225" s="254" t="str">
        <f t="shared" si="42"/>
        <v>Galleria Zen - Pav 3</v>
      </c>
      <c r="D225" s="249" t="s">
        <v>831</v>
      </c>
      <c r="E225" s="250">
        <v>1</v>
      </c>
      <c r="F225" s="252">
        <v>200</v>
      </c>
      <c r="G225" s="253" cm="1">
        <f t="array" ref="G225">_xlfn.IFS(AND(B225&lt;&gt;"",C225="",D225=""),SUMPRODUCT($E$26:$E$422,$F$26:$F$422, --($B$26:$B$422=B225)),AND(C225&lt;&gt;"",F225=""),SUMPRODUCT($E$26:$E$422,$F$26:$F$422,--($C$26:$C$422=C225)),AND(D225,F225)&lt;&gt;0,E225*F225)</f>
        <v>200</v>
      </c>
      <c r="H225" s="248" t="s">
        <v>828</v>
      </c>
    </row>
    <row r="226" spans="2:8" ht="13.5" customHeight="1" outlineLevel="2" x14ac:dyDescent="0.2">
      <c r="B226" s="239" t="str">
        <f t="shared" si="40"/>
        <v>PAV 3</v>
      </c>
      <c r="C226" s="254" t="str">
        <f t="shared" si="42"/>
        <v>Galleria Zen - Pav 3</v>
      </c>
      <c r="D226" s="249" t="s">
        <v>5302</v>
      </c>
      <c r="E226" s="250">
        <v>1</v>
      </c>
      <c r="F226" s="247">
        <v>8010</v>
      </c>
      <c r="G226" s="253" cm="1">
        <f t="array" ref="G226">_xlfn.IFS(AND(B226&lt;&gt;"",C226="",D226=""),SUMPRODUCT($E$26:$E$422,$F$26:$F$422, --($B$26:$B$422=B226)),AND(C226&lt;&gt;"",F226=""),SUMPRODUCT($E$26:$E$422,$F$26:$F$422,--($C$26:$C$422=C226)),AND(D226,F226)&lt;&gt;0,E226*F226)</f>
        <v>8010</v>
      </c>
      <c r="H226" s="248" t="s">
        <v>5151</v>
      </c>
    </row>
    <row r="227" spans="2:8" ht="13.5" customHeight="1" outlineLevel="2" x14ac:dyDescent="0.2">
      <c r="B227" s="239" t="str">
        <f t="shared" si="40"/>
        <v>PAV 3</v>
      </c>
      <c r="C227" s="254" t="str">
        <f t="shared" si="42"/>
        <v>Galleria Zen - Pav 3</v>
      </c>
      <c r="D227" s="249" t="s">
        <v>5305</v>
      </c>
      <c r="E227" s="250">
        <v>2</v>
      </c>
      <c r="F227" s="247">
        <v>250</v>
      </c>
      <c r="G227" s="253" cm="1">
        <f t="array" ref="G227">_xlfn.IFS(AND(B227&lt;&gt;"",C227="",D227=""),SUMPRODUCT($E$26:$E$422,$F$26:$F$422, --($B$26:$B$422=B227)),AND(C227&lt;&gt;"",F227=""),SUMPRODUCT($E$26:$E$422,$F$26:$F$422,--($C$26:$C$422=C227)),AND(D227,F227)&lt;&gt;0,E227*F227)</f>
        <v>500</v>
      </c>
      <c r="H227" s="248" t="s">
        <v>5150</v>
      </c>
    </row>
    <row r="228" spans="2:8" ht="13.5" customHeight="1" outlineLevel="2" x14ac:dyDescent="0.2">
      <c r="B228" s="239" t="str">
        <f t="shared" si="40"/>
        <v>PAV 3</v>
      </c>
      <c r="C228" s="254" t="str">
        <f t="shared" si="42"/>
        <v>Galleria Zen - Pav 3</v>
      </c>
      <c r="D228" s="249" t="s">
        <v>837</v>
      </c>
      <c r="E228" s="250">
        <v>10</v>
      </c>
      <c r="F228" s="247">
        <v>250</v>
      </c>
      <c r="G228" s="253" cm="1">
        <f t="array" ref="G228">_xlfn.IFS(AND(B228&lt;&gt;"",C228="",D228=""),SUMPRODUCT($E$26:$E$422,$F$26:$F$422, --($B$26:$B$422=B228)),AND(C228&lt;&gt;"",F228=""),SUMPRODUCT($E$26:$E$422,$F$26:$F$422,--($C$26:$C$422=C228)),AND(D228,F228)&lt;&gt;0,E228*F228)</f>
        <v>2500</v>
      </c>
      <c r="H228" s="248" t="s">
        <v>5149</v>
      </c>
    </row>
    <row r="229" spans="2:8" ht="13.5" customHeight="1" outlineLevel="2" x14ac:dyDescent="0.2">
      <c r="B229" s="239" t="str">
        <f t="shared" si="40"/>
        <v>PAV 3</v>
      </c>
      <c r="C229" s="254" t="str">
        <f t="shared" si="42"/>
        <v>Galleria Zen - Pav 3</v>
      </c>
      <c r="D229" s="249" t="s">
        <v>5307</v>
      </c>
      <c r="E229" s="250">
        <v>2</v>
      </c>
      <c r="F229" s="247">
        <v>2590</v>
      </c>
      <c r="G229" s="253" cm="1">
        <f t="array" ref="G229">_xlfn.IFS(AND(B229&lt;&gt;"",C229="",D229=""),SUMPRODUCT($E$26:$E$422,$F$26:$F$422, --($B$26:$B$422=B229)),AND(C229&lt;&gt;"",F229=""),SUMPRODUCT($E$26:$E$422,$F$26:$F$422,--($C$26:$C$422=C229)),AND(D229,F229)&lt;&gt;0,E229*F229)</f>
        <v>5180</v>
      </c>
      <c r="H229" s="248" t="s">
        <v>5150</v>
      </c>
    </row>
    <row r="230" spans="2:8" ht="13.5" customHeight="1" outlineLevel="2" x14ac:dyDescent="0.2">
      <c r="B230" s="239" t="str">
        <f t="shared" si="40"/>
        <v>PAV 3</v>
      </c>
      <c r="C230" s="254" t="str">
        <f t="shared" si="42"/>
        <v>Galleria Zen - Pav 3</v>
      </c>
      <c r="D230" s="249" t="s">
        <v>688</v>
      </c>
      <c r="E230" s="250">
        <v>2</v>
      </c>
      <c r="F230" s="252">
        <v>3500</v>
      </c>
      <c r="G230" s="253" cm="1">
        <f t="array" ref="G230">_xlfn.IFS(AND(B230&lt;&gt;"",C230="",D230=""),SUMPRODUCT($E$26:$E$422,$F$26:$F$422, --($B$26:$B$422=B230)),AND(C230&lt;&gt;"",F230=""),SUMPRODUCT($E$26:$E$422,$F$26:$F$422,--($C$26:$C$422=C230)),AND(D230,F230)&lt;&gt;0,E230*F230)</f>
        <v>7000</v>
      </c>
      <c r="H230" s="248" t="s">
        <v>829</v>
      </c>
    </row>
    <row r="231" spans="2:8" s="223" customFormat="1" ht="19.5" customHeight="1" x14ac:dyDescent="0.2">
      <c r="B231" s="233" t="s">
        <v>5278</v>
      </c>
      <c r="C231" s="234"/>
      <c r="D231" s="235"/>
      <c r="E231" s="236"/>
      <c r="F231" s="237"/>
      <c r="G231" s="238" cm="1">
        <f t="array" ref="G231">_xlfn.IFS(AND(B231&lt;&gt;"",C231="",D231=""),SUMPRODUCT($E$26:$E$422,$F$26:$F$422, --($B$26:$B$422=B231)),AND(C231&lt;&gt;"",F231=""),SUMPRODUCT($E$26:$E$422,$F$26:$F$422,--($C$26:$C$422=C231)),AND(D231,F231)&lt;&gt;0,E231*F231)</f>
        <v>848211.69999999984</v>
      </c>
      <c r="H231" s="238"/>
    </row>
    <row r="232" spans="2:8" outlineLevel="1" x14ac:dyDescent="0.2">
      <c r="B232" s="239" t="str">
        <f t="shared" ref="B232:B265" si="43">B231</f>
        <v>LAZER - 13</v>
      </c>
      <c r="C232" s="240" t="s">
        <v>5212</v>
      </c>
      <c r="D232" s="241" t="s">
        <v>686</v>
      </c>
      <c r="E232" s="242">
        <v>2.4300000000000002</v>
      </c>
      <c r="F232" s="243"/>
      <c r="G232" s="244" cm="1">
        <f t="array" ref="G232">_xlfn.IFS(AND(B232&lt;&gt;"",C232="",D232=""),SUMPRODUCT($E$26:$E$422,$F$26:$F$422, --($B$26:$B$422=B232)),AND(C232&lt;&gt;"",F232=""),SUMPRODUCT($E$26:$E$422,$F$26:$F$422,--($C$26:$C$422=C232)),AND(D232,F232)&lt;&gt;0,E232*F232)</f>
        <v>10858.5</v>
      </c>
      <c r="H232" s="245">
        <f>G232/E232</f>
        <v>4468.5185185185182</v>
      </c>
    </row>
    <row r="233" spans="2:8" outlineLevel="2" x14ac:dyDescent="0.2">
      <c r="B233" s="239" t="str">
        <f t="shared" si="43"/>
        <v>LAZER - 13</v>
      </c>
      <c r="C233" s="254" t="str">
        <f t="shared" ref="C233:C239" si="44">C232</f>
        <v>WC Hall - lazer</v>
      </c>
      <c r="D233" s="249" t="s">
        <v>5118</v>
      </c>
      <c r="E233" s="250">
        <v>2</v>
      </c>
      <c r="F233" s="247">
        <v>720</v>
      </c>
      <c r="G233" s="253" cm="1">
        <f t="array" ref="G233">_xlfn.IFS(AND(B233&lt;&gt;"",C233="",D233=""),SUMPRODUCT($E$26:$E$422,$F$26:$F$422, --($B$26:$B$422=B233)),AND(C233&lt;&gt;"",F233=""),SUMPRODUCT($E$26:$E$422,$F$26:$F$422,--($C$26:$C$422=C233)),AND(D233,F233)&lt;&gt;0,E233*F233)</f>
        <v>1440</v>
      </c>
      <c r="H233" s="248" t="s">
        <v>828</v>
      </c>
    </row>
    <row r="234" spans="2:8" outlineLevel="2" x14ac:dyDescent="0.2">
      <c r="B234" s="239" t="str">
        <f t="shared" si="43"/>
        <v>LAZER - 13</v>
      </c>
      <c r="C234" s="254" t="str">
        <f t="shared" si="44"/>
        <v>WC Hall - lazer</v>
      </c>
      <c r="D234" s="249" t="s">
        <v>5117</v>
      </c>
      <c r="E234" s="250">
        <v>2</v>
      </c>
      <c r="F234" s="247">
        <v>50</v>
      </c>
      <c r="G234" s="253" cm="1">
        <f t="array" ref="G234">_xlfn.IFS(AND(B234&lt;&gt;"",C234="",D234=""),SUMPRODUCT($E$26:$E$422,$F$26:$F$422, --($B$26:$B$422=B234)),AND(C234&lt;&gt;"",F234=""),SUMPRODUCT($E$26:$E$422,$F$26:$F$422,--($C$26:$C$422=C234)),AND(D234,F234)&lt;&gt;0,E234*F234)</f>
        <v>100</v>
      </c>
      <c r="H234" s="248" t="s">
        <v>828</v>
      </c>
    </row>
    <row r="235" spans="2:8" ht="13.5" customHeight="1" outlineLevel="2" x14ac:dyDescent="0.2">
      <c r="B235" s="239" t="str">
        <f t="shared" si="43"/>
        <v>LAZER - 13</v>
      </c>
      <c r="C235" s="254" t="str">
        <f t="shared" ref="C235:C238" si="45">C232</f>
        <v>WC Hall - lazer</v>
      </c>
      <c r="D235" s="249" t="s">
        <v>5773</v>
      </c>
      <c r="E235" s="250">
        <f>(0.5*1.5)</f>
        <v>0.75</v>
      </c>
      <c r="F235" s="247">
        <v>750</v>
      </c>
      <c r="G235" s="253" cm="1">
        <f t="array" ref="G235">_xlfn.IFS(AND(B235&lt;&gt;"",C235="",D235=""),SUMPRODUCT($E$26:$E$422,$F$26:$F$422, --($B$26:$B$422=B235)),AND(C235&lt;&gt;"",F235=""),SUMPRODUCT($E$26:$E$422,$F$26:$F$422,--($C$26:$C$422=C235)),AND(D235,F235)&lt;&gt;0,E235*F235)</f>
        <v>562.5</v>
      </c>
      <c r="H235" s="248" t="s">
        <v>5141</v>
      </c>
    </row>
    <row r="236" spans="2:8" outlineLevel="2" x14ac:dyDescent="0.2">
      <c r="B236" s="239" t="str">
        <f t="shared" si="43"/>
        <v>LAZER - 13</v>
      </c>
      <c r="C236" s="254" t="str">
        <f t="shared" si="45"/>
        <v>WC Hall - lazer</v>
      </c>
      <c r="D236" s="249" t="s">
        <v>835</v>
      </c>
      <c r="E236" s="250">
        <v>1</v>
      </c>
      <c r="F236" s="247">
        <v>1000</v>
      </c>
      <c r="G236" s="253" cm="1">
        <f t="array" ref="G236">_xlfn.IFS(AND(B236&lt;&gt;"",C236="",D236=""),SUMPRODUCT($E$26:$E$422,$F$26:$F$422, --($B$26:$B$422=B236)),AND(C236&lt;&gt;"",F236=""),SUMPRODUCT($E$26:$E$422,$F$26:$F$422,--($C$26:$C$422=C236)),AND(D236,F236)&lt;&gt;0,E236*F236)</f>
        <v>1000</v>
      </c>
      <c r="H236" s="248" t="s">
        <v>5151</v>
      </c>
    </row>
    <row r="237" spans="2:8" ht="13.5" customHeight="1" outlineLevel="2" x14ac:dyDescent="0.2">
      <c r="B237" s="239" t="str">
        <f t="shared" si="43"/>
        <v>LAZER - 13</v>
      </c>
      <c r="C237" s="254" t="str">
        <f t="shared" si="45"/>
        <v>WC Hall - lazer</v>
      </c>
      <c r="D237" s="249" t="s">
        <v>5188</v>
      </c>
      <c r="E237" s="250">
        <v>1</v>
      </c>
      <c r="F237" s="247">
        <v>56</v>
      </c>
      <c r="G237" s="253" cm="1">
        <f t="array" ref="G237">_xlfn.IFS(AND(B237&lt;&gt;"",C237="",D237=""),SUMPRODUCT($E$26:$E$422,$F$26:$F$422, --($B$26:$B$422=B237)),AND(C237&lt;&gt;"",F237=""),SUMPRODUCT($E$26:$E$422,$F$26:$F$422,--($C$26:$C$422=C237)),AND(D237,F237)&lt;&gt;0,E237*F237)</f>
        <v>56</v>
      </c>
      <c r="H237" s="248" t="s">
        <v>5153</v>
      </c>
    </row>
    <row r="238" spans="2:8" outlineLevel="2" x14ac:dyDescent="0.2">
      <c r="B238" s="239" t="str">
        <f t="shared" si="43"/>
        <v>LAZER - 13</v>
      </c>
      <c r="C238" s="254" t="str">
        <f t="shared" si="45"/>
        <v>WC Hall - lazer</v>
      </c>
      <c r="D238" s="249" t="s">
        <v>689</v>
      </c>
      <c r="E238" s="250">
        <v>1</v>
      </c>
      <c r="F238" s="247">
        <v>700</v>
      </c>
      <c r="G238" s="253" cm="1">
        <f t="array" ref="G238">_xlfn.IFS(AND(B238&lt;&gt;"",C238="",D238=""),SUMPRODUCT($E$26:$E$422,$F$26:$F$422, --($B$26:$B$422=B238)),AND(C238&lt;&gt;"",F238=""),SUMPRODUCT($E$26:$E$422,$F$26:$F$422,--($C$26:$C$422=C238)),AND(D238,F238)&lt;&gt;0,E238*F238)</f>
        <v>700</v>
      </c>
      <c r="H238" s="248" t="s">
        <v>5153</v>
      </c>
    </row>
    <row r="239" spans="2:8" ht="13.5" customHeight="1" outlineLevel="2" x14ac:dyDescent="0.2">
      <c r="B239" s="239" t="str">
        <f t="shared" si="43"/>
        <v>LAZER - 13</v>
      </c>
      <c r="C239" s="254" t="str">
        <f t="shared" si="44"/>
        <v>WC Hall - lazer</v>
      </c>
      <c r="D239" s="249" t="s">
        <v>688</v>
      </c>
      <c r="E239" s="250">
        <v>2</v>
      </c>
      <c r="F239" s="247">
        <v>3500</v>
      </c>
      <c r="G239" s="253" cm="1">
        <f t="array" ref="G239">_xlfn.IFS(AND(B239&lt;&gt;"",C239="",D239=""),SUMPRODUCT($E$26:$E$422,$F$26:$F$422, --($B$26:$B$422=B239)),AND(C239&lt;&gt;"",F239=""),SUMPRODUCT($E$26:$E$422,$F$26:$F$422,--($C$26:$C$422=C239)),AND(D239,F239)&lt;&gt;0,E239*F239)</f>
        <v>7000</v>
      </c>
      <c r="H239" s="248" t="s">
        <v>829</v>
      </c>
    </row>
    <row r="240" spans="2:8" outlineLevel="1" x14ac:dyDescent="0.2">
      <c r="B240" s="239" t="str">
        <f t="shared" si="43"/>
        <v>LAZER - 13</v>
      </c>
      <c r="C240" s="240" t="s">
        <v>5213</v>
      </c>
      <c r="D240" s="241" t="s">
        <v>686</v>
      </c>
      <c r="E240" s="242">
        <v>6.23</v>
      </c>
      <c r="F240" s="243"/>
      <c r="G240" s="244" cm="1">
        <f t="array" ref="G240">_xlfn.IFS(AND(B240&lt;&gt;"",C240="",D240=""),SUMPRODUCT($E$26:$E$422,$F$26:$F$422, --($B$26:$B$422=B240)),AND(C240&lt;&gt;"",F240=""),SUMPRODUCT($E$26:$E$422,$F$26:$F$422,--($C$26:$C$422=C240)),AND(D240,F240)&lt;&gt;0,E240*F240)</f>
        <v>12212</v>
      </c>
      <c r="H240" s="245">
        <f>G240/E240</f>
        <v>1960.1926163723915</v>
      </c>
    </row>
    <row r="241" spans="2:8" outlineLevel="2" x14ac:dyDescent="0.2">
      <c r="B241" s="239" t="str">
        <f t="shared" si="43"/>
        <v>LAZER - 13</v>
      </c>
      <c r="C241" s="254" t="str">
        <f>C240</f>
        <v>WC PNE Hall - lazer (X2)</v>
      </c>
      <c r="D241" s="249" t="s">
        <v>5117</v>
      </c>
      <c r="E241" s="250">
        <v>4</v>
      </c>
      <c r="F241" s="247">
        <v>50</v>
      </c>
      <c r="G241" s="253" cm="1">
        <f t="array" ref="G241">_xlfn.IFS(AND(B241&lt;&gt;"",C241="",D241=""),SUMPRODUCT($E$26:$E$422,$F$26:$F$422, --($B$26:$B$422=B241)),AND(C241&lt;&gt;"",F241=""),SUMPRODUCT($E$26:$E$422,$F$26:$F$422,--($C$26:$C$422=C241)),AND(D241,F241)&lt;&gt;0,E241*F241)</f>
        <v>200</v>
      </c>
      <c r="H241" s="248" t="s">
        <v>828</v>
      </c>
    </row>
    <row r="242" spans="2:8" ht="13.5" customHeight="1" outlineLevel="2" x14ac:dyDescent="0.2">
      <c r="B242" s="239" t="str">
        <f t="shared" si="43"/>
        <v>LAZER - 13</v>
      </c>
      <c r="C242" s="254" t="str">
        <f>C240</f>
        <v>WC PNE Hall - lazer (X2)</v>
      </c>
      <c r="D242" s="249" t="s">
        <v>5188</v>
      </c>
      <c r="E242" s="250">
        <v>2</v>
      </c>
      <c r="F242" s="247">
        <v>56</v>
      </c>
      <c r="G242" s="253" cm="1">
        <f t="array" ref="G242">_xlfn.IFS(AND(B242&lt;&gt;"",C242="",D242=""),SUMPRODUCT($E$26:$E$422,$F$26:$F$422, --($B$26:$B$422=B242)),AND(C242&lt;&gt;"",F242=""),SUMPRODUCT($E$26:$E$422,$F$26:$F$422,--($C$26:$C$422=C242)),AND(D242,F242)&lt;&gt;0,E242*F242)</f>
        <v>112</v>
      </c>
      <c r="H242" s="248" t="s">
        <v>5153</v>
      </c>
    </row>
    <row r="243" spans="2:8" outlineLevel="2" x14ac:dyDescent="0.2">
      <c r="B243" s="239" t="str">
        <f t="shared" si="43"/>
        <v>LAZER - 13</v>
      </c>
      <c r="C243" s="254" t="str">
        <f>C241</f>
        <v>WC PNE Hall - lazer (X2)</v>
      </c>
      <c r="D243" s="249" t="s">
        <v>689</v>
      </c>
      <c r="E243" s="250">
        <v>2</v>
      </c>
      <c r="F243" s="247">
        <v>700</v>
      </c>
      <c r="G243" s="253" cm="1">
        <f t="array" ref="G243">_xlfn.IFS(AND(B243&lt;&gt;"",C243="",D243=""),SUMPRODUCT($E$26:$E$422,$F$26:$F$422, --($B$26:$B$422=B243)),AND(C243&lt;&gt;"",F243=""),SUMPRODUCT($E$26:$E$422,$F$26:$F$422,--($C$26:$C$422=C243)),AND(D243,F243)&lt;&gt;0,E243*F243)</f>
        <v>1400</v>
      </c>
      <c r="H243" s="248" t="s">
        <v>5153</v>
      </c>
    </row>
    <row r="244" spans="2:8" ht="13.5" customHeight="1" outlineLevel="2" x14ac:dyDescent="0.2">
      <c r="B244" s="239" t="str">
        <f t="shared" si="43"/>
        <v>LAZER - 13</v>
      </c>
      <c r="C244" s="254" t="str">
        <f>C243</f>
        <v>WC PNE Hall - lazer (X2)</v>
      </c>
      <c r="D244" s="249" t="s">
        <v>688</v>
      </c>
      <c r="E244" s="250">
        <v>3</v>
      </c>
      <c r="F244" s="247">
        <v>3500</v>
      </c>
      <c r="G244" s="253" cm="1">
        <f t="array" ref="G244">_xlfn.IFS(AND(B244&lt;&gt;"",C244="",D244=""),SUMPRODUCT($E$26:$E$422,$F$26:$F$422, --($B$26:$B$422=B244)),AND(C244&lt;&gt;"",F244=""),SUMPRODUCT($E$26:$E$422,$F$26:$F$422,--($C$26:$C$422=C244)),AND(D244,F244)&lt;&gt;0,E244*F244)</f>
        <v>10500</v>
      </c>
      <c r="H244" s="248" t="s">
        <v>829</v>
      </c>
    </row>
    <row r="245" spans="2:8" outlineLevel="1" x14ac:dyDescent="0.2">
      <c r="B245" s="239" t="str">
        <f t="shared" si="43"/>
        <v>LAZER - 13</v>
      </c>
      <c r="C245" s="240" t="s">
        <v>5214</v>
      </c>
      <c r="D245" s="241" t="s">
        <v>686</v>
      </c>
      <c r="E245" s="242">
        <v>19.53</v>
      </c>
      <c r="F245" s="243"/>
      <c r="G245" s="244" cm="1">
        <f t="array" ref="G245">_xlfn.IFS(AND(B245&lt;&gt;"",C245="",D245=""),SUMPRODUCT($E$26:$E$422,$F$26:$F$422, --($B$26:$B$422=B245)),AND(C245&lt;&gt;"",F245=""),SUMPRODUCT($E$26:$E$422,$F$26:$F$422,--($C$26:$C$422=C245)),AND(D245,F245)&lt;&gt;0,E245*F245)</f>
        <v>8718</v>
      </c>
      <c r="H245" s="245">
        <f>G245/E245</f>
        <v>446.3901689708141</v>
      </c>
    </row>
    <row r="246" spans="2:8" outlineLevel="2" x14ac:dyDescent="0.2">
      <c r="B246" s="239" t="str">
        <f t="shared" si="43"/>
        <v>LAZER - 13</v>
      </c>
      <c r="C246" s="254" t="str">
        <f t="shared" ref="C246:C253" si="46">C245</f>
        <v>Circulação elevadores - Lazer</v>
      </c>
      <c r="D246" s="249" t="s">
        <v>835</v>
      </c>
      <c r="E246" s="250">
        <v>3</v>
      </c>
      <c r="F246" s="247">
        <v>1000</v>
      </c>
      <c r="G246" s="253" cm="1">
        <f t="array" ref="G246">_xlfn.IFS(AND(B246&lt;&gt;"",C246="",D246=""),SUMPRODUCT($E$26:$E$422,$F$26:$F$422, --($B$26:$B$422=B246)),AND(C246&lt;&gt;"",F246=""),SUMPRODUCT($E$26:$E$422,$F$26:$F$422,--($C$26:$C$422=C246)),AND(D246,F246)&lt;&gt;0,E246*F246)</f>
        <v>3000</v>
      </c>
      <c r="H246" s="248" t="s">
        <v>5151</v>
      </c>
    </row>
    <row r="247" spans="2:8" ht="13.5" customHeight="1" outlineLevel="2" x14ac:dyDescent="0.2">
      <c r="B247" s="239" t="str">
        <f t="shared" si="43"/>
        <v>LAZER - 13</v>
      </c>
      <c r="C247" s="254" t="str">
        <f t="shared" si="46"/>
        <v>Circulação elevadores - Lazer</v>
      </c>
      <c r="D247" s="249" t="s">
        <v>5200</v>
      </c>
      <c r="E247" s="250">
        <v>1</v>
      </c>
      <c r="F247" s="247">
        <v>227</v>
      </c>
      <c r="G247" s="253" cm="1">
        <f t="array" ref="G247">_xlfn.IFS(AND(B247&lt;&gt;"",C247="",D247=""),SUMPRODUCT($E$26:$E$422,$F$26:$F$422, --($B$26:$B$422=B247)),AND(C247&lt;&gt;"",F247=""),SUMPRODUCT($E$26:$E$422,$F$26:$F$422,--($C$26:$C$422=C247)),AND(D247,F247)&lt;&gt;0,E247*F247)</f>
        <v>227</v>
      </c>
      <c r="H247" s="248" t="s">
        <v>828</v>
      </c>
    </row>
    <row r="248" spans="2:8" ht="13.5" customHeight="1" outlineLevel="2" x14ac:dyDescent="0.2">
      <c r="B248" s="239" t="str">
        <f t="shared" si="43"/>
        <v>LAZER - 13</v>
      </c>
      <c r="C248" s="254" t="str">
        <f t="shared" si="46"/>
        <v>Circulação elevadores - Lazer</v>
      </c>
      <c r="D248" s="249" t="s">
        <v>5215</v>
      </c>
      <c r="E248" s="250">
        <v>4</v>
      </c>
      <c r="F248" s="247">
        <v>136</v>
      </c>
      <c r="G248" s="253" cm="1">
        <f t="array" ref="G248">_xlfn.IFS(AND(B248&lt;&gt;"",C248="",D248=""),SUMPRODUCT($E$26:$E$422,$F$26:$F$422, --($B$26:$B$422=B248)),AND(C248&lt;&gt;"",F248=""),SUMPRODUCT($E$26:$E$422,$F$26:$F$422,--($C$26:$C$422=C248)),AND(D248,F248)&lt;&gt;0,E248*F248)</f>
        <v>544</v>
      </c>
      <c r="H248" s="248" t="s">
        <v>828</v>
      </c>
    </row>
    <row r="249" spans="2:8" ht="13.5" customHeight="1" outlineLevel="2" x14ac:dyDescent="0.2">
      <c r="B249" s="239" t="str">
        <f t="shared" si="43"/>
        <v>LAZER - 13</v>
      </c>
      <c r="C249" s="254" t="str">
        <f t="shared" si="46"/>
        <v>Circulação elevadores - Lazer</v>
      </c>
      <c r="D249" s="249" t="s">
        <v>5188</v>
      </c>
      <c r="E249" s="250">
        <v>1</v>
      </c>
      <c r="F249" s="247">
        <v>56</v>
      </c>
      <c r="G249" s="253" cm="1">
        <f t="array" ref="G249">_xlfn.IFS(AND(B249&lt;&gt;"",C249="",D249=""),SUMPRODUCT($E$26:$E$422,$F$26:$F$422, --($B$26:$B$422=B249)),AND(C249&lt;&gt;"",F249=""),SUMPRODUCT($E$26:$E$422,$F$26:$F$422,--($C$26:$C$422=C249)),AND(D249,F249)&lt;&gt;0,E249*F249)</f>
        <v>56</v>
      </c>
      <c r="H249" s="248" t="s">
        <v>5153</v>
      </c>
    </row>
    <row r="250" spans="2:8" outlineLevel="2" x14ac:dyDescent="0.2">
      <c r="B250" s="239" t="str">
        <f t="shared" si="43"/>
        <v>LAZER - 13</v>
      </c>
      <c r="C250" s="254" t="str">
        <f t="shared" si="46"/>
        <v>Circulação elevadores - Lazer</v>
      </c>
      <c r="D250" s="249" t="s">
        <v>831</v>
      </c>
      <c r="E250" s="250">
        <v>1</v>
      </c>
      <c r="F250" s="252">
        <v>200</v>
      </c>
      <c r="G250" s="253" cm="1">
        <f t="array" ref="G250">_xlfn.IFS(AND(B250&lt;&gt;"",C250="",D250=""),SUMPRODUCT($E$26:$E$422,$F$26:$F$422, --($B$26:$B$422=B250)),AND(C250&lt;&gt;"",F250=""),SUMPRODUCT($E$26:$E$422,$F$26:$F$422,--($C$26:$C$422=C250)),AND(D250,F250)&lt;&gt;0,E250*F250)</f>
        <v>200</v>
      </c>
      <c r="H250" s="248" t="s">
        <v>828</v>
      </c>
    </row>
    <row r="251" spans="2:8" ht="13.5" customHeight="1" outlineLevel="2" x14ac:dyDescent="0.2">
      <c r="B251" s="239" t="str">
        <f t="shared" si="43"/>
        <v>LAZER - 13</v>
      </c>
      <c r="C251" s="254" t="str">
        <f t="shared" si="46"/>
        <v>Circulação elevadores - Lazer</v>
      </c>
      <c r="D251" s="249" t="s">
        <v>5117</v>
      </c>
      <c r="E251" s="250">
        <v>10</v>
      </c>
      <c r="F251" s="247">
        <v>50</v>
      </c>
      <c r="G251" s="253" cm="1">
        <f t="array" ref="G251">_xlfn.IFS(AND(B251&lt;&gt;"",C251="",D251=""),SUMPRODUCT($E$26:$E$422,$F$26:$F$422, --($B$26:$B$422=B251)),AND(C251&lt;&gt;"",F251=""),SUMPRODUCT($E$26:$E$422,$F$26:$F$422,--($C$26:$C$422=C251)),AND(D251,F251)&lt;&gt;0,E251*F251)</f>
        <v>500</v>
      </c>
      <c r="H251" s="248" t="s">
        <v>828</v>
      </c>
    </row>
    <row r="252" spans="2:8" outlineLevel="2" x14ac:dyDescent="0.2">
      <c r="B252" s="239" t="str">
        <f t="shared" si="43"/>
        <v>LAZER - 13</v>
      </c>
      <c r="C252" s="254" t="str">
        <f t="shared" si="46"/>
        <v>Circulação elevadores - Lazer</v>
      </c>
      <c r="D252" s="249" t="s">
        <v>834</v>
      </c>
      <c r="E252" s="250">
        <v>1</v>
      </c>
      <c r="F252" s="247">
        <v>1500</v>
      </c>
      <c r="G252" s="253" cm="1">
        <f t="array" ref="G252">_xlfn.IFS(AND(B252&lt;&gt;"",C252="",D252=""),SUMPRODUCT($E$26:$E$422,$F$26:$F$422, --($B$26:$B$422=B252)),AND(C252&lt;&gt;"",F252=""),SUMPRODUCT($E$26:$E$422,$F$26:$F$422,--($C$26:$C$422=C252)),AND(D252,F252)&lt;&gt;0,E252*F252)</f>
        <v>1500</v>
      </c>
      <c r="H252" s="248" t="s">
        <v>5151</v>
      </c>
    </row>
    <row r="253" spans="2:8" ht="13.5" customHeight="1" outlineLevel="2" x14ac:dyDescent="0.2">
      <c r="B253" s="239" t="str">
        <f t="shared" si="43"/>
        <v>LAZER - 13</v>
      </c>
      <c r="C253" s="254" t="str">
        <f t="shared" si="46"/>
        <v>Circulação elevadores - Lazer</v>
      </c>
      <c r="D253" s="249" t="s">
        <v>832</v>
      </c>
      <c r="E253" s="250">
        <v>2</v>
      </c>
      <c r="F253" s="247">
        <v>1345.5</v>
      </c>
      <c r="G253" s="253" cm="1">
        <f t="array" ref="G253">_xlfn.IFS(AND(B253&lt;&gt;"",C253="",D253=""),SUMPRODUCT($E$26:$E$422,$F$26:$F$422, --($B$26:$B$422=B253)),AND(C253&lt;&gt;"",F253=""),SUMPRODUCT($E$26:$E$422,$F$26:$F$422,--($C$26:$C$422=C253)),AND(D253,F253)&lt;&gt;0,E253*F253)</f>
        <v>2691</v>
      </c>
      <c r="H253" s="248" t="s">
        <v>5151</v>
      </c>
    </row>
    <row r="254" spans="2:8" ht="13.5" customHeight="1" outlineLevel="1" x14ac:dyDescent="0.2">
      <c r="B254" s="239" t="str">
        <f t="shared" si="43"/>
        <v>LAZER - 13</v>
      </c>
      <c r="C254" s="240" t="s">
        <v>5219</v>
      </c>
      <c r="D254" s="241" t="s">
        <v>686</v>
      </c>
      <c r="E254" s="242">
        <v>54.87</v>
      </c>
      <c r="F254" s="243"/>
      <c r="G254" s="244" cm="1">
        <f t="array" ref="G254">_xlfn.IFS(AND(B254&lt;&gt;"",C254="",D254=""),SUMPRODUCT($E$26:$E$422,$F$26:$F$422, --($B$26:$B$422=B254)),AND(C254&lt;&gt;"",F254=""),SUMPRODUCT($E$26:$E$422,$F$26:$F$422,--($C$26:$C$422=C254)),AND(D254,F254)&lt;&gt;0,E254*F254)</f>
        <v>249569.15</v>
      </c>
      <c r="H254" s="245">
        <f>G254/E254</f>
        <v>4548.371605613268</v>
      </c>
    </row>
    <row r="255" spans="2:8" ht="13.5" customHeight="1" outlineLevel="2" x14ac:dyDescent="0.2">
      <c r="B255" s="239" t="str">
        <f t="shared" si="43"/>
        <v>LAZER - 13</v>
      </c>
      <c r="C255" s="254" t="str">
        <f>C254</f>
        <v>Galleria Gourmet</v>
      </c>
      <c r="D255" s="249" t="s">
        <v>5220</v>
      </c>
      <c r="E255" s="250">
        <v>1</v>
      </c>
      <c r="F255" s="247">
        <v>17500</v>
      </c>
      <c r="G255" s="253" cm="1">
        <f t="array" ref="G255">_xlfn.IFS(AND(B255&lt;&gt;"",C255="",D255=""),SUMPRODUCT($E$26:$E$422,$F$26:$F$422, --($B$26:$B$422=B255)),AND(C255&lt;&gt;"",F255=""),SUMPRODUCT($E$26:$E$422,$F$26:$F$422,--($C$26:$C$422=C255)),AND(D255,F255)&lt;&gt;0,E255*F255)</f>
        <v>17500</v>
      </c>
      <c r="H255" s="248" t="s">
        <v>5149</v>
      </c>
    </row>
    <row r="256" spans="2:8" ht="13.5" customHeight="1" outlineLevel="2" x14ac:dyDescent="0.2">
      <c r="B256" s="239" t="str">
        <f t="shared" si="43"/>
        <v>LAZER - 13</v>
      </c>
      <c r="C256" s="254" t="str">
        <f>C254</f>
        <v>Galleria Gourmet</v>
      </c>
      <c r="D256" s="249" t="s">
        <v>5221</v>
      </c>
      <c r="E256" s="250">
        <v>2</v>
      </c>
      <c r="F256" s="247">
        <v>2750</v>
      </c>
      <c r="G256" s="253" cm="1">
        <f t="array" ref="G256">_xlfn.IFS(AND(B256&lt;&gt;"",C256="",D256=""),SUMPRODUCT($E$26:$E$422,$F$26:$F$422, --($B$26:$B$422=B256)),AND(C256&lt;&gt;"",F256=""),SUMPRODUCT($E$26:$E$422,$F$26:$F$422,--($C$26:$C$422=C256)),AND(D256,F256)&lt;&gt;0,E256*F256)</f>
        <v>5500</v>
      </c>
      <c r="H256" s="248" t="s">
        <v>5150</v>
      </c>
    </row>
    <row r="257" spans="2:8" ht="13.5" customHeight="1" outlineLevel="2" x14ac:dyDescent="0.2">
      <c r="B257" s="239" t="str">
        <f t="shared" si="43"/>
        <v>LAZER - 13</v>
      </c>
      <c r="C257" s="254" t="str">
        <f>C255</f>
        <v>Galleria Gourmet</v>
      </c>
      <c r="D257" s="249" t="s">
        <v>5223</v>
      </c>
      <c r="E257" s="250">
        <v>3</v>
      </c>
      <c r="F257" s="247">
        <v>3020</v>
      </c>
      <c r="G257" s="253" cm="1">
        <f t="array" ref="G257">_xlfn.IFS(AND(B257&lt;&gt;"",C257="",D257=""),SUMPRODUCT($E$26:$E$422,$F$26:$F$422, --($B$26:$B$422=B257)),AND(C257&lt;&gt;"",F257=""),SUMPRODUCT($E$26:$E$422,$F$26:$F$422,--($C$26:$C$422=C257)),AND(D257,F257)&lt;&gt;0,E257*F257)</f>
        <v>9060</v>
      </c>
      <c r="H257" s="248" t="s">
        <v>5150</v>
      </c>
    </row>
    <row r="258" spans="2:8" ht="13.5" customHeight="1" outlineLevel="2" x14ac:dyDescent="0.2">
      <c r="B258" s="239" t="str">
        <f t="shared" si="43"/>
        <v>LAZER - 13</v>
      </c>
      <c r="C258" s="254" t="str">
        <f t="shared" ref="C258:C261" si="47">C256</f>
        <v>Galleria Gourmet</v>
      </c>
      <c r="D258" s="249" t="s">
        <v>5224</v>
      </c>
      <c r="E258" s="250">
        <v>1</v>
      </c>
      <c r="F258" s="247">
        <v>1466</v>
      </c>
      <c r="G258" s="253" cm="1">
        <f t="array" ref="G258">_xlfn.IFS(AND(B258&lt;&gt;"",C258="",D258=""),SUMPRODUCT($E$26:$E$422,$F$26:$F$422, --($B$26:$B$422=B258)),AND(C258&lt;&gt;"",F258=""),SUMPRODUCT($E$26:$E$422,$F$26:$F$422,--($C$26:$C$422=C258)),AND(D258,F258)&lt;&gt;0,E258*F258)</f>
        <v>1466</v>
      </c>
      <c r="H258" s="248" t="s">
        <v>828</v>
      </c>
    </row>
    <row r="259" spans="2:8" ht="13.5" customHeight="1" outlineLevel="2" x14ac:dyDescent="0.2">
      <c r="B259" s="239" t="str">
        <f t="shared" si="43"/>
        <v>LAZER - 13</v>
      </c>
      <c r="C259" s="254" t="str">
        <f t="shared" si="47"/>
        <v>Galleria Gourmet</v>
      </c>
      <c r="D259" s="249" t="s">
        <v>5774</v>
      </c>
      <c r="E259" s="250">
        <f>(0.9*2.5)</f>
        <v>2.25</v>
      </c>
      <c r="F259" s="247">
        <v>750</v>
      </c>
      <c r="G259" s="253" cm="1">
        <f t="array" ref="G259">_xlfn.IFS(AND(B259&lt;&gt;"",C259="",D259=""),SUMPRODUCT($E$26:$E$422,$F$26:$F$422, --($B$26:$B$422=B259)),AND(C259&lt;&gt;"",F259=""),SUMPRODUCT($E$26:$E$422,$F$26:$F$422,--($C$26:$C$422=C259)),AND(D259,F259)&lt;&gt;0,E259*F259)</f>
        <v>1687.5</v>
      </c>
      <c r="H259" s="248" t="s">
        <v>5141</v>
      </c>
    </row>
    <row r="260" spans="2:8" ht="13.5" customHeight="1" outlineLevel="2" x14ac:dyDescent="0.2">
      <c r="B260" s="239" t="str">
        <f t="shared" si="43"/>
        <v>LAZER - 13</v>
      </c>
      <c r="C260" s="254" t="str">
        <f t="shared" si="47"/>
        <v>Galleria Gourmet</v>
      </c>
      <c r="D260" s="249" t="s">
        <v>688</v>
      </c>
      <c r="E260" s="250">
        <v>21</v>
      </c>
      <c r="F260" s="247">
        <v>3500</v>
      </c>
      <c r="G260" s="253" cm="1">
        <f t="array" ref="G260">_xlfn.IFS(AND(B260&lt;&gt;"",C260="",D260=""),SUMPRODUCT($E$26:$E$422,$F$26:$F$422, --($B$26:$B$422=B260)),AND(C260&lt;&gt;"",F260=""),SUMPRODUCT($E$26:$E$422,$F$26:$F$422,--($C$26:$C$422=C260)),AND(D260,F260)&lt;&gt;0,E260*F260)</f>
        <v>73500</v>
      </c>
      <c r="H260" s="248" t="s">
        <v>829</v>
      </c>
    </row>
    <row r="261" spans="2:8" outlineLevel="2" x14ac:dyDescent="0.2">
      <c r="B261" s="239" t="str">
        <f t="shared" si="43"/>
        <v>LAZER - 13</v>
      </c>
      <c r="C261" s="254" t="str">
        <f t="shared" si="47"/>
        <v>Galleria Gourmet</v>
      </c>
      <c r="D261" s="249" t="s">
        <v>835</v>
      </c>
      <c r="E261" s="250">
        <v>10</v>
      </c>
      <c r="F261" s="247">
        <v>1000</v>
      </c>
      <c r="G261" s="253" cm="1">
        <f t="array" ref="G261">_xlfn.IFS(AND(B261&lt;&gt;"",C261="",D261=""),SUMPRODUCT($E$26:$E$422,$F$26:$F$422, --($B$26:$B$422=B261)),AND(C261&lt;&gt;"",F261=""),SUMPRODUCT($E$26:$E$422,$F$26:$F$422,--($C$26:$C$422=C261)),AND(D261,F261)&lt;&gt;0,E261*F261)</f>
        <v>10000</v>
      </c>
      <c r="H261" s="248" t="s">
        <v>5151</v>
      </c>
    </row>
    <row r="262" spans="2:8" outlineLevel="2" x14ac:dyDescent="0.2">
      <c r="B262" s="239" t="str">
        <f t="shared" si="43"/>
        <v>LAZER - 13</v>
      </c>
      <c r="C262" s="254" t="str">
        <f t="shared" ref="C262:C264" si="48">C261</f>
        <v>Galleria Gourmet</v>
      </c>
      <c r="D262" s="249" t="s">
        <v>834</v>
      </c>
      <c r="E262" s="250">
        <v>10</v>
      </c>
      <c r="F262" s="247">
        <v>1500</v>
      </c>
      <c r="G262" s="253" cm="1">
        <f t="array" ref="G262">_xlfn.IFS(AND(B262&lt;&gt;"",C262="",D262=""),SUMPRODUCT($E$26:$E$422,$F$26:$F$422, --($B$26:$B$422=B262)),AND(C262&lt;&gt;"",F262=""),SUMPRODUCT($E$26:$E$422,$F$26:$F$422,--($C$26:$C$422=C262)),AND(D262,F262)&lt;&gt;0,E262*F262)</f>
        <v>15000</v>
      </c>
      <c r="H262" s="248" t="s">
        <v>5151</v>
      </c>
    </row>
    <row r="263" spans="2:8" ht="13.5" customHeight="1" outlineLevel="2" x14ac:dyDescent="0.2">
      <c r="B263" s="239" t="str">
        <f t="shared" si="43"/>
        <v>LAZER - 13</v>
      </c>
      <c r="C263" s="254" t="str">
        <f t="shared" si="48"/>
        <v>Galleria Gourmet</v>
      </c>
      <c r="D263" s="249" t="s">
        <v>832</v>
      </c>
      <c r="E263" s="250">
        <v>3</v>
      </c>
      <c r="F263" s="247">
        <v>1345.5</v>
      </c>
      <c r="G263" s="253" cm="1">
        <f t="array" ref="G263">_xlfn.IFS(AND(B263&lt;&gt;"",C263="",D263=""),SUMPRODUCT($E$26:$E$422,$F$26:$F$422, --($B$26:$B$422=B263)),AND(C263&lt;&gt;"",F263=""),SUMPRODUCT($E$26:$E$422,$F$26:$F$422,--($C$26:$C$422=C263)),AND(D263,F263)&lt;&gt;0,E263*F263)</f>
        <v>4036.5</v>
      </c>
      <c r="H263" s="248" t="s">
        <v>5151</v>
      </c>
    </row>
    <row r="264" spans="2:8" ht="13.5" customHeight="1" outlineLevel="2" x14ac:dyDescent="0.2">
      <c r="B264" s="239" t="str">
        <f t="shared" si="43"/>
        <v>LAZER - 13</v>
      </c>
      <c r="C264" s="254" t="str">
        <f t="shared" si="48"/>
        <v>Galleria Gourmet</v>
      </c>
      <c r="D264" s="249" t="s">
        <v>5225</v>
      </c>
      <c r="E264" s="250">
        <v>1</v>
      </c>
      <c r="F264" s="247">
        <v>2249</v>
      </c>
      <c r="G264" s="253" cm="1">
        <f t="array" ref="G264">_xlfn.IFS(AND(B264&lt;&gt;"",C264="",D264=""),SUMPRODUCT($E$26:$E$422,$F$26:$F$422, --($B$26:$B$422=B264)),AND(C264&lt;&gt;"",F264=""),SUMPRODUCT($E$26:$E$422,$F$26:$F$422,--($C$26:$C$422=C264)),AND(D264,F264)&lt;&gt;0,E264*F264)</f>
        <v>2249</v>
      </c>
      <c r="H264" s="248" t="s">
        <v>5145</v>
      </c>
    </row>
    <row r="265" spans="2:8" ht="13.5" customHeight="1" outlineLevel="2" x14ac:dyDescent="0.2">
      <c r="B265" s="239" t="str">
        <f t="shared" si="43"/>
        <v>LAZER - 13</v>
      </c>
      <c r="C265" s="254" t="str">
        <f>C263</f>
        <v>Galleria Gourmet</v>
      </c>
      <c r="D265" s="249" t="s">
        <v>5226</v>
      </c>
      <c r="E265" s="250">
        <v>1</v>
      </c>
      <c r="F265" s="247">
        <v>1300</v>
      </c>
      <c r="G265" s="253" cm="1">
        <f t="array" ref="G265">_xlfn.IFS(AND(B265&lt;&gt;"",C265="",D265=""),SUMPRODUCT($E$26:$E$422,$F$26:$F$422, --($B$26:$B$422=B265)),AND(C265&lt;&gt;"",F265=""),SUMPRODUCT($E$26:$E$422,$F$26:$F$422,--($C$26:$C$422=C265)),AND(D265,F265)&lt;&gt;0,E265*F265)</f>
        <v>1300</v>
      </c>
      <c r="H265" s="248" t="s">
        <v>5145</v>
      </c>
    </row>
    <row r="266" spans="2:8" ht="13.5" customHeight="1" outlineLevel="2" x14ac:dyDescent="0.2">
      <c r="B266" s="239" t="str">
        <f t="shared" ref="B266:B298" si="49">B265</f>
        <v>LAZER - 13</v>
      </c>
      <c r="C266" s="254" t="str">
        <f>C264</f>
        <v>Galleria Gourmet</v>
      </c>
      <c r="D266" s="249" t="s">
        <v>5227</v>
      </c>
      <c r="E266" s="250">
        <v>1</v>
      </c>
      <c r="F266" s="247">
        <v>899</v>
      </c>
      <c r="G266" s="253" cm="1">
        <f t="array" ref="G266">_xlfn.IFS(AND(B266&lt;&gt;"",C266="",D266=""),SUMPRODUCT($E$26:$E$422,$F$26:$F$422, --($B$26:$B$422=B266)),AND(C266&lt;&gt;"",F266=""),SUMPRODUCT($E$26:$E$422,$F$26:$F$422,--($C$26:$C$422=C266)),AND(D266,F266)&lt;&gt;0,E266*F266)</f>
        <v>899</v>
      </c>
      <c r="H266" s="248" t="s">
        <v>5145</v>
      </c>
    </row>
    <row r="267" spans="2:8" ht="13.5" customHeight="1" outlineLevel="2" x14ac:dyDescent="0.2">
      <c r="B267" s="239" t="str">
        <f t="shared" si="49"/>
        <v>LAZER - 13</v>
      </c>
      <c r="C267" s="254" t="str">
        <f t="shared" ref="C267:C285" si="50">C266</f>
        <v>Galleria Gourmet</v>
      </c>
      <c r="D267" s="249" t="s">
        <v>5222</v>
      </c>
      <c r="E267" s="250">
        <v>1</v>
      </c>
      <c r="F267" s="247">
        <v>4167</v>
      </c>
      <c r="G267" s="253" cm="1">
        <f t="array" ref="G267">_xlfn.IFS(AND(B267&lt;&gt;"",C267="",D267=""),SUMPRODUCT($E$26:$E$422,$F$26:$F$422, --($B$26:$B$422=B267)),AND(C267&lt;&gt;"",F267=""),SUMPRODUCT($E$26:$E$422,$F$26:$F$422,--($C$26:$C$422=C267)),AND(D267,F267)&lt;&gt;0,E267*F267)</f>
        <v>4167</v>
      </c>
      <c r="H267" s="248" t="s">
        <v>5152</v>
      </c>
    </row>
    <row r="268" spans="2:8" ht="13.5" customHeight="1" outlineLevel="2" x14ac:dyDescent="0.2">
      <c r="B268" s="239" t="str">
        <f t="shared" si="49"/>
        <v>LAZER - 13</v>
      </c>
      <c r="C268" s="254" t="str">
        <f t="shared" si="50"/>
        <v>Galleria Gourmet</v>
      </c>
      <c r="D268" s="249" t="s">
        <v>5228</v>
      </c>
      <c r="E268" s="250">
        <v>1</v>
      </c>
      <c r="F268" s="247">
        <v>1305</v>
      </c>
      <c r="G268" s="253" cm="1">
        <f t="array" ref="G268">_xlfn.IFS(AND(B268&lt;&gt;"",C268="",D268=""),SUMPRODUCT($E$26:$E$422,$F$26:$F$422, --($B$26:$B$422=B268)),AND(C268&lt;&gt;"",F268=""),SUMPRODUCT($E$26:$E$422,$F$26:$F$422,--($C$26:$C$422=C268)),AND(D268,F268)&lt;&gt;0,E268*F268)</f>
        <v>1305</v>
      </c>
      <c r="H268" s="248" t="s">
        <v>828</v>
      </c>
    </row>
    <row r="269" spans="2:8" ht="13.5" customHeight="1" outlineLevel="2" x14ac:dyDescent="0.2">
      <c r="B269" s="239" t="str">
        <f t="shared" si="49"/>
        <v>LAZER - 13</v>
      </c>
      <c r="C269" s="254" t="str">
        <f t="shared" si="50"/>
        <v>Galleria Gourmet</v>
      </c>
      <c r="D269" s="249" t="s">
        <v>5229</v>
      </c>
      <c r="E269" s="250">
        <v>4</v>
      </c>
      <c r="F269" s="247">
        <v>98</v>
      </c>
      <c r="G269" s="253" cm="1">
        <f t="array" ref="G269">_xlfn.IFS(AND(B269&lt;&gt;"",C269="",D269=""),SUMPRODUCT($E$26:$E$422,$F$26:$F$422, --($B$26:$B$422=B269)),AND(C269&lt;&gt;"",F269=""),SUMPRODUCT($E$26:$E$422,$F$26:$F$422,--($C$26:$C$422=C269)),AND(D269,F269)&lt;&gt;0,E269*F269)</f>
        <v>392</v>
      </c>
      <c r="H269" s="248" t="s">
        <v>828</v>
      </c>
    </row>
    <row r="270" spans="2:8" ht="13.5" customHeight="1" outlineLevel="2" x14ac:dyDescent="0.2">
      <c r="B270" s="239" t="str">
        <f t="shared" si="49"/>
        <v>LAZER - 13</v>
      </c>
      <c r="C270" s="254" t="str">
        <f t="shared" si="50"/>
        <v>Galleria Gourmet</v>
      </c>
      <c r="D270" s="249" t="s">
        <v>5230</v>
      </c>
      <c r="E270" s="250">
        <v>1</v>
      </c>
      <c r="F270" s="247">
        <v>510</v>
      </c>
      <c r="G270" s="253" cm="1">
        <f t="array" ref="G270">_xlfn.IFS(AND(B270&lt;&gt;"",C270="",D270=""),SUMPRODUCT($E$26:$E$422,$F$26:$F$422, --($B$26:$B$422=B270)),AND(C270&lt;&gt;"",F270=""),SUMPRODUCT($E$26:$E$422,$F$26:$F$422,--($C$26:$C$422=C270)),AND(D270,F270)&lt;&gt;0,E270*F270)</f>
        <v>510</v>
      </c>
      <c r="H270" s="248" t="s">
        <v>5153</v>
      </c>
    </row>
    <row r="271" spans="2:8" outlineLevel="2" x14ac:dyDescent="0.2">
      <c r="B271" s="239" t="str">
        <f t="shared" si="49"/>
        <v>LAZER - 13</v>
      </c>
      <c r="C271" s="254" t="str">
        <f t="shared" si="50"/>
        <v>Galleria Gourmet</v>
      </c>
      <c r="D271" s="249" t="s">
        <v>5231</v>
      </c>
      <c r="E271" s="250">
        <v>1</v>
      </c>
      <c r="F271" s="247">
        <v>358</v>
      </c>
      <c r="G271" s="253" cm="1">
        <f t="array" ref="G271">_xlfn.IFS(AND(B271&lt;&gt;"",C271="",D271=""),SUMPRODUCT($E$26:$E$422,$F$26:$F$422, --($B$26:$B$422=B271)),AND(C271&lt;&gt;"",F271=""),SUMPRODUCT($E$26:$E$422,$F$26:$F$422,--($C$26:$C$422=C271)),AND(D271,F271)&lt;&gt;0,E271*F271)</f>
        <v>358</v>
      </c>
      <c r="H271" s="248" t="s">
        <v>5153</v>
      </c>
    </row>
    <row r="272" spans="2:8" outlineLevel="2" x14ac:dyDescent="0.2">
      <c r="B272" s="239" t="str">
        <f t="shared" si="49"/>
        <v>LAZER - 13</v>
      </c>
      <c r="C272" s="254" t="str">
        <f t="shared" si="50"/>
        <v>Galleria Gourmet</v>
      </c>
      <c r="D272" s="249" t="s">
        <v>5232</v>
      </c>
      <c r="E272" s="250">
        <v>2</v>
      </c>
      <c r="F272" s="247">
        <v>3200</v>
      </c>
      <c r="G272" s="253" cm="1">
        <f t="array" ref="G272">_xlfn.IFS(AND(B272&lt;&gt;"",C272="",D272=""),SUMPRODUCT($E$26:$E$422,$F$26:$F$422, --($B$26:$B$422=B272)),AND(C272&lt;&gt;"",F272=""),SUMPRODUCT($E$26:$E$422,$F$26:$F$422,--($C$26:$C$422=C272)),AND(D272,F272)&lt;&gt;0,E272*F272)</f>
        <v>6400</v>
      </c>
      <c r="H272" s="248" t="s">
        <v>5150</v>
      </c>
    </row>
    <row r="273" spans="2:8" outlineLevel="2" x14ac:dyDescent="0.2">
      <c r="B273" s="239" t="str">
        <f t="shared" si="49"/>
        <v>LAZER - 13</v>
      </c>
      <c r="C273" s="254" t="str">
        <f t="shared" si="50"/>
        <v>Galleria Gourmet</v>
      </c>
      <c r="D273" s="249" t="s">
        <v>5211</v>
      </c>
      <c r="E273" s="250">
        <v>1</v>
      </c>
      <c r="F273" s="252">
        <v>1349</v>
      </c>
      <c r="G273" s="253" cm="1">
        <f t="array" ref="G273">_xlfn.IFS(AND(B273&lt;&gt;"",C273="",D273=""),SUMPRODUCT($E$26:$E$422,$F$26:$F$422, --($B$26:$B$422=B273)),AND(C273&lt;&gt;"",F273=""),SUMPRODUCT($E$26:$E$422,$F$26:$F$422,--($C$26:$C$422=C273)),AND(D273,F273)&lt;&gt;0,E273*F273)</f>
        <v>1349</v>
      </c>
      <c r="H273" s="248" t="s">
        <v>5153</v>
      </c>
    </row>
    <row r="274" spans="2:8" ht="13.5" customHeight="1" outlineLevel="2" x14ac:dyDescent="0.2">
      <c r="B274" s="239" t="str">
        <f t="shared" si="49"/>
        <v>LAZER - 13</v>
      </c>
      <c r="C274" s="254" t="str">
        <f t="shared" si="50"/>
        <v>Galleria Gourmet</v>
      </c>
      <c r="D274" s="249" t="s">
        <v>833</v>
      </c>
      <c r="E274" s="250">
        <v>1</v>
      </c>
      <c r="F274" s="252">
        <v>4199</v>
      </c>
      <c r="G274" s="253" cm="1">
        <f t="array" ref="G274">_xlfn.IFS(AND(B274&lt;&gt;"",C274="",D274=""),SUMPRODUCT($E$26:$E$422,$F$26:$F$422, --($B$26:$B$422=B274)),AND(C274&lt;&gt;"",F274=""),SUMPRODUCT($E$26:$E$422,$F$26:$F$422,--($C$26:$C$422=C274)),AND(D274,F274)&lt;&gt;0,E274*F274)</f>
        <v>4199</v>
      </c>
      <c r="H274" s="248" t="s">
        <v>5145</v>
      </c>
    </row>
    <row r="275" spans="2:8" ht="13.5" customHeight="1" outlineLevel="2" x14ac:dyDescent="0.2">
      <c r="B275" s="239" t="str">
        <f t="shared" si="49"/>
        <v>LAZER - 13</v>
      </c>
      <c r="C275" s="254" t="str">
        <f t="shared" si="50"/>
        <v>Galleria Gourmet</v>
      </c>
      <c r="D275" s="249" t="s">
        <v>692</v>
      </c>
      <c r="E275" s="250">
        <v>1</v>
      </c>
      <c r="F275" s="252">
        <v>2697.05</v>
      </c>
      <c r="G275" s="253" cm="1">
        <f t="array" ref="G275">_xlfn.IFS(AND(B275&lt;&gt;"",C275="",D275=""),SUMPRODUCT($E$26:$E$422,$F$26:$F$422, --($B$26:$B$422=B275)),AND(C275&lt;&gt;"",F275=""),SUMPRODUCT($E$26:$E$422,$F$26:$F$422,--($C$26:$C$422=C275)),AND(D275,F275)&lt;&gt;0,E275*F275)</f>
        <v>2697.05</v>
      </c>
      <c r="H275" s="248" t="s">
        <v>5145</v>
      </c>
    </row>
    <row r="276" spans="2:8" ht="13.5" customHeight="1" outlineLevel="2" x14ac:dyDescent="0.2">
      <c r="B276" s="239" t="str">
        <f t="shared" si="49"/>
        <v>LAZER - 13</v>
      </c>
      <c r="C276" s="254" t="str">
        <f t="shared" si="50"/>
        <v>Galleria Gourmet</v>
      </c>
      <c r="D276" s="249" t="s">
        <v>5117</v>
      </c>
      <c r="E276" s="250">
        <v>10</v>
      </c>
      <c r="F276" s="247">
        <v>50</v>
      </c>
      <c r="G276" s="253" cm="1">
        <f t="array" ref="G276">_xlfn.IFS(AND(B276&lt;&gt;"",C276="",D276=""),SUMPRODUCT($E$26:$E$422,$F$26:$F$422, --($B$26:$B$422=B276)),AND(C276&lt;&gt;"",F276=""),SUMPRODUCT($E$26:$E$422,$F$26:$F$422,--($C$26:$C$422=C276)),AND(D276,F276)&lt;&gt;0,E276*F276)</f>
        <v>500</v>
      </c>
      <c r="H276" s="248" t="s">
        <v>828</v>
      </c>
    </row>
    <row r="277" spans="2:8" ht="13.5" customHeight="1" outlineLevel="2" x14ac:dyDescent="0.2">
      <c r="B277" s="239" t="str">
        <f t="shared" si="49"/>
        <v>LAZER - 13</v>
      </c>
      <c r="C277" s="254" t="str">
        <f t="shared" si="50"/>
        <v>Galleria Gourmet</v>
      </c>
      <c r="D277" s="249" t="s">
        <v>5233</v>
      </c>
      <c r="E277" s="250">
        <v>4</v>
      </c>
      <c r="F277" s="247">
        <v>1896</v>
      </c>
      <c r="G277" s="253" cm="1">
        <f t="array" ref="G277">_xlfn.IFS(AND(B277&lt;&gt;"",C277="",D277=""),SUMPRODUCT($E$26:$E$422,$F$26:$F$422, --($B$26:$B$422=B277)),AND(C277&lt;&gt;"",F277=""),SUMPRODUCT($E$26:$E$422,$F$26:$F$422,--($C$26:$C$422=C277)),AND(D277,F277)&lt;&gt;0,E277*F277)</f>
        <v>7584</v>
      </c>
      <c r="H277" s="248" t="s">
        <v>5150</v>
      </c>
    </row>
    <row r="278" spans="2:8" ht="13.5" customHeight="1" outlineLevel="2" x14ac:dyDescent="0.2">
      <c r="B278" s="239" t="str">
        <f t="shared" si="49"/>
        <v>LAZER - 13</v>
      </c>
      <c r="C278" s="254" t="str">
        <f t="shared" si="50"/>
        <v>Galleria Gourmet</v>
      </c>
      <c r="D278" s="249" t="s">
        <v>5110</v>
      </c>
      <c r="E278" s="250">
        <v>5</v>
      </c>
      <c r="F278" s="247">
        <v>3446</v>
      </c>
      <c r="G278" s="253" cm="1">
        <f t="array" ref="G278">_xlfn.IFS(AND(B278&lt;&gt;"",C278="",D278=""),SUMPRODUCT($E$26:$E$422,$F$26:$F$422, --($B$26:$B$422=B278)),AND(C278&lt;&gt;"",F278=""),SUMPRODUCT($E$26:$E$422,$F$26:$F$422,--($C$26:$C$422=C278)),AND(D278,F278)&lt;&gt;0,E278*F278)</f>
        <v>17230</v>
      </c>
      <c r="H278" s="248" t="s">
        <v>5148</v>
      </c>
    </row>
    <row r="279" spans="2:8" ht="13.5" customHeight="1" outlineLevel="2" x14ac:dyDescent="0.2">
      <c r="B279" s="239" t="str">
        <f t="shared" si="49"/>
        <v>LAZER - 13</v>
      </c>
      <c r="C279" s="254" t="str">
        <f t="shared" si="50"/>
        <v>Galleria Gourmet</v>
      </c>
      <c r="D279" s="249" t="s">
        <v>5234</v>
      </c>
      <c r="E279" s="250">
        <v>2</v>
      </c>
      <c r="F279" s="247">
        <v>6576</v>
      </c>
      <c r="G279" s="253" cm="1">
        <f t="array" ref="G279">_xlfn.IFS(AND(B279&lt;&gt;"",C279="",D279=""),SUMPRODUCT($E$26:$E$422,$F$26:$F$422, --($B$26:$B$422=B279)),AND(C279&lt;&gt;"",F279=""),SUMPRODUCT($E$26:$E$422,$F$26:$F$422,--($C$26:$C$422=C279)),AND(D279,F279)&lt;&gt;0,E279*F279)</f>
        <v>13152</v>
      </c>
      <c r="H279" s="248" t="s">
        <v>5150</v>
      </c>
    </row>
    <row r="280" spans="2:8" ht="13.5" customHeight="1" outlineLevel="2" x14ac:dyDescent="0.2">
      <c r="B280" s="239" t="str">
        <f t="shared" si="49"/>
        <v>LAZER - 13</v>
      </c>
      <c r="C280" s="254" t="str">
        <f t="shared" si="50"/>
        <v>Galleria Gourmet</v>
      </c>
      <c r="D280" s="249" t="s">
        <v>5235</v>
      </c>
      <c r="E280" s="250">
        <v>2</v>
      </c>
      <c r="F280" s="247">
        <v>14867</v>
      </c>
      <c r="G280" s="253" cm="1">
        <f t="array" ref="G280">_xlfn.IFS(AND(B280&lt;&gt;"",C280="",D280=""),SUMPRODUCT($E$26:$E$422,$F$26:$F$422, --($B$26:$B$422=B280)),AND(C280&lt;&gt;"",F280=""),SUMPRODUCT($E$26:$E$422,$F$26:$F$422,--($C$26:$C$422=C280)),AND(D280,F280)&lt;&gt;0,E280*F280)</f>
        <v>29734</v>
      </c>
      <c r="H280" s="248" t="s">
        <v>5150</v>
      </c>
    </row>
    <row r="281" spans="2:8" ht="13.5" customHeight="1" outlineLevel="2" x14ac:dyDescent="0.2">
      <c r="B281" s="239" t="str">
        <f t="shared" si="49"/>
        <v>LAZER - 13</v>
      </c>
      <c r="C281" s="254" t="str">
        <f t="shared" si="50"/>
        <v>Galleria Gourmet</v>
      </c>
      <c r="D281" s="249" t="s">
        <v>5236</v>
      </c>
      <c r="E281" s="250">
        <v>2</v>
      </c>
      <c r="F281" s="247">
        <v>8000</v>
      </c>
      <c r="G281" s="253" cm="1">
        <f t="array" ref="G281">_xlfn.IFS(AND(B281&lt;&gt;"",C281="",D281=""),SUMPRODUCT($E$26:$E$422,$F$26:$F$422, --($B$26:$B$422=B281)),AND(C281&lt;&gt;"",F281=""),SUMPRODUCT($E$26:$E$422,$F$26:$F$422,--($C$26:$C$422=C281)),AND(D281,F281)&lt;&gt;0,E281*F281)</f>
        <v>16000</v>
      </c>
      <c r="H281" s="248" t="s">
        <v>5149</v>
      </c>
    </row>
    <row r="282" spans="2:8" ht="13.5" customHeight="1" outlineLevel="2" x14ac:dyDescent="0.2">
      <c r="B282" s="239" t="str">
        <f t="shared" si="49"/>
        <v>LAZER - 13</v>
      </c>
      <c r="C282" s="254" t="str">
        <f t="shared" si="50"/>
        <v>Galleria Gourmet</v>
      </c>
      <c r="D282" s="249" t="s">
        <v>831</v>
      </c>
      <c r="E282" s="250">
        <v>2</v>
      </c>
      <c r="F282" s="252">
        <v>200</v>
      </c>
      <c r="G282" s="253" cm="1">
        <f t="array" ref="G282">_xlfn.IFS(AND(B282&lt;&gt;"",C282="",D282=""),SUMPRODUCT($E$26:$E$422,$F$26:$F$422, --($B$26:$B$422=B282)),AND(C282&lt;&gt;"",F282=""),SUMPRODUCT($E$26:$E$422,$F$26:$F$422,--($C$26:$C$422=C282)),AND(D282,F282)&lt;&gt;0,E282*F282)</f>
        <v>400</v>
      </c>
      <c r="H282" s="248" t="s">
        <v>828</v>
      </c>
    </row>
    <row r="283" spans="2:8" ht="13.5" customHeight="1" outlineLevel="2" x14ac:dyDescent="0.2">
      <c r="B283" s="239" t="str">
        <f t="shared" si="49"/>
        <v>LAZER - 13</v>
      </c>
      <c r="C283" s="254" t="str">
        <f t="shared" si="50"/>
        <v>Galleria Gourmet</v>
      </c>
      <c r="D283" s="249" t="s">
        <v>5188</v>
      </c>
      <c r="E283" s="250">
        <v>1</v>
      </c>
      <c r="F283" s="247">
        <v>56</v>
      </c>
      <c r="G283" s="253" cm="1">
        <f t="array" ref="G283">_xlfn.IFS(AND(B283&lt;&gt;"",C283="",D283=""),SUMPRODUCT($E$26:$E$422,$F$26:$F$422, --($B$26:$B$422=B283)),AND(C283&lt;&gt;"",F283=""),SUMPRODUCT($E$26:$E$422,$F$26:$F$422,--($C$26:$C$422=C283)),AND(D283,F283)&lt;&gt;0,E283*F283)</f>
        <v>56</v>
      </c>
      <c r="H283" s="248" t="s">
        <v>5153</v>
      </c>
    </row>
    <row r="284" spans="2:8" ht="13.5" customHeight="1" outlineLevel="2" x14ac:dyDescent="0.2">
      <c r="B284" s="239" t="str">
        <f t="shared" si="49"/>
        <v>LAZER - 13</v>
      </c>
      <c r="C284" s="254" t="str">
        <f t="shared" si="50"/>
        <v>Galleria Gourmet</v>
      </c>
      <c r="D284" s="249" t="s">
        <v>5168</v>
      </c>
      <c r="E284" s="250">
        <v>2</v>
      </c>
      <c r="F284" s="247">
        <v>569.04999999999995</v>
      </c>
      <c r="G284" s="253" cm="1">
        <f t="array" ref="G284">_xlfn.IFS(AND(B284&lt;&gt;"",C284="",D284=""),SUMPRODUCT($E$26:$E$422,$F$26:$F$422, --($B$26:$B$422=B284)),AND(C284&lt;&gt;"",F284=""),SUMPRODUCT($E$26:$E$422,$F$26:$F$422,--($C$26:$C$422=C284)),AND(D284,F284)&lt;&gt;0,E284*F284)</f>
        <v>1138.0999999999999</v>
      </c>
      <c r="H284" s="248" t="s">
        <v>5153</v>
      </c>
    </row>
    <row r="285" spans="2:8" ht="13.5" customHeight="1" outlineLevel="2" x14ac:dyDescent="0.2">
      <c r="B285" s="239" t="str">
        <f t="shared" si="49"/>
        <v>LAZER - 13</v>
      </c>
      <c r="C285" s="254" t="str">
        <f t="shared" si="50"/>
        <v>Galleria Gourmet</v>
      </c>
      <c r="D285" s="249" t="s">
        <v>5169</v>
      </c>
      <c r="E285" s="250">
        <v>1</v>
      </c>
      <c r="F285" s="247">
        <v>200</v>
      </c>
      <c r="G285" s="253" cm="1">
        <f t="array" ref="G285">_xlfn.IFS(AND(B285&lt;&gt;"",C285="",D285=""),SUMPRODUCT($E$26:$E$422,$F$26:$F$422, --($B$26:$B$422=B285)),AND(C285&lt;&gt;"",F285=""),SUMPRODUCT($E$26:$E$422,$F$26:$F$422,--($C$26:$C$422=C285)),AND(D285,F285)&lt;&gt;0,E285*F285)</f>
        <v>200</v>
      </c>
      <c r="H285" s="248" t="s">
        <v>5153</v>
      </c>
    </row>
    <row r="286" spans="2:8" ht="13.5" customHeight="1" outlineLevel="1" x14ac:dyDescent="0.2">
      <c r="B286" s="239" t="str">
        <f t="shared" si="49"/>
        <v>LAZER - 13</v>
      </c>
      <c r="C286" s="240" t="s">
        <v>5237</v>
      </c>
      <c r="D286" s="241" t="s">
        <v>686</v>
      </c>
      <c r="E286" s="242">
        <v>109.64</v>
      </c>
      <c r="F286" s="243"/>
      <c r="G286" s="244" cm="1">
        <f t="array" ref="G286">_xlfn.IFS(AND(B286&lt;&gt;"",C286="",D286=""),SUMPRODUCT($E$26:$E$422,$F$26:$F$422, --($B$26:$B$422=B286)),AND(C286&lt;&gt;"",F286=""),SUMPRODUCT($E$26:$E$422,$F$26:$F$422,--($C$26:$C$422=C286)),AND(D286,F286)&lt;&gt;0,E286*F286)</f>
        <v>159577.25</v>
      </c>
      <c r="H286" s="245">
        <f>G286/E286</f>
        <v>1455.4656147391463</v>
      </c>
    </row>
    <row r="287" spans="2:8" ht="13.5" customHeight="1" outlineLevel="2" x14ac:dyDescent="0.2">
      <c r="B287" s="239" t="str">
        <f t="shared" si="49"/>
        <v>LAZER - 13</v>
      </c>
      <c r="C287" s="254" t="str">
        <f>C286</f>
        <v>Galleria Outdoor</v>
      </c>
      <c r="D287" s="249" t="s">
        <v>5238</v>
      </c>
      <c r="E287" s="250">
        <v>1</v>
      </c>
      <c r="F287" s="247">
        <v>3750</v>
      </c>
      <c r="G287" s="253" cm="1">
        <f t="array" ref="G287">_xlfn.IFS(AND(B287&lt;&gt;"",C287="",D287=""),SUMPRODUCT($E$26:$E$422,$F$26:$F$422, --($B$26:$B$422=B287)),AND(C287&lt;&gt;"",F287=""),SUMPRODUCT($E$26:$E$422,$F$26:$F$422,--($C$26:$C$422=C287)),AND(D287,F287)&lt;&gt;0,E287*F287)</f>
        <v>3750</v>
      </c>
      <c r="H287" s="248" t="s">
        <v>5145</v>
      </c>
    </row>
    <row r="288" spans="2:8" ht="13.5" customHeight="1" outlineLevel="2" x14ac:dyDescent="0.2">
      <c r="B288" s="239" t="str">
        <f t="shared" si="49"/>
        <v>LAZER - 13</v>
      </c>
      <c r="C288" s="254" t="str">
        <f>C286</f>
        <v>Galleria Outdoor</v>
      </c>
      <c r="D288" s="249" t="s">
        <v>5239</v>
      </c>
      <c r="E288" s="250">
        <v>1</v>
      </c>
      <c r="F288" s="247">
        <v>13750</v>
      </c>
      <c r="G288" s="253" cm="1">
        <f t="array" ref="G288">_xlfn.IFS(AND(B288&lt;&gt;"",C288="",D288=""),SUMPRODUCT($E$26:$E$422,$F$26:$F$422, --($B$26:$B$422=B288)),AND(C288&lt;&gt;"",F288=""),SUMPRODUCT($E$26:$E$422,$F$26:$F$422,--($C$26:$C$422=C288)),AND(D288,F288)&lt;&gt;0,E288*F288)</f>
        <v>13750</v>
      </c>
      <c r="H288" s="248" t="s">
        <v>5145</v>
      </c>
    </row>
    <row r="289" spans="2:8" ht="13.5" customHeight="1" outlineLevel="2" x14ac:dyDescent="0.2">
      <c r="B289" s="239" t="str">
        <f t="shared" si="49"/>
        <v>LAZER - 13</v>
      </c>
      <c r="C289" s="254" t="str">
        <f>C286</f>
        <v>Galleria Outdoor</v>
      </c>
      <c r="D289" s="249" t="s">
        <v>5287</v>
      </c>
      <c r="E289" s="250">
        <v>2</v>
      </c>
      <c r="F289" s="247">
        <f>5350+6100+7950</f>
        <v>19400</v>
      </c>
      <c r="G289" s="253" cm="1">
        <f t="array" ref="G289">_xlfn.IFS(AND(B289&lt;&gt;"",C289="",D289=""),SUMPRODUCT($E$26:$E$422,$F$26:$F$422, --($B$26:$B$422=B289)),AND(C289&lt;&gt;"",F289=""),SUMPRODUCT($E$26:$E$422,$F$26:$F$422,--($C$26:$C$422=C289)),AND(D289,F289)&lt;&gt;0,E289*F289)</f>
        <v>38800</v>
      </c>
      <c r="H289" s="248" t="s">
        <v>829</v>
      </c>
    </row>
    <row r="290" spans="2:8" ht="13.5" customHeight="1" outlineLevel="2" x14ac:dyDescent="0.2">
      <c r="B290" s="239" t="str">
        <f t="shared" si="49"/>
        <v>LAZER - 13</v>
      </c>
      <c r="C290" s="254" t="str">
        <f>C287</f>
        <v>Galleria Outdoor</v>
      </c>
      <c r="D290" s="249" t="s">
        <v>5240</v>
      </c>
      <c r="E290" s="250">
        <f>(1.5*1.5)*2+(2*1.5)</f>
        <v>7.5</v>
      </c>
      <c r="F290" s="247">
        <v>1800</v>
      </c>
      <c r="G290" s="253" cm="1">
        <f t="array" ref="G290">_xlfn.IFS(AND(B290&lt;&gt;"",C290="",D290=""),SUMPRODUCT($E$26:$E$422,$F$26:$F$422, --($B$26:$B$422=B290)),AND(C290&lt;&gt;"",F290=""),SUMPRODUCT($E$26:$E$422,$F$26:$F$422,--($C$26:$C$422=C290)),AND(D290,F290)&lt;&gt;0,E290*F290)</f>
        <v>13500</v>
      </c>
      <c r="H290" s="248" t="s">
        <v>5141</v>
      </c>
    </row>
    <row r="291" spans="2:8" ht="13.5" customHeight="1" outlineLevel="2" x14ac:dyDescent="0.2">
      <c r="B291" s="239" t="str">
        <f t="shared" si="49"/>
        <v>LAZER - 13</v>
      </c>
      <c r="C291" s="254" t="str">
        <f t="shared" ref="C291:C294" si="51">C288</f>
        <v>Galleria Outdoor</v>
      </c>
      <c r="D291" s="249" t="s">
        <v>5241</v>
      </c>
      <c r="E291" s="250">
        <v>3</v>
      </c>
      <c r="F291" s="247">
        <v>565</v>
      </c>
      <c r="G291" s="253" cm="1">
        <f t="array" ref="G291">_xlfn.IFS(AND(B291&lt;&gt;"",C291="",D291=""),SUMPRODUCT($E$26:$E$422,$F$26:$F$422, --($B$26:$B$422=B291)),AND(C291&lt;&gt;"",F291=""),SUMPRODUCT($E$26:$E$422,$F$26:$F$422,--($C$26:$C$422=C291)),AND(D291,F291)&lt;&gt;0,E291*F291)</f>
        <v>1695</v>
      </c>
      <c r="H291" s="248" t="s">
        <v>5150</v>
      </c>
    </row>
    <row r="292" spans="2:8" ht="13.5" customHeight="1" outlineLevel="2" x14ac:dyDescent="0.2">
      <c r="B292" s="239" t="str">
        <f t="shared" si="49"/>
        <v>LAZER - 13</v>
      </c>
      <c r="C292" s="254" t="str">
        <f t="shared" si="51"/>
        <v>Galleria Outdoor</v>
      </c>
      <c r="D292" s="249" t="s">
        <v>5773</v>
      </c>
      <c r="E292" s="250">
        <f>(0.65*1.5)+(2.43+0.65)</f>
        <v>4.0549999999999997</v>
      </c>
      <c r="F292" s="247">
        <v>750</v>
      </c>
      <c r="G292" s="253" cm="1">
        <f t="array" ref="G292">_xlfn.IFS(AND(B292&lt;&gt;"",C292="",D292=""),SUMPRODUCT($E$26:$E$422,$F$26:$F$422, --($B$26:$B$422=B292)),AND(C292&lt;&gt;"",F292=""),SUMPRODUCT($E$26:$E$422,$F$26:$F$422,--($C$26:$C$422=C292)),AND(D292,F292)&lt;&gt;0,E292*F292)</f>
        <v>3041.25</v>
      </c>
      <c r="H292" s="248" t="s">
        <v>5141</v>
      </c>
    </row>
    <row r="293" spans="2:8" ht="13.5" customHeight="1" outlineLevel="2" x14ac:dyDescent="0.2">
      <c r="B293" s="239" t="str">
        <f t="shared" si="49"/>
        <v>LAZER - 13</v>
      </c>
      <c r="C293" s="254" t="str">
        <f t="shared" si="51"/>
        <v>Galleria Outdoor</v>
      </c>
      <c r="D293" s="249" t="s">
        <v>5242</v>
      </c>
      <c r="E293" s="250">
        <v>1</v>
      </c>
      <c r="F293" s="247">
        <v>3500</v>
      </c>
      <c r="G293" s="253" cm="1">
        <f t="array" ref="G293">_xlfn.IFS(AND(B293&lt;&gt;"",C293="",D293=""),SUMPRODUCT($E$26:$E$422,$F$26:$F$422, --($B$26:$B$422=B293)),AND(C293&lt;&gt;"",F293=""),SUMPRODUCT($E$26:$E$422,$F$26:$F$422,--($C$26:$C$422=C293)),AND(D293,F293)&lt;&gt;0,E293*F293)</f>
        <v>3500</v>
      </c>
      <c r="H293" s="248" t="s">
        <v>5145</v>
      </c>
    </row>
    <row r="294" spans="2:8" outlineLevel="2" x14ac:dyDescent="0.2">
      <c r="B294" s="239" t="str">
        <f t="shared" si="49"/>
        <v>LAZER - 13</v>
      </c>
      <c r="C294" s="254" t="str">
        <f t="shared" si="51"/>
        <v>Galleria Outdoor</v>
      </c>
      <c r="D294" s="249" t="s">
        <v>5243</v>
      </c>
      <c r="E294" s="250">
        <v>1</v>
      </c>
      <c r="F294" s="247">
        <v>121</v>
      </c>
      <c r="G294" s="253" cm="1">
        <f t="array" ref="G294">_xlfn.IFS(AND(B294&lt;&gt;"",C294="",D294=""),SUMPRODUCT($E$26:$E$422,$F$26:$F$422, --($B$26:$B$422=B294)),AND(C294&lt;&gt;"",F294=""),SUMPRODUCT($E$26:$E$422,$F$26:$F$422,--($C$26:$C$422=C294)),AND(D294,F294)&lt;&gt;0,E294*F294)</f>
        <v>121</v>
      </c>
      <c r="H294" s="248" t="s">
        <v>828</v>
      </c>
    </row>
    <row r="295" spans="2:8" outlineLevel="2" x14ac:dyDescent="0.2">
      <c r="B295" s="239" t="str">
        <f t="shared" si="49"/>
        <v>LAZER - 13</v>
      </c>
      <c r="C295" s="254" t="str">
        <f t="shared" ref="C295:C298" si="52">C294</f>
        <v>Galleria Outdoor</v>
      </c>
      <c r="D295" s="249" t="s">
        <v>5244</v>
      </c>
      <c r="E295" s="250">
        <v>1</v>
      </c>
      <c r="F295" s="247">
        <v>5438</v>
      </c>
      <c r="G295" s="253" cm="1">
        <f t="array" ref="G295">_xlfn.IFS(AND(B295&lt;&gt;"",C295="",D295=""),SUMPRODUCT($E$26:$E$422,$F$26:$F$422, --($B$26:$B$422=B295)),AND(C295&lt;&gt;"",F295=""),SUMPRODUCT($E$26:$E$422,$F$26:$F$422,--($C$26:$C$422=C295)),AND(D295,F295)&lt;&gt;0,E295*F295)</f>
        <v>5438</v>
      </c>
      <c r="H295" s="248" t="s">
        <v>5150</v>
      </c>
    </row>
    <row r="296" spans="2:8" ht="13.5" customHeight="1" outlineLevel="2" x14ac:dyDescent="0.2">
      <c r="B296" s="239" t="str">
        <f t="shared" si="49"/>
        <v>LAZER - 13</v>
      </c>
      <c r="C296" s="254" t="str">
        <f t="shared" si="52"/>
        <v>Galleria Outdoor</v>
      </c>
      <c r="D296" s="249" t="s">
        <v>5245</v>
      </c>
      <c r="E296" s="250">
        <v>2</v>
      </c>
      <c r="F296" s="247">
        <v>13810</v>
      </c>
      <c r="G296" s="253" cm="1">
        <f t="array" ref="G296">_xlfn.IFS(AND(B296&lt;&gt;"",C296="",D296=""),SUMPRODUCT($E$26:$E$422,$F$26:$F$422, --($B$26:$B$422=B296)),AND(C296&lt;&gt;"",F296=""),SUMPRODUCT($E$26:$E$422,$F$26:$F$422,--($C$26:$C$422=C296)),AND(D296,F296)&lt;&gt;0,E296*F296)</f>
        <v>27620</v>
      </c>
      <c r="H296" s="248" t="s">
        <v>5149</v>
      </c>
    </row>
    <row r="297" spans="2:8" ht="13.5" customHeight="1" outlineLevel="2" x14ac:dyDescent="0.2">
      <c r="B297" s="239" t="str">
        <f t="shared" si="49"/>
        <v>LAZER - 13</v>
      </c>
      <c r="C297" s="254" t="str">
        <f t="shared" si="52"/>
        <v>Galleria Outdoor</v>
      </c>
      <c r="D297" s="249" t="s">
        <v>5246</v>
      </c>
      <c r="E297" s="250">
        <v>8</v>
      </c>
      <c r="F297" s="247">
        <v>2850</v>
      </c>
      <c r="G297" s="253" cm="1">
        <f t="array" ref="G297">_xlfn.IFS(AND(B297&lt;&gt;"",C297="",D297=""),SUMPRODUCT($E$26:$E$422,$F$26:$F$422, --($B$26:$B$422=B297)),AND(C297&lt;&gt;"",F297=""),SUMPRODUCT($E$26:$E$422,$F$26:$F$422,--($C$26:$C$422=C297)),AND(D297,F297)&lt;&gt;0,E297*F297)</f>
        <v>22800</v>
      </c>
      <c r="H297" s="248" t="s">
        <v>5150</v>
      </c>
    </row>
    <row r="298" spans="2:8" ht="13.5" customHeight="1" outlineLevel="2" x14ac:dyDescent="0.2">
      <c r="B298" s="239" t="str">
        <f t="shared" si="49"/>
        <v>LAZER - 13</v>
      </c>
      <c r="C298" s="254" t="str">
        <f t="shared" si="52"/>
        <v>Galleria Outdoor</v>
      </c>
      <c r="D298" s="249" t="s">
        <v>5188</v>
      </c>
      <c r="E298" s="250">
        <v>1</v>
      </c>
      <c r="F298" s="247">
        <v>56</v>
      </c>
      <c r="G298" s="253" cm="1">
        <f t="array" ref="G298">_xlfn.IFS(AND(B298&lt;&gt;"",C298="",D298=""),SUMPRODUCT($E$26:$E$422,$F$26:$F$422, --($B$26:$B$422=B298)),AND(C298&lt;&gt;"",F298=""),SUMPRODUCT($E$26:$E$422,$F$26:$F$422,--($C$26:$C$422=C298)),AND(D298,F298)&lt;&gt;0,E298*F298)</f>
        <v>56</v>
      </c>
      <c r="H298" s="248" t="s">
        <v>5153</v>
      </c>
    </row>
    <row r="299" spans="2:8" ht="13.5" customHeight="1" outlineLevel="2" x14ac:dyDescent="0.2">
      <c r="B299" s="239" t="str">
        <f t="shared" ref="B299:B329" si="53">B298</f>
        <v>LAZER - 13</v>
      </c>
      <c r="C299" s="254" t="str">
        <f t="shared" ref="C299:C305" si="54">C298</f>
        <v>Galleria Outdoor</v>
      </c>
      <c r="D299" s="249" t="s">
        <v>5247</v>
      </c>
      <c r="E299" s="250">
        <v>1</v>
      </c>
      <c r="F299" s="247">
        <v>3699</v>
      </c>
      <c r="G299" s="253" cm="1">
        <f t="array" ref="G299">_xlfn.IFS(AND(B299&lt;&gt;"",C299="",D299=""),SUMPRODUCT($E$26:$E$422,$F$26:$F$422, --($B$26:$B$422=B299)),AND(C299&lt;&gt;"",F299=""),SUMPRODUCT($E$26:$E$422,$F$26:$F$422,--($C$26:$C$422=C299)),AND(D299,F299)&lt;&gt;0,E299*F299)</f>
        <v>3699</v>
      </c>
      <c r="H299" s="248" t="s">
        <v>5150</v>
      </c>
    </row>
    <row r="300" spans="2:8" ht="13.5" customHeight="1" outlineLevel="2" x14ac:dyDescent="0.2">
      <c r="B300" s="239" t="str">
        <f t="shared" si="53"/>
        <v>LAZER - 13</v>
      </c>
      <c r="C300" s="254" t="str">
        <f t="shared" si="54"/>
        <v>Galleria Outdoor</v>
      </c>
      <c r="D300" s="249" t="s">
        <v>5248</v>
      </c>
      <c r="E300" s="250">
        <v>1</v>
      </c>
      <c r="F300" s="247">
        <v>756</v>
      </c>
      <c r="G300" s="253" cm="1">
        <f t="array" ref="G300">_xlfn.IFS(AND(B300&lt;&gt;"",C300="",D300=""),SUMPRODUCT($E$26:$E$422,$F$26:$F$422, --($B$26:$B$422=B300)),AND(C300&lt;&gt;"",F300=""),SUMPRODUCT($E$26:$E$422,$F$26:$F$422,--($C$26:$C$422=C300)),AND(D300,F300)&lt;&gt;0,E300*F300)</f>
        <v>756</v>
      </c>
      <c r="H300" s="248" t="s">
        <v>5150</v>
      </c>
    </row>
    <row r="301" spans="2:8" ht="13.5" customHeight="1" outlineLevel="2" x14ac:dyDescent="0.2">
      <c r="B301" s="239" t="str">
        <f t="shared" si="53"/>
        <v>LAZER - 13</v>
      </c>
      <c r="C301" s="254" t="str">
        <f t="shared" si="54"/>
        <v>Galleria Outdoor</v>
      </c>
      <c r="D301" s="249" t="s">
        <v>5204</v>
      </c>
      <c r="E301" s="250">
        <v>4</v>
      </c>
      <c r="F301" s="247">
        <v>3791</v>
      </c>
      <c r="G301" s="253" cm="1">
        <f t="array" ref="G301">_xlfn.IFS(AND(B301&lt;&gt;"",C301="",D301=""),SUMPRODUCT($E$26:$E$422,$F$26:$F$422, --($B$26:$B$422=B301)),AND(C301&lt;&gt;"",F301=""),SUMPRODUCT($E$26:$E$422,$F$26:$F$422,--($C$26:$C$422=C301)),AND(D301,F301)&lt;&gt;0,E301*F301)</f>
        <v>15164</v>
      </c>
      <c r="H301" s="248" t="s">
        <v>828</v>
      </c>
    </row>
    <row r="302" spans="2:8" ht="13.5" customHeight="1" outlineLevel="2" x14ac:dyDescent="0.2">
      <c r="B302" s="239" t="str">
        <f t="shared" si="53"/>
        <v>LAZER - 13</v>
      </c>
      <c r="C302" s="254" t="str">
        <f t="shared" si="54"/>
        <v>Galleria Outdoor</v>
      </c>
      <c r="D302" s="249" t="s">
        <v>5292</v>
      </c>
      <c r="E302" s="250">
        <v>1</v>
      </c>
      <c r="F302" s="247">
        <v>285</v>
      </c>
      <c r="G302" s="253" cm="1">
        <f t="array" ref="G302">_xlfn.IFS(AND(B302&lt;&gt;"",C302="",D302=""),SUMPRODUCT($E$26:$E$422,$F$26:$F$422, --($B$26:$B$422=B302)),AND(C302&lt;&gt;"",F302=""),SUMPRODUCT($E$26:$E$422,$F$26:$F$422,--($C$26:$C$422=C302)),AND(D302,F302)&lt;&gt;0,E302*F302)</f>
        <v>285</v>
      </c>
      <c r="H302" s="248" t="s">
        <v>5150</v>
      </c>
    </row>
    <row r="303" spans="2:8" outlineLevel="2" x14ac:dyDescent="0.2">
      <c r="B303" s="239" t="str">
        <f t="shared" si="53"/>
        <v>LAZER - 13</v>
      </c>
      <c r="C303" s="254" t="str">
        <f t="shared" si="54"/>
        <v>Galleria Outdoor</v>
      </c>
      <c r="D303" s="249" t="s">
        <v>5249</v>
      </c>
      <c r="E303" s="250">
        <v>3</v>
      </c>
      <c r="F303" s="247">
        <v>714</v>
      </c>
      <c r="G303" s="253" cm="1">
        <f t="array" ref="G303">_xlfn.IFS(AND(B303&lt;&gt;"",C303="",D303=""),SUMPRODUCT($E$26:$E$422,$F$26:$F$422, --($B$26:$B$422=B303)),AND(C303&lt;&gt;"",F303=""),SUMPRODUCT($E$26:$E$422,$F$26:$F$422,--($C$26:$C$422=C303)),AND(D303,F303)&lt;&gt;0,E303*F303)</f>
        <v>2142</v>
      </c>
      <c r="H303" s="248" t="s">
        <v>828</v>
      </c>
    </row>
    <row r="304" spans="2:8" outlineLevel="2" x14ac:dyDescent="0.2">
      <c r="B304" s="239" t="str">
        <f t="shared" si="53"/>
        <v>LAZER - 13</v>
      </c>
      <c r="C304" s="254" t="str">
        <f t="shared" si="54"/>
        <v>Galleria Outdoor</v>
      </c>
      <c r="D304" s="249" t="s">
        <v>5250</v>
      </c>
      <c r="E304" s="250">
        <v>2</v>
      </c>
      <c r="F304" s="247">
        <v>230</v>
      </c>
      <c r="G304" s="253" cm="1">
        <f t="array" ref="G304">_xlfn.IFS(AND(B304&lt;&gt;"",C304="",D304=""),SUMPRODUCT($E$26:$E$422,$F$26:$F$422, --($B$26:$B$422=B304)),AND(C304&lt;&gt;"",F304=""),SUMPRODUCT($E$26:$E$422,$F$26:$F$422,--($C$26:$C$422=C304)),AND(D304,F304)&lt;&gt;0,E304*F304)</f>
        <v>460</v>
      </c>
      <c r="H304" s="248" t="s">
        <v>828</v>
      </c>
    </row>
    <row r="305" spans="2:8" outlineLevel="2" x14ac:dyDescent="0.2">
      <c r="B305" s="239" t="str">
        <f t="shared" si="53"/>
        <v>LAZER - 13</v>
      </c>
      <c r="C305" s="254" t="str">
        <f t="shared" si="54"/>
        <v>Galleria Outdoor</v>
      </c>
      <c r="D305" s="249" t="s">
        <v>5291</v>
      </c>
      <c r="E305" s="250">
        <v>2</v>
      </c>
      <c r="F305" s="247">
        <v>1500</v>
      </c>
      <c r="G305" s="253" cm="1">
        <f t="array" ref="G305">_xlfn.IFS(AND(B305&lt;&gt;"",C305="",D305=""),SUMPRODUCT($E$26:$E$422,$F$26:$F$422, --($B$26:$B$422=B305)),AND(C305&lt;&gt;"",F305=""),SUMPRODUCT($E$26:$E$422,$F$26:$F$422,--($C$26:$C$422=C305)),AND(D305,F305)&lt;&gt;0,E305*F305)</f>
        <v>3000</v>
      </c>
      <c r="H305" s="248" t="s">
        <v>5150</v>
      </c>
    </row>
    <row r="306" spans="2:8" ht="13.5" customHeight="1" outlineLevel="1" x14ac:dyDescent="0.2">
      <c r="B306" s="239" t="str">
        <f t="shared" si="53"/>
        <v>LAZER - 13</v>
      </c>
      <c r="C306" s="240" t="s">
        <v>5251</v>
      </c>
      <c r="D306" s="241" t="s">
        <v>686</v>
      </c>
      <c r="E306" s="242">
        <v>110.26</v>
      </c>
      <c r="F306" s="243"/>
      <c r="G306" s="244" cm="1">
        <f t="array" ref="G306">_xlfn.IFS(AND(B306&lt;&gt;"",C306="",D306=""),SUMPRODUCT($E$26:$E$422,$F$26:$F$422, --($B$26:$B$422=B306)),AND(C306&lt;&gt;"",F306=""),SUMPRODUCT($E$26:$E$422,$F$26:$F$422,--($C$26:$C$422=C306)),AND(D306,F306)&lt;&gt;0,E306*F306)</f>
        <v>342040.2</v>
      </c>
      <c r="H306" s="245">
        <f>G306/E306</f>
        <v>3102.1240703791041</v>
      </c>
    </row>
    <row r="307" spans="2:8" ht="13.5" customHeight="1" outlineLevel="2" x14ac:dyDescent="0.2">
      <c r="B307" s="239" t="str">
        <f t="shared" si="53"/>
        <v>LAZER - 13</v>
      </c>
      <c r="C307" s="254" t="str">
        <f>C306</f>
        <v>Galleria Fitness</v>
      </c>
      <c r="D307" s="249" t="s">
        <v>5252</v>
      </c>
      <c r="E307" s="250">
        <v>4</v>
      </c>
      <c r="F307" s="247">
        <v>26500</v>
      </c>
      <c r="G307" s="253" cm="1">
        <f t="array" ref="G307">_xlfn.IFS(AND(B307&lt;&gt;"",C307="",D307=""),SUMPRODUCT($E$26:$E$422,$F$26:$F$422, --($B$26:$B$422=B307)),AND(C307&lt;&gt;"",F307=""),SUMPRODUCT($E$26:$E$422,$F$26:$F$422,--($C$26:$C$422=C307)),AND(D307,F307)&lt;&gt;0,E307*F307)</f>
        <v>106000</v>
      </c>
      <c r="H307" s="248" t="s">
        <v>5147</v>
      </c>
    </row>
    <row r="308" spans="2:8" ht="13.5" customHeight="1" outlineLevel="2" x14ac:dyDescent="0.2">
      <c r="B308" s="239" t="str">
        <f t="shared" si="53"/>
        <v>LAZER - 13</v>
      </c>
      <c r="C308" s="254" t="str">
        <f t="shared" ref="C308:C316" si="55">C306</f>
        <v>Galleria Fitness</v>
      </c>
      <c r="D308" s="249" t="s">
        <v>5253</v>
      </c>
      <c r="E308" s="250">
        <v>1</v>
      </c>
      <c r="F308" s="247">
        <v>14800</v>
      </c>
      <c r="G308" s="253" cm="1">
        <f t="array" ref="G308">_xlfn.IFS(AND(B308&lt;&gt;"",C308="",D308=""),SUMPRODUCT($E$26:$E$422,$F$26:$F$422, --($B$26:$B$422=B308)),AND(C308&lt;&gt;"",F308=""),SUMPRODUCT($E$26:$E$422,$F$26:$F$422,--($C$26:$C$422=C308)),AND(D308,F308)&lt;&gt;0,E308*F308)</f>
        <v>14800</v>
      </c>
      <c r="H308" s="248" t="s">
        <v>5147</v>
      </c>
    </row>
    <row r="309" spans="2:8" ht="13.5" customHeight="1" outlineLevel="2" x14ac:dyDescent="0.2">
      <c r="B309" s="239" t="str">
        <f t="shared" si="53"/>
        <v>LAZER - 13</v>
      </c>
      <c r="C309" s="254" t="str">
        <f t="shared" si="55"/>
        <v>Galleria Fitness</v>
      </c>
      <c r="D309" s="249" t="s">
        <v>5254</v>
      </c>
      <c r="E309" s="250">
        <v>1</v>
      </c>
      <c r="F309" s="247">
        <v>13200</v>
      </c>
      <c r="G309" s="253" cm="1">
        <f t="array" ref="G309">_xlfn.IFS(AND(B309&lt;&gt;"",C309="",D309=""),SUMPRODUCT($E$26:$E$422,$F$26:$F$422, --($B$26:$B$422=B309)),AND(C309&lt;&gt;"",F309=""),SUMPRODUCT($E$26:$E$422,$F$26:$F$422,--($C$26:$C$422=C309)),AND(D309,F309)&lt;&gt;0,E309*F309)</f>
        <v>13200</v>
      </c>
      <c r="H309" s="248" t="s">
        <v>5147</v>
      </c>
    </row>
    <row r="310" spans="2:8" ht="13.5" customHeight="1" outlineLevel="2" x14ac:dyDescent="0.2">
      <c r="B310" s="239" t="str">
        <f t="shared" si="53"/>
        <v>LAZER - 13</v>
      </c>
      <c r="C310" s="254" t="str">
        <f t="shared" si="55"/>
        <v>Galleria Fitness</v>
      </c>
      <c r="D310" s="249" t="s">
        <v>5255</v>
      </c>
      <c r="E310" s="250">
        <v>1</v>
      </c>
      <c r="F310" s="247">
        <v>33000</v>
      </c>
      <c r="G310" s="253" cm="1">
        <f t="array" ref="G310">_xlfn.IFS(AND(B310&lt;&gt;"",C310="",D310=""),SUMPRODUCT($E$26:$E$422,$F$26:$F$422, --($B$26:$B$422=B310)),AND(C310&lt;&gt;"",F310=""),SUMPRODUCT($E$26:$E$422,$F$26:$F$422,--($C$26:$C$422=C310)),AND(D310,F310)&lt;&gt;0,E310*F310)</f>
        <v>33000</v>
      </c>
      <c r="H310" s="248" t="s">
        <v>5147</v>
      </c>
    </row>
    <row r="311" spans="2:8" outlineLevel="2" x14ac:dyDescent="0.2">
      <c r="B311" s="239" t="str">
        <f t="shared" si="53"/>
        <v>LAZER - 13</v>
      </c>
      <c r="C311" s="254" t="str">
        <f t="shared" si="55"/>
        <v>Galleria Fitness</v>
      </c>
      <c r="D311" s="249" t="s">
        <v>5256</v>
      </c>
      <c r="E311" s="250">
        <v>1</v>
      </c>
      <c r="F311" s="247">
        <v>21000</v>
      </c>
      <c r="G311" s="253" cm="1">
        <f t="array" ref="G311">_xlfn.IFS(AND(B311&lt;&gt;"",C311="",D311=""),SUMPRODUCT($E$26:$E$422,$F$26:$F$422, --($B$26:$B$422=B311)),AND(C311&lt;&gt;"",F311=""),SUMPRODUCT($E$26:$E$422,$F$26:$F$422,--($C$26:$C$422=C311)),AND(D311,F311)&lt;&gt;0,E311*F311)</f>
        <v>21000</v>
      </c>
      <c r="H311" s="248" t="s">
        <v>5147</v>
      </c>
    </row>
    <row r="312" spans="2:8" ht="13.5" customHeight="1" outlineLevel="2" x14ac:dyDescent="0.2">
      <c r="B312" s="239" t="str">
        <f t="shared" si="53"/>
        <v>LAZER - 13</v>
      </c>
      <c r="C312" s="254" t="str">
        <f t="shared" si="55"/>
        <v>Galleria Fitness</v>
      </c>
      <c r="D312" s="249" t="s">
        <v>5257</v>
      </c>
      <c r="E312" s="250">
        <v>1</v>
      </c>
      <c r="F312" s="247">
        <v>9800</v>
      </c>
      <c r="G312" s="253" cm="1">
        <f t="array" ref="G312">_xlfn.IFS(AND(B312&lt;&gt;"",C312="",D312=""),SUMPRODUCT($E$26:$E$422,$F$26:$F$422, --($B$26:$B$422=B312)),AND(C312&lt;&gt;"",F312=""),SUMPRODUCT($E$26:$E$422,$F$26:$F$422,--($C$26:$C$422=C312)),AND(D312,F312)&lt;&gt;0,E312*F312)</f>
        <v>9800</v>
      </c>
      <c r="H312" s="248" t="s">
        <v>5147</v>
      </c>
    </row>
    <row r="313" spans="2:8" ht="13.5" customHeight="1" outlineLevel="2" x14ac:dyDescent="0.2">
      <c r="B313" s="239" t="str">
        <f t="shared" si="53"/>
        <v>LAZER - 13</v>
      </c>
      <c r="C313" s="254" t="str">
        <f t="shared" si="55"/>
        <v>Galleria Fitness</v>
      </c>
      <c r="D313" s="249" t="s">
        <v>5258</v>
      </c>
      <c r="E313" s="250">
        <v>1</v>
      </c>
      <c r="F313" s="247">
        <v>10200</v>
      </c>
      <c r="G313" s="253" cm="1">
        <f t="array" ref="G313">_xlfn.IFS(AND(B313&lt;&gt;"",C313="",D313=""),SUMPRODUCT($E$26:$E$422,$F$26:$F$422, --($B$26:$B$422=B313)),AND(C313&lt;&gt;"",F313=""),SUMPRODUCT($E$26:$E$422,$F$26:$F$422,--($C$26:$C$422=C313)),AND(D313,F313)&lt;&gt;0,E313*F313)</f>
        <v>10200</v>
      </c>
      <c r="H313" s="248" t="s">
        <v>5147</v>
      </c>
    </row>
    <row r="314" spans="2:8" ht="13.5" customHeight="1" outlineLevel="2" x14ac:dyDescent="0.2">
      <c r="B314" s="239" t="str">
        <f t="shared" si="53"/>
        <v>LAZER - 13</v>
      </c>
      <c r="C314" s="254" t="str">
        <f t="shared" si="55"/>
        <v>Galleria Fitness</v>
      </c>
      <c r="D314" s="249" t="s">
        <v>5259</v>
      </c>
      <c r="E314" s="250">
        <v>2</v>
      </c>
      <c r="F314" s="247">
        <v>4200</v>
      </c>
      <c r="G314" s="253" cm="1">
        <f t="array" ref="G314">_xlfn.IFS(AND(B314&lt;&gt;"",C314="",D314=""),SUMPRODUCT($E$26:$E$422,$F$26:$F$422, --($B$26:$B$422=B314)),AND(C314&lt;&gt;"",F314=""),SUMPRODUCT($E$26:$E$422,$F$26:$F$422,--($C$26:$C$422=C314)),AND(D314,F314)&lt;&gt;0,E314*F314)</f>
        <v>8400</v>
      </c>
      <c r="H314" s="248" t="s">
        <v>5147</v>
      </c>
    </row>
    <row r="315" spans="2:8" ht="13.5" customHeight="1" outlineLevel="2" x14ac:dyDescent="0.2">
      <c r="B315" s="239" t="str">
        <f t="shared" si="53"/>
        <v>LAZER - 13</v>
      </c>
      <c r="C315" s="254" t="str">
        <f t="shared" si="55"/>
        <v>Galleria Fitness</v>
      </c>
      <c r="D315" s="249" t="s">
        <v>5260</v>
      </c>
      <c r="E315" s="250">
        <v>1</v>
      </c>
      <c r="F315" s="247">
        <v>5800</v>
      </c>
      <c r="G315" s="253" cm="1">
        <f t="array" ref="G315">_xlfn.IFS(AND(B315&lt;&gt;"",C315="",D315=""),SUMPRODUCT($E$26:$E$422,$F$26:$F$422, --($B$26:$B$422=B315)),AND(C315&lt;&gt;"",F315=""),SUMPRODUCT($E$26:$E$422,$F$26:$F$422,--($C$26:$C$422=C315)),AND(D315,F315)&lt;&gt;0,E315*F315)</f>
        <v>5800</v>
      </c>
      <c r="H315" s="248" t="s">
        <v>5147</v>
      </c>
    </row>
    <row r="316" spans="2:8" ht="13.5" customHeight="1" outlineLevel="2" x14ac:dyDescent="0.2">
      <c r="B316" s="239" t="str">
        <f t="shared" si="53"/>
        <v>LAZER - 13</v>
      </c>
      <c r="C316" s="254" t="str">
        <f t="shared" si="55"/>
        <v>Galleria Fitness</v>
      </c>
      <c r="D316" s="249" t="s">
        <v>5261</v>
      </c>
      <c r="E316" s="250">
        <v>1</v>
      </c>
      <c r="F316" s="247">
        <v>12000</v>
      </c>
      <c r="G316" s="253" cm="1">
        <f t="array" ref="G316">_xlfn.IFS(AND(B316&lt;&gt;"",C316="",D316=""),SUMPRODUCT($E$26:$E$422,$F$26:$F$422, --($B$26:$B$422=B316)),AND(C316&lt;&gt;"",F316=""),SUMPRODUCT($E$26:$E$422,$F$26:$F$422,--($C$26:$C$422=C316)),AND(D316,F316)&lt;&gt;0,E316*F316)</f>
        <v>12000</v>
      </c>
      <c r="H316" s="248" t="s">
        <v>5147</v>
      </c>
    </row>
    <row r="317" spans="2:8" ht="13.5" customHeight="1" outlineLevel="2" x14ac:dyDescent="0.2">
      <c r="B317" s="239" t="str">
        <f t="shared" si="53"/>
        <v>LAZER - 13</v>
      </c>
      <c r="C317" s="254" t="str">
        <f t="shared" ref="C317:C335" si="56">C316</f>
        <v>Galleria Fitness</v>
      </c>
      <c r="D317" s="249" t="s">
        <v>5262</v>
      </c>
      <c r="E317" s="250">
        <v>1</v>
      </c>
      <c r="F317" s="247">
        <v>4500</v>
      </c>
      <c r="G317" s="253" cm="1">
        <f t="array" ref="G317">_xlfn.IFS(AND(B317&lt;&gt;"",C317="",D317=""),SUMPRODUCT($E$26:$E$422,$F$26:$F$422, --($B$26:$B$422=B317)),AND(C317&lt;&gt;"",F317=""),SUMPRODUCT($E$26:$E$422,$F$26:$F$422,--($C$26:$C$422=C317)),AND(D317,F317)&lt;&gt;0,E317*F317)</f>
        <v>4500</v>
      </c>
      <c r="H317" s="248" t="s">
        <v>5147</v>
      </c>
    </row>
    <row r="318" spans="2:8" ht="13.5" customHeight="1" outlineLevel="2" x14ac:dyDescent="0.2">
      <c r="B318" s="239" t="str">
        <f t="shared" si="53"/>
        <v>LAZER - 13</v>
      </c>
      <c r="C318" s="254" t="str">
        <f t="shared" si="56"/>
        <v>Galleria Fitness</v>
      </c>
      <c r="D318" s="249" t="s">
        <v>5263</v>
      </c>
      <c r="E318" s="250">
        <v>4</v>
      </c>
      <c r="F318" s="247">
        <v>350</v>
      </c>
      <c r="G318" s="253" cm="1">
        <f t="array" ref="G318">_xlfn.IFS(AND(B318&lt;&gt;"",C318="",D318=""),SUMPRODUCT($E$26:$E$422,$F$26:$F$422, --($B$26:$B$422=B318)),AND(C318&lt;&gt;"",F318=""),SUMPRODUCT($E$26:$E$422,$F$26:$F$422,--($C$26:$C$422=C318)),AND(D318,F318)&lt;&gt;0,E318*F318)</f>
        <v>1400</v>
      </c>
      <c r="H318" s="248" t="s">
        <v>5147</v>
      </c>
    </row>
    <row r="319" spans="2:8" ht="13.5" customHeight="1" outlineLevel="2" x14ac:dyDescent="0.2">
      <c r="B319" s="239" t="str">
        <f t="shared" si="53"/>
        <v>LAZER - 13</v>
      </c>
      <c r="C319" s="254" t="str">
        <f t="shared" si="56"/>
        <v>Galleria Fitness</v>
      </c>
      <c r="D319" s="249" t="s">
        <v>5264</v>
      </c>
      <c r="E319" s="250">
        <v>4</v>
      </c>
      <c r="F319" s="247">
        <v>250</v>
      </c>
      <c r="G319" s="253" cm="1">
        <f t="array" ref="G319">_xlfn.IFS(AND(B319&lt;&gt;"",C319="",D319=""),SUMPRODUCT($E$26:$E$422,$F$26:$F$422, --($B$26:$B$422=B319)),AND(C319&lt;&gt;"",F319=""),SUMPRODUCT($E$26:$E$422,$F$26:$F$422,--($C$26:$C$422=C319)),AND(D319,F319)&lt;&gt;0,E319*F319)</f>
        <v>1000</v>
      </c>
      <c r="H319" s="248" t="s">
        <v>5147</v>
      </c>
    </row>
    <row r="320" spans="2:8" ht="25.5" outlineLevel="2" x14ac:dyDescent="0.2">
      <c r="B320" s="239" t="str">
        <f t="shared" si="53"/>
        <v>LAZER - 13</v>
      </c>
      <c r="C320" s="254" t="str">
        <f t="shared" si="56"/>
        <v>Galleria Fitness</v>
      </c>
      <c r="D320" s="249" t="s">
        <v>5265</v>
      </c>
      <c r="E320" s="250">
        <v>2</v>
      </c>
      <c r="F320" s="247">
        <v>2400</v>
      </c>
      <c r="G320" s="253" cm="1">
        <f t="array" ref="G320">_xlfn.IFS(AND(B320&lt;&gt;"",C320="",D320=""),SUMPRODUCT($E$26:$E$422,$F$26:$F$422, --($B$26:$B$422=B320)),AND(C320&lt;&gt;"",F320=""),SUMPRODUCT($E$26:$E$422,$F$26:$F$422,--($C$26:$C$422=C320)),AND(D320,F320)&lt;&gt;0,E320*F320)</f>
        <v>4800</v>
      </c>
      <c r="H320" s="248" t="s">
        <v>5147</v>
      </c>
    </row>
    <row r="321" spans="2:8" outlineLevel="2" x14ac:dyDescent="0.2">
      <c r="B321" s="239" t="str">
        <f t="shared" si="53"/>
        <v>LAZER - 13</v>
      </c>
      <c r="C321" s="254" t="str">
        <f t="shared" si="56"/>
        <v>Galleria Fitness</v>
      </c>
      <c r="D321" s="249" t="s">
        <v>5266</v>
      </c>
      <c r="E321" s="250">
        <v>2</v>
      </c>
      <c r="F321" s="247">
        <f>4640+3100</f>
        <v>7740</v>
      </c>
      <c r="G321" s="253" cm="1">
        <f t="array" ref="G321">_xlfn.IFS(AND(B321&lt;&gt;"",C321="",D321=""),SUMPRODUCT($E$26:$E$422,$F$26:$F$422, --($B$26:$B$422=B321)),AND(C321&lt;&gt;"",F321=""),SUMPRODUCT($E$26:$E$422,$F$26:$F$422,--($C$26:$C$422=C321)),AND(D321,F321)&lt;&gt;0,E321*F321)</f>
        <v>15480</v>
      </c>
      <c r="H321" s="248" t="s">
        <v>5147</v>
      </c>
    </row>
    <row r="322" spans="2:8" outlineLevel="2" x14ac:dyDescent="0.2">
      <c r="B322" s="239" t="str">
        <f t="shared" si="53"/>
        <v>LAZER - 13</v>
      </c>
      <c r="C322" s="254" t="str">
        <f t="shared" si="56"/>
        <v>Galleria Fitness</v>
      </c>
      <c r="D322" s="249" t="s">
        <v>5267</v>
      </c>
      <c r="E322" s="250">
        <v>1</v>
      </c>
      <c r="F322" s="252">
        <v>4800</v>
      </c>
      <c r="G322" s="253" cm="1">
        <f t="array" ref="G322">_xlfn.IFS(AND(B322&lt;&gt;"",C322="",D322=""),SUMPRODUCT($E$26:$E$422,$F$26:$F$422, --($B$26:$B$422=B322)),AND(C322&lt;&gt;"",F322=""),SUMPRODUCT($E$26:$E$422,$F$26:$F$422,--($C$26:$C$422=C322)),AND(D322,F322)&lt;&gt;0,E322*F322)</f>
        <v>4800</v>
      </c>
      <c r="H322" s="248" t="s">
        <v>5149</v>
      </c>
    </row>
    <row r="323" spans="2:8" ht="13.5" customHeight="1" outlineLevel="2" x14ac:dyDescent="0.2">
      <c r="B323" s="239" t="str">
        <f t="shared" si="53"/>
        <v>LAZER - 13</v>
      </c>
      <c r="C323" s="254" t="str">
        <f t="shared" si="56"/>
        <v>Galleria Fitness</v>
      </c>
      <c r="D323" s="249" t="s">
        <v>688</v>
      </c>
      <c r="E323" s="250">
        <v>4</v>
      </c>
      <c r="F323" s="252">
        <v>3500</v>
      </c>
      <c r="G323" s="253" cm="1">
        <f t="array" ref="G323">_xlfn.IFS(AND(B323&lt;&gt;"",C323="",D323=""),SUMPRODUCT($E$26:$E$422,$F$26:$F$422, --($B$26:$B$422=B323)),AND(C323&lt;&gt;"",F323=""),SUMPRODUCT($E$26:$E$422,$F$26:$F$422,--($C$26:$C$422=C323)),AND(D323,F323)&lt;&gt;0,E323*F323)</f>
        <v>14000</v>
      </c>
      <c r="H323" s="248" t="s">
        <v>829</v>
      </c>
    </row>
    <row r="324" spans="2:8" ht="13.5" customHeight="1" outlineLevel="2" x14ac:dyDescent="0.2">
      <c r="B324" s="239" t="str">
        <f t="shared" si="53"/>
        <v>LAZER - 13</v>
      </c>
      <c r="C324" s="254" t="str">
        <f t="shared" si="56"/>
        <v>Galleria Fitness</v>
      </c>
      <c r="D324" s="249" t="s">
        <v>5268</v>
      </c>
      <c r="E324" s="250">
        <v>16</v>
      </c>
      <c r="F324" s="252">
        <v>1200</v>
      </c>
      <c r="G324" s="253" cm="1">
        <f t="array" ref="G324">_xlfn.IFS(AND(B324&lt;&gt;"",C324="",D324=""),SUMPRODUCT($E$26:$E$422,$F$26:$F$422, --($B$26:$B$422=B324)),AND(C324&lt;&gt;"",F324=""),SUMPRODUCT($E$26:$E$422,$F$26:$F$422,--($C$26:$C$422=C324)),AND(D324,F324)&lt;&gt;0,E324*F324)</f>
        <v>19200</v>
      </c>
      <c r="H324" s="248" t="s">
        <v>5153</v>
      </c>
    </row>
    <row r="325" spans="2:8" ht="13.5" customHeight="1" outlineLevel="2" x14ac:dyDescent="0.2">
      <c r="B325" s="239" t="str">
        <f t="shared" si="53"/>
        <v>LAZER - 13</v>
      </c>
      <c r="C325" s="254" t="str">
        <f t="shared" si="56"/>
        <v>Galleria Fitness</v>
      </c>
      <c r="D325" s="249" t="s">
        <v>5269</v>
      </c>
      <c r="E325" s="250">
        <v>20</v>
      </c>
      <c r="F325" s="247">
        <v>157</v>
      </c>
      <c r="G325" s="253" cm="1">
        <f t="array" ref="G325">_xlfn.IFS(AND(B325&lt;&gt;"",C325="",D325=""),SUMPRODUCT($E$26:$E$422,$F$26:$F$422, --($B$26:$B$422=B325)),AND(C325&lt;&gt;"",F325=""),SUMPRODUCT($E$26:$E$422,$F$26:$F$422,--($C$26:$C$422=C325)),AND(D325,F325)&lt;&gt;0,E325*F325)</f>
        <v>3140</v>
      </c>
      <c r="H325" s="248" t="s">
        <v>828</v>
      </c>
    </row>
    <row r="326" spans="2:8" ht="13.5" customHeight="1" outlineLevel="2" x14ac:dyDescent="0.2">
      <c r="B326" s="239" t="str">
        <f t="shared" si="53"/>
        <v>LAZER - 13</v>
      </c>
      <c r="C326" s="254" t="str">
        <f t="shared" si="56"/>
        <v>Galleria Fitness</v>
      </c>
      <c r="D326" s="249" t="s">
        <v>5270</v>
      </c>
      <c r="E326" s="250">
        <v>2</v>
      </c>
      <c r="F326" s="247">
        <v>2500</v>
      </c>
      <c r="G326" s="253" cm="1">
        <f t="array" ref="G326">_xlfn.IFS(AND(B326&lt;&gt;"",C326="",D326=""),SUMPRODUCT($E$26:$E$422,$F$26:$F$422, --($B$26:$B$422=B326)),AND(C326&lt;&gt;"",F326=""),SUMPRODUCT($E$26:$E$422,$F$26:$F$422,--($C$26:$C$422=C326)),AND(D326,F326)&lt;&gt;0,E326*F326)</f>
        <v>5000</v>
      </c>
      <c r="H326" s="248" t="s">
        <v>828</v>
      </c>
    </row>
    <row r="327" spans="2:8" ht="13.5" customHeight="1" outlineLevel="2" x14ac:dyDescent="0.2">
      <c r="B327" s="239" t="str">
        <f t="shared" si="53"/>
        <v>LAZER - 13</v>
      </c>
      <c r="C327" s="254" t="str">
        <f t="shared" si="56"/>
        <v>Galleria Fitness</v>
      </c>
      <c r="D327" s="249" t="s">
        <v>835</v>
      </c>
      <c r="E327" s="250">
        <v>5</v>
      </c>
      <c r="F327" s="247">
        <v>1000</v>
      </c>
      <c r="G327" s="253" cm="1">
        <f t="array" ref="G327">_xlfn.IFS(AND(B327&lt;&gt;"",C327="",D327=""),SUMPRODUCT($E$26:$E$422,$F$26:$F$422, --($B$26:$B$422=B327)),AND(C327&lt;&gt;"",F327=""),SUMPRODUCT($E$26:$E$422,$F$26:$F$422,--($C$26:$C$422=C327)),AND(D327,F327)&lt;&gt;0,E327*F327)</f>
        <v>5000</v>
      </c>
      <c r="H327" s="248" t="s">
        <v>5151</v>
      </c>
    </row>
    <row r="328" spans="2:8" ht="13.5" customHeight="1" outlineLevel="2" x14ac:dyDescent="0.2">
      <c r="B328" s="239" t="str">
        <f t="shared" si="53"/>
        <v>LAZER - 13</v>
      </c>
      <c r="C328" s="254" t="str">
        <f t="shared" si="56"/>
        <v>Galleria Fitness</v>
      </c>
      <c r="D328" s="249" t="s">
        <v>831</v>
      </c>
      <c r="E328" s="250">
        <v>2</v>
      </c>
      <c r="F328" s="252">
        <v>200</v>
      </c>
      <c r="G328" s="253" cm="1">
        <f t="array" ref="G328">_xlfn.IFS(AND(B328&lt;&gt;"",C328="",D328=""),SUMPRODUCT($E$26:$E$422,$F$26:$F$422, --($B$26:$B$422=B328)),AND(C328&lt;&gt;"",F328=""),SUMPRODUCT($E$26:$E$422,$F$26:$F$422,--($C$26:$C$422=C328)),AND(D328,F328)&lt;&gt;0,E328*F328)</f>
        <v>400</v>
      </c>
      <c r="H328" s="248" t="s">
        <v>828</v>
      </c>
    </row>
    <row r="329" spans="2:8" ht="13.5" customHeight="1" outlineLevel="2" x14ac:dyDescent="0.2">
      <c r="B329" s="239" t="str">
        <f t="shared" si="53"/>
        <v>LAZER - 13</v>
      </c>
      <c r="C329" s="254" t="str">
        <f t="shared" si="56"/>
        <v>Galleria Fitness</v>
      </c>
      <c r="D329" s="249" t="s">
        <v>5271</v>
      </c>
      <c r="E329" s="250">
        <v>2</v>
      </c>
      <c r="F329" s="247">
        <v>200</v>
      </c>
      <c r="G329" s="253" cm="1">
        <f t="array" ref="G329">_xlfn.IFS(AND(B329&lt;&gt;"",C329="",D329=""),SUMPRODUCT($E$26:$E$422,$F$26:$F$422, --($B$26:$B$422=B329)),AND(C329&lt;&gt;"",F329=""),SUMPRODUCT($E$26:$E$422,$F$26:$F$422,--($C$26:$C$422=C329)),AND(D329,F329)&lt;&gt;0,E329*F329)</f>
        <v>400</v>
      </c>
      <c r="H329" s="248" t="s">
        <v>5146</v>
      </c>
    </row>
    <row r="330" spans="2:8" ht="13.5" customHeight="1" outlineLevel="2" x14ac:dyDescent="0.2">
      <c r="B330" s="239" t="str">
        <f t="shared" ref="B330:B355" si="57">B329</f>
        <v>LAZER - 13</v>
      </c>
      <c r="C330" s="254" t="str">
        <f t="shared" si="56"/>
        <v>Galleria Fitness</v>
      </c>
      <c r="D330" s="249" t="s">
        <v>836</v>
      </c>
      <c r="E330" s="250">
        <v>2</v>
      </c>
      <c r="F330" s="247">
        <v>3419.1</v>
      </c>
      <c r="G330" s="253" cm="1">
        <f t="array" ref="G330">_xlfn.IFS(AND(B330&lt;&gt;"",C330="",D330=""),SUMPRODUCT($E$26:$E$422,$F$26:$F$422, --($B$26:$B$422=B330)),AND(C330&lt;&gt;"",F330=""),SUMPRODUCT($E$26:$E$422,$F$26:$F$422,--($C$26:$C$422=C330)),AND(D330,F330)&lt;&gt;0,E330*F330)</f>
        <v>6838.2</v>
      </c>
      <c r="H330" s="248" t="s">
        <v>5146</v>
      </c>
    </row>
    <row r="331" spans="2:8" ht="13.5" customHeight="1" outlineLevel="2" x14ac:dyDescent="0.2">
      <c r="B331" s="239" t="str">
        <f t="shared" si="57"/>
        <v>LAZER - 13</v>
      </c>
      <c r="C331" s="254" t="str">
        <f t="shared" si="56"/>
        <v>Galleria Fitness</v>
      </c>
      <c r="D331" s="249" t="s">
        <v>5272</v>
      </c>
      <c r="E331" s="250">
        <v>1</v>
      </c>
      <c r="F331" s="247">
        <v>19800</v>
      </c>
      <c r="G331" s="253" cm="1">
        <f t="array" ref="G331">_xlfn.IFS(AND(B331&lt;&gt;"",C331="",D331=""),SUMPRODUCT($E$26:$E$422,$F$26:$F$422, --($B$26:$B$422=B331)),AND(C331&lt;&gt;"",F331=""),SUMPRODUCT($E$26:$E$422,$F$26:$F$422,--($C$26:$C$422=C331)),AND(D331,F331)&lt;&gt;0,E331*F331)</f>
        <v>19800</v>
      </c>
      <c r="H331" s="248" t="s">
        <v>5147</v>
      </c>
    </row>
    <row r="332" spans="2:8" ht="13.5" customHeight="1" outlineLevel="2" x14ac:dyDescent="0.2">
      <c r="B332" s="239" t="str">
        <f t="shared" si="57"/>
        <v>LAZER - 13</v>
      </c>
      <c r="C332" s="254" t="str">
        <f t="shared" si="56"/>
        <v>Galleria Fitness</v>
      </c>
      <c r="D332" s="249" t="s">
        <v>5273</v>
      </c>
      <c r="E332" s="250">
        <v>1</v>
      </c>
      <c r="F332" s="252">
        <v>1140</v>
      </c>
      <c r="G332" s="253" cm="1">
        <f t="array" ref="G332">_xlfn.IFS(AND(B332&lt;&gt;"",C332="",D332=""),SUMPRODUCT($E$26:$E$422,$F$26:$F$422, --($B$26:$B$422=B332)),AND(C332&lt;&gt;"",F332=""),SUMPRODUCT($E$26:$E$422,$F$26:$F$422,--($C$26:$C$422=C332)),AND(D332,F332)&lt;&gt;0,E332*F332)</f>
        <v>1140</v>
      </c>
      <c r="H332" s="248" t="s">
        <v>5147</v>
      </c>
    </row>
    <row r="333" spans="2:8" ht="13.5" customHeight="1" outlineLevel="2" x14ac:dyDescent="0.2">
      <c r="B333" s="239" t="str">
        <f t="shared" si="57"/>
        <v>LAZER - 13</v>
      </c>
      <c r="C333" s="254" t="str">
        <f t="shared" si="56"/>
        <v>Galleria Fitness</v>
      </c>
      <c r="D333" s="249" t="s">
        <v>5274</v>
      </c>
      <c r="E333" s="250">
        <v>1</v>
      </c>
      <c r="F333" s="247">
        <v>522</v>
      </c>
      <c r="G333" s="253" cm="1">
        <f t="array" ref="G333">_xlfn.IFS(AND(B333&lt;&gt;"",C333="",D333=""),SUMPRODUCT($E$26:$E$422,$F$26:$F$422, --($B$26:$B$422=B333)),AND(C333&lt;&gt;"",F333=""),SUMPRODUCT($E$26:$E$422,$F$26:$F$422,--($C$26:$C$422=C333)),AND(D333,F333)&lt;&gt;0,E333*F333)</f>
        <v>522</v>
      </c>
      <c r="H333" s="248" t="s">
        <v>5145</v>
      </c>
    </row>
    <row r="334" spans="2:8" ht="13.5" customHeight="1" outlineLevel="2" x14ac:dyDescent="0.2">
      <c r="B334" s="239" t="str">
        <f t="shared" si="57"/>
        <v>LAZER - 13</v>
      </c>
      <c r="C334" s="254" t="str">
        <f t="shared" si="56"/>
        <v>Galleria Fitness</v>
      </c>
      <c r="D334" s="249" t="s">
        <v>5275</v>
      </c>
      <c r="E334" s="250">
        <v>1</v>
      </c>
      <c r="F334" s="247">
        <v>120</v>
      </c>
      <c r="G334" s="253" cm="1">
        <f t="array" ref="G334">_xlfn.IFS(AND(B334&lt;&gt;"",C334="",D334=""),SUMPRODUCT($E$26:$E$422,$F$26:$F$422, --($B$26:$B$422=B334)),AND(C334&lt;&gt;"",F334=""),SUMPRODUCT($E$26:$E$422,$F$26:$F$422,--($C$26:$C$422=C334)),AND(D334,F334)&lt;&gt;0,E334*F334)</f>
        <v>120</v>
      </c>
      <c r="H334" s="248" t="s">
        <v>5153</v>
      </c>
    </row>
    <row r="335" spans="2:8" ht="13.5" customHeight="1" outlineLevel="2" x14ac:dyDescent="0.2">
      <c r="B335" s="239" t="str">
        <f t="shared" si="57"/>
        <v>LAZER - 13</v>
      </c>
      <c r="C335" s="254" t="str">
        <f t="shared" si="56"/>
        <v>Galleria Fitness</v>
      </c>
      <c r="D335" s="249" t="s">
        <v>5276</v>
      </c>
      <c r="E335" s="250">
        <v>1</v>
      </c>
      <c r="F335" s="247">
        <v>300</v>
      </c>
      <c r="G335" s="253" cm="1">
        <f t="array" ref="G335">_xlfn.IFS(AND(B335&lt;&gt;"",C335="",D335=""),SUMPRODUCT($E$26:$E$422,$F$26:$F$422, --($B$26:$B$422=B335)),AND(C335&lt;&gt;"",F335=""),SUMPRODUCT($E$26:$E$422,$F$26:$F$422,--($C$26:$C$422=C335)),AND(D335,F335)&lt;&gt;0,E335*F335)</f>
        <v>300</v>
      </c>
      <c r="H335" s="248" t="s">
        <v>5150</v>
      </c>
    </row>
    <row r="336" spans="2:8" outlineLevel="1" x14ac:dyDescent="0.2">
      <c r="B336" s="239" t="str">
        <f t="shared" si="57"/>
        <v>LAZER - 13</v>
      </c>
      <c r="C336" s="240" t="s">
        <v>5277</v>
      </c>
      <c r="D336" s="241" t="s">
        <v>686</v>
      </c>
      <c r="E336" s="242">
        <v>21</v>
      </c>
      <c r="F336" s="243"/>
      <c r="G336" s="244" cm="1">
        <f t="array" ref="G336">_xlfn.IFS(AND(B336&lt;&gt;"",C336="",D336=""),SUMPRODUCT($E$26:$E$422,$F$26:$F$422, --($B$26:$B$422=B336)),AND(C336&lt;&gt;"",F336=""),SUMPRODUCT($E$26:$E$422,$F$26:$F$422,--($C$26:$C$422=C336)),AND(D336,F336)&lt;&gt;0,E336*F336)</f>
        <v>65236.6</v>
      </c>
      <c r="H336" s="245">
        <f>G336/E336</f>
        <v>3106.5047619047618</v>
      </c>
    </row>
    <row r="337" spans="2:8" outlineLevel="2" x14ac:dyDescent="0.2">
      <c r="B337" s="239" t="str">
        <f t="shared" si="57"/>
        <v>LAZER - 13</v>
      </c>
      <c r="C337" s="246" t="str">
        <f t="shared" ref="C337:C344" si="58">C336</f>
        <v>Coworking</v>
      </c>
      <c r="D337" s="249" t="s">
        <v>5279</v>
      </c>
      <c r="E337" s="250">
        <v>6</v>
      </c>
      <c r="F337" s="252">
        <v>330</v>
      </c>
      <c r="G337" s="253" cm="1">
        <f t="array" ref="G337">_xlfn.IFS(AND(B337&lt;&gt;"",C337="",D337=""),SUMPRODUCT($E$26:$E$422,$F$26:$F$422, --($B$26:$B$422=B337)),AND(C337&lt;&gt;"",F337=""),SUMPRODUCT($E$26:$E$422,$F$26:$F$422,--($C$26:$C$422=C337)),AND(D337,F337)&lt;&gt;0,E337*F337)</f>
        <v>1980</v>
      </c>
      <c r="H337" s="248" t="s">
        <v>828</v>
      </c>
    </row>
    <row r="338" spans="2:8" outlineLevel="2" x14ac:dyDescent="0.2">
      <c r="B338" s="239" t="str">
        <f t="shared" si="57"/>
        <v>LAZER - 13</v>
      </c>
      <c r="C338" s="246" t="str">
        <f t="shared" si="58"/>
        <v>Coworking</v>
      </c>
      <c r="D338" s="249" t="s">
        <v>5117</v>
      </c>
      <c r="E338" s="250">
        <v>5</v>
      </c>
      <c r="F338" s="247">
        <v>50</v>
      </c>
      <c r="G338" s="253" cm="1">
        <f t="array" ref="G338">_xlfn.IFS(AND(B338&lt;&gt;"",C338="",D338=""),SUMPRODUCT($E$26:$E$422,$F$26:$F$422, --($B$26:$B$422=B338)),AND(C338&lt;&gt;"",F338=""),SUMPRODUCT($E$26:$E$422,$F$26:$F$422,--($C$26:$C$422=C338)),AND(D338,F338)&lt;&gt;0,E338*F338)</f>
        <v>250</v>
      </c>
      <c r="H338" s="248" t="s">
        <v>828</v>
      </c>
    </row>
    <row r="339" spans="2:8" outlineLevel="2" x14ac:dyDescent="0.2">
      <c r="B339" s="239" t="str">
        <f t="shared" si="57"/>
        <v>LAZER - 13</v>
      </c>
      <c r="C339" s="246" t="str">
        <f t="shared" si="58"/>
        <v>Coworking</v>
      </c>
      <c r="D339" s="249" t="s">
        <v>839</v>
      </c>
      <c r="E339" s="250">
        <v>1</v>
      </c>
      <c r="F339" s="252">
        <v>1959</v>
      </c>
      <c r="G339" s="253" cm="1">
        <f t="array" ref="G339">_xlfn.IFS(AND(B339&lt;&gt;"",C339="",D339=""),SUMPRODUCT($E$26:$E$422,$F$26:$F$422, --($B$26:$B$422=B339)),AND(C339&lt;&gt;"",F339=""),SUMPRODUCT($E$26:$E$422,$F$26:$F$422,--($C$26:$C$422=C339)),AND(D339,F339)&lt;&gt;0,E339*F339)</f>
        <v>1959</v>
      </c>
      <c r="H339" s="248" t="s">
        <v>5145</v>
      </c>
    </row>
    <row r="340" spans="2:8" ht="13.5" customHeight="1" outlineLevel="2" x14ac:dyDescent="0.2">
      <c r="B340" s="239" t="str">
        <f t="shared" si="57"/>
        <v>LAZER - 13</v>
      </c>
      <c r="C340" s="246" t="str">
        <f t="shared" si="58"/>
        <v>Coworking</v>
      </c>
      <c r="D340" s="249" t="s">
        <v>832</v>
      </c>
      <c r="E340" s="250">
        <v>1</v>
      </c>
      <c r="F340" s="247">
        <v>1345.5</v>
      </c>
      <c r="G340" s="253" cm="1">
        <f t="array" ref="G340">_xlfn.IFS(AND(B340&lt;&gt;"",C340="",D340=""),SUMPRODUCT($E$26:$E$422,$F$26:$F$422, --($B$26:$B$422=B340)),AND(C340&lt;&gt;"",F340=""),SUMPRODUCT($E$26:$E$422,$F$26:$F$422,--($C$26:$C$422=C340)),AND(D340,F340)&lt;&gt;0,E340*F340)</f>
        <v>1345.5</v>
      </c>
      <c r="H340" s="248" t="s">
        <v>5151</v>
      </c>
    </row>
    <row r="341" spans="2:8" ht="13.5" customHeight="1" outlineLevel="2" x14ac:dyDescent="0.2">
      <c r="B341" s="239" t="str">
        <f t="shared" si="57"/>
        <v>LAZER - 13</v>
      </c>
      <c r="C341" s="246" t="str">
        <f t="shared" si="58"/>
        <v>Coworking</v>
      </c>
      <c r="D341" s="249" t="s">
        <v>836</v>
      </c>
      <c r="E341" s="250">
        <v>1</v>
      </c>
      <c r="F341" s="247">
        <v>3419.1</v>
      </c>
      <c r="G341" s="253" cm="1">
        <f t="array" ref="G341">_xlfn.IFS(AND(B341&lt;&gt;"",C341="",D341=""),SUMPRODUCT($E$26:$E$422,$F$26:$F$422, --($B$26:$B$422=B341)),AND(C341&lt;&gt;"",F341=""),SUMPRODUCT($E$26:$E$422,$F$26:$F$422,--($C$26:$C$422=C341)),AND(D341,F341)&lt;&gt;0,E341*F341)</f>
        <v>3419.1</v>
      </c>
      <c r="H341" s="248" t="s">
        <v>5146</v>
      </c>
    </row>
    <row r="342" spans="2:8" ht="13.5" customHeight="1" outlineLevel="2" x14ac:dyDescent="0.2">
      <c r="B342" s="239" t="str">
        <f t="shared" si="57"/>
        <v>LAZER - 13</v>
      </c>
      <c r="C342" s="246" t="str">
        <f t="shared" si="58"/>
        <v>Coworking</v>
      </c>
      <c r="D342" s="249" t="s">
        <v>5188</v>
      </c>
      <c r="E342" s="250">
        <v>2</v>
      </c>
      <c r="F342" s="247">
        <v>56</v>
      </c>
      <c r="G342" s="253" cm="1">
        <f t="array" ref="G342">_xlfn.IFS(AND(B342&lt;&gt;"",C342="",D342=""),SUMPRODUCT($E$26:$E$422,$F$26:$F$422, --($B$26:$B$422=B342)),AND(C342&lt;&gt;"",F342=""),SUMPRODUCT($E$26:$E$422,$F$26:$F$422,--($C$26:$C$422=C342)),AND(D342,F342)&lt;&gt;0,E342*F342)</f>
        <v>112</v>
      </c>
      <c r="H342" s="248" t="s">
        <v>5153</v>
      </c>
    </row>
    <row r="343" spans="2:8" outlineLevel="2" x14ac:dyDescent="0.2">
      <c r="B343" s="239" t="str">
        <f t="shared" si="57"/>
        <v>LAZER - 13</v>
      </c>
      <c r="C343" s="254" t="str">
        <f t="shared" si="58"/>
        <v>Coworking</v>
      </c>
      <c r="D343" s="249" t="s">
        <v>688</v>
      </c>
      <c r="E343" s="250">
        <v>4</v>
      </c>
      <c r="F343" s="252">
        <v>3500</v>
      </c>
      <c r="G343" s="253" cm="1">
        <f t="array" ref="G343">_xlfn.IFS(AND(B343&lt;&gt;"",C343="",D343=""),SUMPRODUCT($E$26:$E$422,$F$26:$F$422, --($B$26:$B$422=B343)),AND(C343&lt;&gt;"",F343=""),SUMPRODUCT($E$26:$E$422,$F$26:$F$422,--($C$26:$C$422=C343)),AND(D343,F343)&lt;&gt;0,E343*F343)</f>
        <v>14000</v>
      </c>
      <c r="H343" s="248" t="s">
        <v>829</v>
      </c>
    </row>
    <row r="344" spans="2:8" outlineLevel="2" x14ac:dyDescent="0.2">
      <c r="B344" s="239" t="str">
        <f t="shared" si="57"/>
        <v>LAZER - 13</v>
      </c>
      <c r="C344" s="254" t="str">
        <f t="shared" si="58"/>
        <v>Coworking</v>
      </c>
      <c r="D344" s="249" t="s">
        <v>835</v>
      </c>
      <c r="E344" s="250">
        <v>4</v>
      </c>
      <c r="F344" s="247">
        <v>1000</v>
      </c>
      <c r="G344" s="253" cm="1">
        <f t="array" ref="G344">_xlfn.IFS(AND(B344&lt;&gt;"",C344="",D344=""),SUMPRODUCT($E$26:$E$422,$F$26:$F$422, --($B$26:$B$422=B344)),AND(C344&lt;&gt;"",F344=""),SUMPRODUCT($E$26:$E$422,$F$26:$F$422,--($C$26:$C$422=C344)),AND(D344,F344)&lt;&gt;0,E344*F344)</f>
        <v>4000</v>
      </c>
      <c r="H344" s="248" t="s">
        <v>5151</v>
      </c>
    </row>
    <row r="345" spans="2:8" ht="13.5" customHeight="1" outlineLevel="2" x14ac:dyDescent="0.2">
      <c r="B345" s="239" t="str">
        <f t="shared" si="57"/>
        <v>LAZER - 13</v>
      </c>
      <c r="C345" s="254" t="str">
        <f>C343</f>
        <v>Coworking</v>
      </c>
      <c r="D345" s="249" t="s">
        <v>5194</v>
      </c>
      <c r="E345" s="250">
        <v>6</v>
      </c>
      <c r="F345" s="247">
        <v>2921</v>
      </c>
      <c r="G345" s="253" cm="1">
        <f t="array" ref="G345">_xlfn.IFS(AND(B345&lt;&gt;"",C345="",D345=""),SUMPRODUCT($E$26:$E$422,$F$26:$F$422, --($B$26:$B$422=B345)),AND(C345&lt;&gt;"",F345=""),SUMPRODUCT($E$26:$E$422,$F$26:$F$422,--($C$26:$C$422=C345)),AND(D345,F345)&lt;&gt;0,E345*F345)</f>
        <v>17526</v>
      </c>
      <c r="H345" s="248" t="s">
        <v>5150</v>
      </c>
    </row>
    <row r="346" spans="2:8" ht="13.5" customHeight="1" outlineLevel="2" x14ac:dyDescent="0.2">
      <c r="B346" s="239" t="str">
        <f t="shared" si="57"/>
        <v>LAZER - 13</v>
      </c>
      <c r="C346" s="254" t="str">
        <f>C343</f>
        <v>Coworking</v>
      </c>
      <c r="D346" s="249" t="s">
        <v>5210</v>
      </c>
      <c r="E346" s="250">
        <v>1</v>
      </c>
      <c r="F346" s="252">
        <v>360</v>
      </c>
      <c r="G346" s="253" cm="1">
        <f t="array" ref="G346">_xlfn.IFS(AND(B346&lt;&gt;"",C346="",D346=""),SUMPRODUCT($E$26:$E$422,$F$26:$F$422, --($B$26:$B$422=B346)),AND(C346&lt;&gt;"",F346=""),SUMPRODUCT($E$26:$E$422,$F$26:$F$422,--($C$26:$C$422=C346)),AND(D346,F346)&lt;&gt;0,E346*F346)</f>
        <v>360</v>
      </c>
      <c r="H346" s="248" t="s">
        <v>5145</v>
      </c>
    </row>
    <row r="347" spans="2:8" ht="13.5" customHeight="1" outlineLevel="2" x14ac:dyDescent="0.2">
      <c r="B347" s="239" t="str">
        <f t="shared" si="57"/>
        <v>LAZER - 13</v>
      </c>
      <c r="C347" s="254" t="str">
        <f>C344</f>
        <v>Coworking</v>
      </c>
      <c r="D347" s="249" t="s">
        <v>5211</v>
      </c>
      <c r="E347" s="250">
        <v>1</v>
      </c>
      <c r="F347" s="252">
        <v>1349</v>
      </c>
      <c r="G347" s="253" cm="1">
        <f t="array" ref="G347">_xlfn.IFS(AND(B347&lt;&gt;"",C347="",D347=""),SUMPRODUCT($E$26:$E$422,$F$26:$F$422, --($B$26:$B$422=B347)),AND(C347&lt;&gt;"",F347=""),SUMPRODUCT($E$26:$E$422,$F$26:$F$422,--($C$26:$C$422=C347)),AND(D347,F347)&lt;&gt;0,E347*F347)</f>
        <v>1349</v>
      </c>
      <c r="H347" s="248" t="s">
        <v>5153</v>
      </c>
    </row>
    <row r="348" spans="2:8" ht="13.5" customHeight="1" outlineLevel="2" x14ac:dyDescent="0.2">
      <c r="B348" s="239" t="str">
        <f t="shared" si="57"/>
        <v>LAZER - 13</v>
      </c>
      <c r="C348" s="254" t="str">
        <f>C347</f>
        <v>Coworking</v>
      </c>
      <c r="D348" s="249" t="s">
        <v>5236</v>
      </c>
      <c r="E348" s="250">
        <v>1</v>
      </c>
      <c r="F348" s="247">
        <v>8000</v>
      </c>
      <c r="G348" s="253" cm="1">
        <f t="array" ref="G348">_xlfn.IFS(AND(B348&lt;&gt;"",C348="",D348=""),SUMPRODUCT($E$26:$E$422,$F$26:$F$422, --($B$26:$B$422=B348)),AND(C348&lt;&gt;"",F348=""),SUMPRODUCT($E$26:$E$422,$F$26:$F$422,--($C$26:$C$422=C348)),AND(D348,F348)&lt;&gt;0,E348*F348)</f>
        <v>8000</v>
      </c>
      <c r="H348" s="248" t="s">
        <v>5149</v>
      </c>
    </row>
    <row r="349" spans="2:8" ht="13.5" customHeight="1" outlineLevel="2" x14ac:dyDescent="0.2">
      <c r="B349" s="239" t="str">
        <f t="shared" si="57"/>
        <v>LAZER - 13</v>
      </c>
      <c r="C349" s="254" t="str">
        <f>C348</f>
        <v>Coworking</v>
      </c>
      <c r="D349" s="249" t="s">
        <v>5280</v>
      </c>
      <c r="E349" s="250">
        <v>1</v>
      </c>
      <c r="F349" s="247">
        <v>2157</v>
      </c>
      <c r="G349" s="253" cm="1">
        <f t="array" ref="G349">_xlfn.IFS(AND(B349&lt;&gt;"",C349="",D349=""),SUMPRODUCT($E$26:$E$422,$F$26:$F$422, --($B$26:$B$422=B349)),AND(C349&lt;&gt;"",F349=""),SUMPRODUCT($E$26:$E$422,$F$26:$F$422,--($C$26:$C$422=C349)),AND(D349,F349)&lt;&gt;0,E349*F349)</f>
        <v>2157</v>
      </c>
      <c r="H349" s="248" t="s">
        <v>5150</v>
      </c>
    </row>
    <row r="350" spans="2:8" ht="13.5" customHeight="1" outlineLevel="2" x14ac:dyDescent="0.2">
      <c r="B350" s="239" t="str">
        <f t="shared" si="57"/>
        <v>LAZER - 13</v>
      </c>
      <c r="C350" s="254" t="str">
        <f>C349</f>
        <v>Coworking</v>
      </c>
      <c r="D350" s="249" t="s">
        <v>5281</v>
      </c>
      <c r="E350" s="250">
        <v>1</v>
      </c>
      <c r="F350" s="247">
        <v>850</v>
      </c>
      <c r="G350" s="253" cm="1">
        <f t="array" ref="G350">_xlfn.IFS(AND(B350&lt;&gt;"",C350="",D350=""),SUMPRODUCT($E$26:$E$422,$F$26:$F$422, --($B$26:$B$422=B350)),AND(C350&lt;&gt;"",F350=""),SUMPRODUCT($E$26:$E$422,$F$26:$F$422,--($C$26:$C$422=C350)),AND(D350,F350)&lt;&gt;0,E350*F350)</f>
        <v>850</v>
      </c>
      <c r="H350" s="248" t="s">
        <v>5151</v>
      </c>
    </row>
    <row r="351" spans="2:8" ht="13.5" customHeight="1" outlineLevel="2" x14ac:dyDescent="0.2">
      <c r="B351" s="239" t="str">
        <f t="shared" si="57"/>
        <v>LAZER - 13</v>
      </c>
      <c r="C351" s="254" t="str">
        <f>C350</f>
        <v>Coworking</v>
      </c>
      <c r="D351" s="249" t="s">
        <v>5282</v>
      </c>
      <c r="E351" s="250">
        <v>1</v>
      </c>
      <c r="F351" s="247">
        <v>1208</v>
      </c>
      <c r="G351" s="253" cm="1">
        <f t="array" ref="G351">_xlfn.IFS(AND(B351&lt;&gt;"",C351="",D351=""),SUMPRODUCT($E$26:$E$422,$F$26:$F$422, --($B$26:$B$422=B351)),AND(C351&lt;&gt;"",F351=""),SUMPRODUCT($E$26:$E$422,$F$26:$F$422,--($C$26:$C$422=C351)),AND(D351,F351)&lt;&gt;0,E351*F351)</f>
        <v>1208</v>
      </c>
      <c r="H351" s="248" t="s">
        <v>5150</v>
      </c>
    </row>
    <row r="352" spans="2:8" ht="13.5" customHeight="1" outlineLevel="2" x14ac:dyDescent="0.2">
      <c r="B352" s="239" t="str">
        <f t="shared" si="57"/>
        <v>LAZER - 13</v>
      </c>
      <c r="C352" s="254" t="str">
        <f>C350</f>
        <v>Coworking</v>
      </c>
      <c r="D352" s="249" t="s">
        <v>5283</v>
      </c>
      <c r="E352" s="250">
        <v>1</v>
      </c>
      <c r="F352" s="247">
        <v>250</v>
      </c>
      <c r="G352" s="253" cm="1">
        <f t="array" ref="G352">_xlfn.IFS(AND(B352&lt;&gt;"",C352="",D352=""),SUMPRODUCT($E$26:$E$422,$F$26:$F$422, --($B$26:$B$422=B352)),AND(C352&lt;&gt;"",F352=""),SUMPRODUCT($E$26:$E$422,$F$26:$F$422,--($C$26:$C$422=C352)),AND(D352,F352)&lt;&gt;0,E352*F352)</f>
        <v>250</v>
      </c>
      <c r="H352" s="248" t="s">
        <v>828</v>
      </c>
    </row>
    <row r="353" spans="2:8" outlineLevel="2" x14ac:dyDescent="0.2">
      <c r="B353" s="239" t="str">
        <f t="shared" si="57"/>
        <v>LAZER - 13</v>
      </c>
      <c r="C353" s="246" t="str">
        <f>C336</f>
        <v>Coworking</v>
      </c>
      <c r="D353" s="249" t="s">
        <v>5284</v>
      </c>
      <c r="E353" s="250">
        <v>1</v>
      </c>
      <c r="F353" s="247">
        <v>2575</v>
      </c>
      <c r="G353" s="253" cm="1">
        <f t="array" ref="G353">_xlfn.IFS(AND(B353&lt;&gt;"",C353="",D353=""),SUMPRODUCT($E$26:$E$422,$F$26:$F$422, --($B$26:$B$422=B353)),AND(C353&lt;&gt;"",F353=""),SUMPRODUCT($E$26:$E$422,$F$26:$F$422,--($C$26:$C$422=C353)),AND(D353,F353)&lt;&gt;0,E353*F353)</f>
        <v>2575</v>
      </c>
      <c r="H353" s="248" t="s">
        <v>5150</v>
      </c>
    </row>
    <row r="354" spans="2:8" ht="13.5" customHeight="1" outlineLevel="2" x14ac:dyDescent="0.2">
      <c r="B354" s="239" t="str">
        <f t="shared" si="57"/>
        <v>LAZER - 13</v>
      </c>
      <c r="C354" s="246" t="str">
        <f>C353</f>
        <v>Coworking</v>
      </c>
      <c r="D354" s="249" t="s">
        <v>5285</v>
      </c>
      <c r="E354" s="250">
        <v>2</v>
      </c>
      <c r="F354" s="252">
        <v>175</v>
      </c>
      <c r="G354" s="253" cm="1">
        <f t="array" ref="G354">_xlfn.IFS(AND(B354&lt;&gt;"",C354="",D354=""),SUMPRODUCT($E$26:$E$422,$F$26:$F$422, --($B$26:$B$422=B354)),AND(C354&lt;&gt;"",F354=""),SUMPRODUCT($E$26:$E$422,$F$26:$F$422,--($C$26:$C$422=C354)),AND(D354,F354)&lt;&gt;0,E354*F354)</f>
        <v>350</v>
      </c>
      <c r="H354" s="248" t="s">
        <v>5150</v>
      </c>
    </row>
    <row r="355" spans="2:8" ht="13.5" customHeight="1" outlineLevel="2" x14ac:dyDescent="0.2">
      <c r="B355" s="239" t="str">
        <f t="shared" si="57"/>
        <v>LAZER - 13</v>
      </c>
      <c r="C355" s="254" t="str">
        <f>C353</f>
        <v>Coworking</v>
      </c>
      <c r="D355" s="249" t="s">
        <v>5286</v>
      </c>
      <c r="E355" s="250">
        <v>1</v>
      </c>
      <c r="F355" s="247">
        <v>3546</v>
      </c>
      <c r="G355" s="253" cm="1">
        <f t="array" ref="G355">_xlfn.IFS(AND(B355&lt;&gt;"",C355="",D355=""),SUMPRODUCT($E$26:$E$422,$F$26:$F$422, --($B$26:$B$422=B355)),AND(C355&lt;&gt;"",F355=""),SUMPRODUCT($E$26:$E$422,$F$26:$F$422,--($C$26:$C$422=C355)),AND(D355,F355)&lt;&gt;0,E355*F355)</f>
        <v>3546</v>
      </c>
      <c r="H355" s="248" t="s">
        <v>5149</v>
      </c>
    </row>
    <row r="356" spans="2:8" s="223" customFormat="1" ht="19.5" customHeight="1" x14ac:dyDescent="0.2">
      <c r="B356" s="233" t="s">
        <v>5288</v>
      </c>
      <c r="C356" s="234"/>
      <c r="D356" s="235"/>
      <c r="E356" s="236"/>
      <c r="F356" s="237"/>
      <c r="G356" s="238" cm="1">
        <f t="array" ref="G356">_xlfn.IFS(AND(B356&lt;&gt;"",C356="",D356=""),SUMPRODUCT($E$26:$E$422,$F$26:$F$422, --($B$26:$B$422=B356)),AND(C356&lt;&gt;"",F356=""),SUMPRODUCT($E$26:$E$422,$F$26:$F$422,--($C$26:$C$422=C356)),AND(D356,F356)&lt;&gt;0,E356*F356)</f>
        <v>91871</v>
      </c>
      <c r="H356" s="238"/>
    </row>
    <row r="357" spans="2:8" outlineLevel="1" x14ac:dyDescent="0.2">
      <c r="B357" s="239" t="str">
        <f t="shared" ref="B357:B376" si="59">B356</f>
        <v>PAV 14</v>
      </c>
      <c r="C357" s="240" t="s">
        <v>5289</v>
      </c>
      <c r="D357" s="241" t="s">
        <v>686</v>
      </c>
      <c r="E357" s="242">
        <v>31.19</v>
      </c>
      <c r="F357" s="243"/>
      <c r="G357" s="244" cm="1">
        <f t="array" ref="G357">_xlfn.IFS(AND(B357&lt;&gt;"",C357="",D357=""),SUMPRODUCT($E$26:$E$422,$F$26:$F$422, --($B$26:$B$422=B357)),AND(C357&lt;&gt;"",F357=""),SUMPRODUCT($E$26:$E$422,$F$26:$F$422,--($C$26:$C$422=C357)),AND(D357,F357)&lt;&gt;0,E357*F357)</f>
        <v>8718</v>
      </c>
      <c r="H357" s="245">
        <f>G357/E357</f>
        <v>279.51266431548572</v>
      </c>
    </row>
    <row r="358" spans="2:8" outlineLevel="2" x14ac:dyDescent="0.2">
      <c r="B358" s="239" t="str">
        <f t="shared" si="59"/>
        <v>PAV 14</v>
      </c>
      <c r="C358" s="254" t="str">
        <f t="shared" ref="C358:C365" si="60">C357</f>
        <v>Circulação elevadores - Pav 14</v>
      </c>
      <c r="D358" s="249" t="s">
        <v>835</v>
      </c>
      <c r="E358" s="250">
        <v>3</v>
      </c>
      <c r="F358" s="247">
        <v>1000</v>
      </c>
      <c r="G358" s="253" cm="1">
        <f t="array" ref="G358">_xlfn.IFS(AND(B358&lt;&gt;"",C358="",D358=""),SUMPRODUCT($E$26:$E$422,$F$26:$F$422, --($B$26:$B$422=B358)),AND(C358&lt;&gt;"",F358=""),SUMPRODUCT($E$26:$E$422,$F$26:$F$422,--($C$26:$C$422=C358)),AND(D358,F358)&lt;&gt;0,E358*F358)</f>
        <v>3000</v>
      </c>
      <c r="H358" s="248" t="s">
        <v>5151</v>
      </c>
    </row>
    <row r="359" spans="2:8" ht="13.5" customHeight="1" outlineLevel="2" x14ac:dyDescent="0.2">
      <c r="B359" s="239" t="str">
        <f t="shared" si="59"/>
        <v>PAV 14</v>
      </c>
      <c r="C359" s="254" t="str">
        <f t="shared" si="60"/>
        <v>Circulação elevadores - Pav 14</v>
      </c>
      <c r="D359" s="249" t="s">
        <v>5200</v>
      </c>
      <c r="E359" s="250">
        <v>1</v>
      </c>
      <c r="F359" s="247">
        <v>227</v>
      </c>
      <c r="G359" s="253" cm="1">
        <f t="array" ref="G359">_xlfn.IFS(AND(B359&lt;&gt;"",C359="",D359=""),SUMPRODUCT($E$26:$E$422,$F$26:$F$422, --($B$26:$B$422=B359)),AND(C359&lt;&gt;"",F359=""),SUMPRODUCT($E$26:$E$422,$F$26:$F$422,--($C$26:$C$422=C359)),AND(D359,F359)&lt;&gt;0,E359*F359)</f>
        <v>227</v>
      </c>
      <c r="H359" s="248" t="s">
        <v>828</v>
      </c>
    </row>
    <row r="360" spans="2:8" ht="13.5" customHeight="1" outlineLevel="2" x14ac:dyDescent="0.2">
      <c r="B360" s="239" t="str">
        <f t="shared" si="59"/>
        <v>PAV 14</v>
      </c>
      <c r="C360" s="254" t="str">
        <f t="shared" si="60"/>
        <v>Circulação elevadores - Pav 14</v>
      </c>
      <c r="D360" s="249" t="s">
        <v>5215</v>
      </c>
      <c r="E360" s="250">
        <v>4</v>
      </c>
      <c r="F360" s="247">
        <v>136</v>
      </c>
      <c r="G360" s="253" cm="1">
        <f t="array" ref="G360">_xlfn.IFS(AND(B360&lt;&gt;"",C360="",D360=""),SUMPRODUCT($E$26:$E$422,$F$26:$F$422, --($B$26:$B$422=B360)),AND(C360&lt;&gt;"",F360=""),SUMPRODUCT($E$26:$E$422,$F$26:$F$422,--($C$26:$C$422=C360)),AND(D360,F360)&lt;&gt;0,E360*F360)</f>
        <v>544</v>
      </c>
      <c r="H360" s="248" t="s">
        <v>828</v>
      </c>
    </row>
    <row r="361" spans="2:8" ht="13.5" customHeight="1" outlineLevel="2" x14ac:dyDescent="0.2">
      <c r="B361" s="239" t="str">
        <f t="shared" si="59"/>
        <v>PAV 14</v>
      </c>
      <c r="C361" s="254" t="str">
        <f t="shared" si="60"/>
        <v>Circulação elevadores - Pav 14</v>
      </c>
      <c r="D361" s="249" t="s">
        <v>5188</v>
      </c>
      <c r="E361" s="250">
        <v>1</v>
      </c>
      <c r="F361" s="247">
        <v>56</v>
      </c>
      <c r="G361" s="253" cm="1">
        <f t="array" ref="G361">_xlfn.IFS(AND(B361&lt;&gt;"",C361="",D361=""),SUMPRODUCT($E$26:$E$422,$F$26:$F$422, --($B$26:$B$422=B361)),AND(C361&lt;&gt;"",F361=""),SUMPRODUCT($E$26:$E$422,$F$26:$F$422,--($C$26:$C$422=C361)),AND(D361,F361)&lt;&gt;0,E361*F361)</f>
        <v>56</v>
      </c>
      <c r="H361" s="248" t="s">
        <v>5153</v>
      </c>
    </row>
    <row r="362" spans="2:8" outlineLevel="2" x14ac:dyDescent="0.2">
      <c r="B362" s="239" t="str">
        <f t="shared" si="59"/>
        <v>PAV 14</v>
      </c>
      <c r="C362" s="254" t="str">
        <f t="shared" si="60"/>
        <v>Circulação elevadores - Pav 14</v>
      </c>
      <c r="D362" s="249" t="s">
        <v>831</v>
      </c>
      <c r="E362" s="250">
        <v>1</v>
      </c>
      <c r="F362" s="252">
        <v>200</v>
      </c>
      <c r="G362" s="253" cm="1">
        <f t="array" ref="G362">_xlfn.IFS(AND(B362&lt;&gt;"",C362="",D362=""),SUMPRODUCT($E$26:$E$422,$F$26:$F$422, --($B$26:$B$422=B362)),AND(C362&lt;&gt;"",F362=""),SUMPRODUCT($E$26:$E$422,$F$26:$F$422,--($C$26:$C$422=C362)),AND(D362,F362)&lt;&gt;0,E362*F362)</f>
        <v>200</v>
      </c>
      <c r="H362" s="248" t="s">
        <v>828</v>
      </c>
    </row>
    <row r="363" spans="2:8" ht="13.5" customHeight="1" outlineLevel="2" x14ac:dyDescent="0.2">
      <c r="B363" s="239" t="str">
        <f t="shared" si="59"/>
        <v>PAV 14</v>
      </c>
      <c r="C363" s="254" t="str">
        <f t="shared" si="60"/>
        <v>Circulação elevadores - Pav 14</v>
      </c>
      <c r="D363" s="249" t="s">
        <v>5117</v>
      </c>
      <c r="E363" s="250">
        <v>10</v>
      </c>
      <c r="F363" s="247">
        <v>50</v>
      </c>
      <c r="G363" s="253" cm="1">
        <f t="array" ref="G363">_xlfn.IFS(AND(B363&lt;&gt;"",C363="",D363=""),SUMPRODUCT($E$26:$E$422,$F$26:$F$422, --($B$26:$B$422=B363)),AND(C363&lt;&gt;"",F363=""),SUMPRODUCT($E$26:$E$422,$F$26:$F$422,--($C$26:$C$422=C363)),AND(D363,F363)&lt;&gt;0,E363*F363)</f>
        <v>500</v>
      </c>
      <c r="H363" s="248" t="s">
        <v>828</v>
      </c>
    </row>
    <row r="364" spans="2:8" outlineLevel="2" x14ac:dyDescent="0.2">
      <c r="B364" s="239" t="str">
        <f t="shared" si="59"/>
        <v>PAV 14</v>
      </c>
      <c r="C364" s="254" t="str">
        <f t="shared" si="60"/>
        <v>Circulação elevadores - Pav 14</v>
      </c>
      <c r="D364" s="249" t="s">
        <v>834</v>
      </c>
      <c r="E364" s="250">
        <v>1</v>
      </c>
      <c r="F364" s="247">
        <v>1500</v>
      </c>
      <c r="G364" s="253" cm="1">
        <f t="array" ref="G364">_xlfn.IFS(AND(B364&lt;&gt;"",C364="",D364=""),SUMPRODUCT($E$26:$E$422,$F$26:$F$422, --($B$26:$B$422=B364)),AND(C364&lt;&gt;"",F364=""),SUMPRODUCT($E$26:$E$422,$F$26:$F$422,--($C$26:$C$422=C364)),AND(D364,F364)&lt;&gt;0,E364*F364)</f>
        <v>1500</v>
      </c>
      <c r="H364" s="248" t="s">
        <v>5151</v>
      </c>
    </row>
    <row r="365" spans="2:8" ht="13.5" customHeight="1" outlineLevel="2" x14ac:dyDescent="0.2">
      <c r="B365" s="239" t="str">
        <f t="shared" si="59"/>
        <v>PAV 14</v>
      </c>
      <c r="C365" s="254" t="str">
        <f t="shared" si="60"/>
        <v>Circulação elevadores - Pav 14</v>
      </c>
      <c r="D365" s="249" t="s">
        <v>832</v>
      </c>
      <c r="E365" s="250">
        <v>2</v>
      </c>
      <c r="F365" s="247">
        <v>1345.5</v>
      </c>
      <c r="G365" s="253" cm="1">
        <f t="array" ref="G365">_xlfn.IFS(AND(B365&lt;&gt;"",C365="",D365=""),SUMPRODUCT($E$26:$E$422,$F$26:$F$422, --($B$26:$B$422=B365)),AND(C365&lt;&gt;"",F365=""),SUMPRODUCT($E$26:$E$422,$F$26:$F$422,--($C$26:$C$422=C365)),AND(D365,F365)&lt;&gt;0,E365*F365)</f>
        <v>2691</v>
      </c>
      <c r="H365" s="248" t="s">
        <v>5151</v>
      </c>
    </row>
    <row r="366" spans="2:8" ht="13.5" customHeight="1" outlineLevel="1" x14ac:dyDescent="0.2">
      <c r="B366" s="239" t="str">
        <f t="shared" si="59"/>
        <v>PAV 14</v>
      </c>
      <c r="C366" s="240" t="s">
        <v>5294</v>
      </c>
      <c r="D366" s="241" t="s">
        <v>686</v>
      </c>
      <c r="E366" s="242">
        <f>71.48</f>
        <v>71.48</v>
      </c>
      <c r="F366" s="243"/>
      <c r="G366" s="244" cm="1">
        <f t="array" ref="G366">_xlfn.IFS(AND(B366&lt;&gt;"",C366="",D366=""),SUMPRODUCT($E$26:$E$422,$F$26:$F$422, --($B$26:$B$422=B366)),AND(C366&lt;&gt;"",F366=""),SUMPRODUCT($E$26:$E$422,$F$26:$F$422,--($C$26:$C$422=C366)),AND(D366,F366)&lt;&gt;0,E366*F366)</f>
        <v>83153</v>
      </c>
      <c r="H366" s="245">
        <f>G366/E366</f>
        <v>1163.3044208170118</v>
      </c>
    </row>
    <row r="367" spans="2:8" ht="13.5" customHeight="1" outlineLevel="2" x14ac:dyDescent="0.2">
      <c r="B367" s="239" t="str">
        <f t="shared" si="59"/>
        <v>PAV 14</v>
      </c>
      <c r="C367" s="254" t="str">
        <f t="shared" ref="C367:C376" si="61">C366</f>
        <v>Galleria Outdoor - Pav 14</v>
      </c>
      <c r="D367" s="249" t="s">
        <v>5245</v>
      </c>
      <c r="E367" s="250">
        <v>1</v>
      </c>
      <c r="F367" s="247">
        <v>13810</v>
      </c>
      <c r="G367" s="253" cm="1">
        <f t="array" ref="G367">_xlfn.IFS(AND(B367&lt;&gt;"",C367="",D367=""),SUMPRODUCT($E$26:$E$422,$F$26:$F$422, --($B$26:$B$422=B367)),AND(C367&lt;&gt;"",F367=""),SUMPRODUCT($E$26:$E$422,$F$26:$F$422,--($C$26:$C$422=C367)),AND(D367,F367)&lt;&gt;0,E367*F367)</f>
        <v>13810</v>
      </c>
      <c r="H367" s="248" t="s">
        <v>5149</v>
      </c>
    </row>
    <row r="368" spans="2:8" ht="13.5" customHeight="1" outlineLevel="2" x14ac:dyDescent="0.2">
      <c r="B368" s="239" t="str">
        <f t="shared" si="59"/>
        <v>PAV 14</v>
      </c>
      <c r="C368" s="254" t="str">
        <f t="shared" si="61"/>
        <v>Galleria Outdoor - Pav 14</v>
      </c>
      <c r="D368" s="249" t="s">
        <v>5248</v>
      </c>
      <c r="E368" s="250">
        <v>1</v>
      </c>
      <c r="F368" s="247">
        <v>756</v>
      </c>
      <c r="G368" s="253" cm="1">
        <f t="array" ref="G368">_xlfn.IFS(AND(B368&lt;&gt;"",C368="",D368=""),SUMPRODUCT($E$26:$E$422,$F$26:$F$422, --($B$26:$B$422=B368)),AND(C368&lt;&gt;"",F368=""),SUMPRODUCT($E$26:$E$422,$F$26:$F$422,--($C$26:$C$422=C368)),AND(D368,F368)&lt;&gt;0,E368*F368)</f>
        <v>756</v>
      </c>
      <c r="H368" s="248" t="s">
        <v>5150</v>
      </c>
    </row>
    <row r="369" spans="2:8" ht="13.5" customHeight="1" outlineLevel="2" x14ac:dyDescent="0.2">
      <c r="B369" s="239" t="str">
        <f t="shared" si="59"/>
        <v>PAV 14</v>
      </c>
      <c r="C369" s="254" t="str">
        <f t="shared" si="61"/>
        <v>Galleria Outdoor - Pav 14</v>
      </c>
      <c r="D369" s="249" t="s">
        <v>5283</v>
      </c>
      <c r="E369" s="250">
        <v>4</v>
      </c>
      <c r="F369" s="247">
        <v>250</v>
      </c>
      <c r="G369" s="253" cm="1">
        <f t="array" ref="G369">_xlfn.IFS(AND(B369&lt;&gt;"",C369="",D369=""),SUMPRODUCT($E$26:$E$422,$F$26:$F$422, --($B$26:$B$422=B369)),AND(C369&lt;&gt;"",F369=""),SUMPRODUCT($E$26:$E$422,$F$26:$F$422,--($C$26:$C$422=C369)),AND(D369,F369)&lt;&gt;0,E369*F369)</f>
        <v>1000</v>
      </c>
      <c r="H369" s="248" t="s">
        <v>828</v>
      </c>
    </row>
    <row r="370" spans="2:8" ht="13.5" customHeight="1" outlineLevel="2" x14ac:dyDescent="0.2">
      <c r="B370" s="239" t="str">
        <f t="shared" si="59"/>
        <v>PAV 14</v>
      </c>
      <c r="C370" s="254" t="str">
        <f t="shared" si="61"/>
        <v>Galleria Outdoor - Pav 14</v>
      </c>
      <c r="D370" s="249" t="s">
        <v>5290</v>
      </c>
      <c r="E370" s="250">
        <v>5</v>
      </c>
      <c r="F370" s="247">
        <v>325</v>
      </c>
      <c r="G370" s="253" cm="1">
        <f t="array" ref="G370">_xlfn.IFS(AND(B370&lt;&gt;"",C370="",D370=""),SUMPRODUCT($E$26:$E$422,$F$26:$F$422, --($B$26:$B$422=B370)),AND(C370&lt;&gt;"",F370=""),SUMPRODUCT($E$26:$E$422,$F$26:$F$422,--($C$26:$C$422=C370)),AND(D370,F370)&lt;&gt;0,E370*F370)</f>
        <v>1625</v>
      </c>
      <c r="H370" s="248" t="s">
        <v>828</v>
      </c>
    </row>
    <row r="371" spans="2:8" ht="13.5" customHeight="1" outlineLevel="2" x14ac:dyDescent="0.2">
      <c r="B371" s="239" t="str">
        <f t="shared" si="59"/>
        <v>PAV 14</v>
      </c>
      <c r="C371" s="254" t="str">
        <f t="shared" si="61"/>
        <v>Galleria Outdoor - Pav 14</v>
      </c>
      <c r="D371" s="249" t="s">
        <v>5291</v>
      </c>
      <c r="E371" s="250">
        <v>2</v>
      </c>
      <c r="F371" s="247">
        <v>1500</v>
      </c>
      <c r="G371" s="253" cm="1">
        <f t="array" ref="G371">_xlfn.IFS(AND(B371&lt;&gt;"",C371="",D371=""),SUMPRODUCT($E$26:$E$422,$F$26:$F$422, --($B$26:$B$422=B371)),AND(C371&lt;&gt;"",F371=""),SUMPRODUCT($E$26:$E$422,$F$26:$F$422,--($C$26:$C$422=C371)),AND(D371,F371)&lt;&gt;0,E371*F371)</f>
        <v>3000</v>
      </c>
      <c r="H371" s="248" t="s">
        <v>5150</v>
      </c>
    </row>
    <row r="372" spans="2:8" outlineLevel="2" x14ac:dyDescent="0.2">
      <c r="B372" s="239" t="str">
        <f t="shared" si="59"/>
        <v>PAV 14</v>
      </c>
      <c r="C372" s="254" t="str">
        <f t="shared" si="61"/>
        <v>Galleria Outdoor - Pav 14</v>
      </c>
      <c r="D372" s="249" t="s">
        <v>5292</v>
      </c>
      <c r="E372" s="250">
        <v>1</v>
      </c>
      <c r="F372" s="247">
        <v>285</v>
      </c>
      <c r="G372" s="253" cm="1">
        <f t="array" ref="G372">_xlfn.IFS(AND(B372&lt;&gt;"",C372="",D372=""),SUMPRODUCT($E$26:$E$422,$F$26:$F$422, --($B$26:$B$422=B372)),AND(C372&lt;&gt;"",F372=""),SUMPRODUCT($E$26:$E$422,$F$26:$F$422,--($C$26:$C$422=C372)),AND(D372,F372)&lt;&gt;0,E372*F372)</f>
        <v>285</v>
      </c>
      <c r="H372" s="248" t="s">
        <v>5150</v>
      </c>
    </row>
    <row r="373" spans="2:8" outlineLevel="2" x14ac:dyDescent="0.2">
      <c r="B373" s="239" t="str">
        <f t="shared" si="59"/>
        <v>PAV 14</v>
      </c>
      <c r="C373" s="254" t="str">
        <f t="shared" si="61"/>
        <v>Galleria Outdoor - Pav 14</v>
      </c>
      <c r="D373" s="249" t="s">
        <v>5204</v>
      </c>
      <c r="E373" s="250">
        <v>4</v>
      </c>
      <c r="F373" s="247">
        <v>3791</v>
      </c>
      <c r="G373" s="253" cm="1">
        <f t="array" ref="G373">_xlfn.IFS(AND(B373&lt;&gt;"",C373="",D373=""),SUMPRODUCT($E$26:$E$422,$F$26:$F$422, --($B$26:$B$422=B373)),AND(C373&lt;&gt;"",F373=""),SUMPRODUCT($E$26:$E$422,$F$26:$F$422,--($C$26:$C$422=C373)),AND(D373,F373)&lt;&gt;0,E373*F373)</f>
        <v>15164</v>
      </c>
      <c r="H373" s="248" t="s">
        <v>828</v>
      </c>
    </row>
    <row r="374" spans="2:8" ht="13.5" customHeight="1" outlineLevel="2" x14ac:dyDescent="0.2">
      <c r="B374" s="239" t="str">
        <f t="shared" si="59"/>
        <v>PAV 14</v>
      </c>
      <c r="C374" s="254" t="str">
        <f t="shared" si="61"/>
        <v>Galleria Outdoor - Pav 14</v>
      </c>
      <c r="D374" s="249" t="s">
        <v>831</v>
      </c>
      <c r="E374" s="250">
        <v>1</v>
      </c>
      <c r="F374" s="252">
        <v>200</v>
      </c>
      <c r="G374" s="253" cm="1">
        <f t="array" ref="G374">_xlfn.IFS(AND(B374&lt;&gt;"",C374="",D374=""),SUMPRODUCT($E$26:$E$422,$F$26:$F$422, --($B$26:$B$422=B374)),AND(C374&lt;&gt;"",F374=""),SUMPRODUCT($E$26:$E$422,$F$26:$F$422,--($C$26:$C$422=C374)),AND(D374,F374)&lt;&gt;0,E374*F374)</f>
        <v>200</v>
      </c>
      <c r="H374" s="248" t="s">
        <v>828</v>
      </c>
    </row>
    <row r="375" spans="2:8" ht="13.5" customHeight="1" outlineLevel="2" x14ac:dyDescent="0.2">
      <c r="B375" s="239" t="str">
        <f t="shared" si="59"/>
        <v>PAV 14</v>
      </c>
      <c r="C375" s="254" t="str">
        <f t="shared" si="61"/>
        <v>Galleria Outdoor - Pav 14</v>
      </c>
      <c r="D375" s="249" t="s">
        <v>5293</v>
      </c>
      <c r="E375" s="250">
        <v>1</v>
      </c>
      <c r="F375" s="247">
        <v>36813</v>
      </c>
      <c r="G375" s="253" cm="1">
        <f t="array" ref="G375">_xlfn.IFS(AND(B375&lt;&gt;"",C375="",D375=""),SUMPRODUCT($E$26:$E$422,$F$26:$F$422, --($B$26:$B$422=B375)),AND(C375&lt;&gt;"",F375=""),SUMPRODUCT($E$26:$E$422,$F$26:$F$422,--($C$26:$C$422=C375)),AND(D375,F375)&lt;&gt;0,E375*F375)</f>
        <v>36813</v>
      </c>
      <c r="H375" s="248" t="s">
        <v>5146</v>
      </c>
    </row>
    <row r="376" spans="2:8" ht="13.5" customHeight="1" outlineLevel="2" x14ac:dyDescent="0.2">
      <c r="B376" s="239" t="str">
        <f t="shared" si="59"/>
        <v>PAV 14</v>
      </c>
      <c r="C376" s="254" t="str">
        <f t="shared" si="61"/>
        <v>Galleria Outdoor - Pav 14</v>
      </c>
      <c r="D376" s="249" t="s">
        <v>688</v>
      </c>
      <c r="E376" s="250">
        <v>3</v>
      </c>
      <c r="F376" s="252">
        <v>3500</v>
      </c>
      <c r="G376" s="253" cm="1">
        <f t="array" ref="G376">_xlfn.IFS(AND(B376&lt;&gt;"",C376="",D376=""),SUMPRODUCT($E$26:$E$422,$F$26:$F$422, --($B$26:$B$422=B376)),AND(C376&lt;&gt;"",F376=""),SUMPRODUCT($E$26:$E$422,$F$26:$F$422,--($C$26:$C$422=C376)),AND(D376,F376)&lt;&gt;0,E376*F376)</f>
        <v>10500</v>
      </c>
      <c r="H376" s="248" t="s">
        <v>829</v>
      </c>
    </row>
    <row r="377" spans="2:8" s="223" customFormat="1" ht="19.5" customHeight="1" x14ac:dyDescent="0.2">
      <c r="B377" s="233" t="s">
        <v>5318</v>
      </c>
      <c r="C377" s="234"/>
      <c r="D377" s="235"/>
      <c r="E377" s="236"/>
      <c r="F377" s="237"/>
      <c r="G377" s="238" cm="1">
        <f t="array" ref="G377">_xlfn.IFS(AND(B377&lt;&gt;"",C377="",D377=""),SUMPRODUCT($E$26:$E$422,$F$26:$F$422, --($B$26:$B$422=B377)),AND(C377&lt;&gt;"",F377=""),SUMPRODUCT($E$26:$E$422,$F$26:$F$422,--($C$26:$C$422=C377)),AND(D377,F377)&lt;&gt;0,E377*F377)</f>
        <v>122052</v>
      </c>
      <c r="H377" s="238"/>
    </row>
    <row r="378" spans="2:8" outlineLevel="1" x14ac:dyDescent="0.2">
      <c r="B378" s="239" t="str">
        <f t="shared" ref="B378:B386" si="62">B377</f>
        <v>TIPOS (X14)</v>
      </c>
      <c r="C378" s="240" t="s">
        <v>5319</v>
      </c>
      <c r="D378" s="241" t="s">
        <v>686</v>
      </c>
      <c r="E378" s="242">
        <v>628</v>
      </c>
      <c r="F378" s="243"/>
      <c r="G378" s="244" cm="1">
        <f t="array" ref="G378">_xlfn.IFS(AND(B378&lt;&gt;"",C378="",D378=""),SUMPRODUCT($E$26:$E$422,$F$26:$F$422, --($B$26:$B$422=B378)),AND(C378&lt;&gt;"",F378=""),SUMPRODUCT($E$26:$E$422,$F$26:$F$422,--($C$26:$C$422=C378)),AND(D378,F378)&lt;&gt;0,E378*F378)</f>
        <v>122052</v>
      </c>
      <c r="H378" s="245">
        <f>G378/E378</f>
        <v>194.35031847133757</v>
      </c>
    </row>
    <row r="379" spans="2:8" outlineLevel="2" x14ac:dyDescent="0.2">
      <c r="B379" s="239" t="str">
        <f t="shared" si="62"/>
        <v>TIPOS (X14)</v>
      </c>
      <c r="C379" s="254" t="str">
        <f t="shared" ref="C379:C386" si="63">C378</f>
        <v>Circulação elevadores - Tipos (x14)</v>
      </c>
      <c r="D379" s="249" t="s">
        <v>835</v>
      </c>
      <c r="E379" s="250">
        <f>3*14</f>
        <v>42</v>
      </c>
      <c r="F379" s="247">
        <v>1000</v>
      </c>
      <c r="G379" s="253" cm="1">
        <f t="array" ref="G379">_xlfn.IFS(AND(B379&lt;&gt;"",C379="",D379=""),SUMPRODUCT($E$26:$E$422,$F$26:$F$422, --($B$26:$B$422=B379)),AND(C379&lt;&gt;"",F379=""),SUMPRODUCT($E$26:$E$422,$F$26:$F$422,--($C$26:$C$422=C379)),AND(D379,F379)&lt;&gt;0,E379*F379)</f>
        <v>42000</v>
      </c>
      <c r="H379" s="248" t="s">
        <v>5151</v>
      </c>
    </row>
    <row r="380" spans="2:8" ht="13.5" customHeight="1" outlineLevel="2" x14ac:dyDescent="0.2">
      <c r="B380" s="239" t="str">
        <f t="shared" si="62"/>
        <v>TIPOS (X14)</v>
      </c>
      <c r="C380" s="254" t="str">
        <f t="shared" si="63"/>
        <v>Circulação elevadores - Tipos (x14)</v>
      </c>
      <c r="D380" s="249" t="s">
        <v>5200</v>
      </c>
      <c r="E380" s="250">
        <f>14*1</f>
        <v>14</v>
      </c>
      <c r="F380" s="247">
        <v>227</v>
      </c>
      <c r="G380" s="253" cm="1">
        <f t="array" ref="G380">_xlfn.IFS(AND(B380&lt;&gt;"",C380="",D380=""),SUMPRODUCT($E$26:$E$422,$F$26:$F$422, --($B$26:$B$422=B380)),AND(C380&lt;&gt;"",F380=""),SUMPRODUCT($E$26:$E$422,$F$26:$F$422,--($C$26:$C$422=C380)),AND(D380,F380)&lt;&gt;0,E380*F380)</f>
        <v>3178</v>
      </c>
      <c r="H380" s="248" t="s">
        <v>828</v>
      </c>
    </row>
    <row r="381" spans="2:8" ht="13.5" customHeight="1" outlineLevel="2" x14ac:dyDescent="0.2">
      <c r="B381" s="239" t="str">
        <f t="shared" si="62"/>
        <v>TIPOS (X14)</v>
      </c>
      <c r="C381" s="254" t="str">
        <f t="shared" si="63"/>
        <v>Circulação elevadores - Tipos (x14)</v>
      </c>
      <c r="D381" s="249" t="s">
        <v>5215</v>
      </c>
      <c r="E381" s="250">
        <f>4*14</f>
        <v>56</v>
      </c>
      <c r="F381" s="247">
        <v>136</v>
      </c>
      <c r="G381" s="253" cm="1">
        <f t="array" ref="G381">_xlfn.IFS(AND(B381&lt;&gt;"",C381="",D381=""),SUMPRODUCT($E$26:$E$422,$F$26:$F$422, --($B$26:$B$422=B381)),AND(C381&lt;&gt;"",F381=""),SUMPRODUCT($E$26:$E$422,$F$26:$F$422,--($C$26:$C$422=C381)),AND(D381,F381)&lt;&gt;0,E381*F381)</f>
        <v>7616</v>
      </c>
      <c r="H381" s="248" t="s">
        <v>828</v>
      </c>
    </row>
    <row r="382" spans="2:8" ht="13.5" customHeight="1" outlineLevel="2" x14ac:dyDescent="0.2">
      <c r="B382" s="239" t="str">
        <f t="shared" si="62"/>
        <v>TIPOS (X14)</v>
      </c>
      <c r="C382" s="254" t="str">
        <f t="shared" si="63"/>
        <v>Circulação elevadores - Tipos (x14)</v>
      </c>
      <c r="D382" s="249" t="s">
        <v>5188</v>
      </c>
      <c r="E382" s="250">
        <f>1*14</f>
        <v>14</v>
      </c>
      <c r="F382" s="247">
        <v>56</v>
      </c>
      <c r="G382" s="253" cm="1">
        <f t="array" ref="G382">_xlfn.IFS(AND(B382&lt;&gt;"",C382="",D382=""),SUMPRODUCT($E$26:$E$422,$F$26:$F$422, --($B$26:$B$422=B382)),AND(C382&lt;&gt;"",F382=""),SUMPRODUCT($E$26:$E$422,$F$26:$F$422,--($C$26:$C$422=C382)),AND(D382,F382)&lt;&gt;0,E382*F382)</f>
        <v>784</v>
      </c>
      <c r="H382" s="248" t="s">
        <v>5153</v>
      </c>
    </row>
    <row r="383" spans="2:8" outlineLevel="2" x14ac:dyDescent="0.2">
      <c r="B383" s="239" t="str">
        <f t="shared" si="62"/>
        <v>TIPOS (X14)</v>
      </c>
      <c r="C383" s="254" t="str">
        <f t="shared" si="63"/>
        <v>Circulação elevadores - Tipos (x14)</v>
      </c>
      <c r="D383" s="249" t="s">
        <v>831</v>
      </c>
      <c r="E383" s="250">
        <f>1*14</f>
        <v>14</v>
      </c>
      <c r="F383" s="252">
        <v>200</v>
      </c>
      <c r="G383" s="253" cm="1">
        <f t="array" ref="G383">_xlfn.IFS(AND(B383&lt;&gt;"",C383="",D383=""),SUMPRODUCT($E$26:$E$422,$F$26:$F$422, --($B$26:$B$422=B383)),AND(C383&lt;&gt;"",F383=""),SUMPRODUCT($E$26:$E$422,$F$26:$F$422,--($C$26:$C$422=C383)),AND(D383,F383)&lt;&gt;0,E383*F383)</f>
        <v>2800</v>
      </c>
      <c r="H383" s="248" t="s">
        <v>828</v>
      </c>
    </row>
    <row r="384" spans="2:8" ht="13.5" customHeight="1" outlineLevel="2" x14ac:dyDescent="0.2">
      <c r="B384" s="239" t="str">
        <f t="shared" si="62"/>
        <v>TIPOS (X14)</v>
      </c>
      <c r="C384" s="254" t="str">
        <f t="shared" si="63"/>
        <v>Circulação elevadores - Tipos (x14)</v>
      </c>
      <c r="D384" s="249" t="s">
        <v>5117</v>
      </c>
      <c r="E384" s="250">
        <f>10*14</f>
        <v>140</v>
      </c>
      <c r="F384" s="247">
        <v>50</v>
      </c>
      <c r="G384" s="253" cm="1">
        <f t="array" ref="G384">_xlfn.IFS(AND(B384&lt;&gt;"",C384="",D384=""),SUMPRODUCT($E$26:$E$422,$F$26:$F$422, --($B$26:$B$422=B384)),AND(C384&lt;&gt;"",F384=""),SUMPRODUCT($E$26:$E$422,$F$26:$F$422,--($C$26:$C$422=C384)),AND(D384,F384)&lt;&gt;0,E384*F384)</f>
        <v>7000</v>
      </c>
      <c r="H384" s="248" t="s">
        <v>828</v>
      </c>
    </row>
    <row r="385" spans="2:8" outlineLevel="2" x14ac:dyDescent="0.2">
      <c r="B385" s="239" t="str">
        <f t="shared" si="62"/>
        <v>TIPOS (X14)</v>
      </c>
      <c r="C385" s="254" t="str">
        <f t="shared" si="63"/>
        <v>Circulação elevadores - Tipos (x14)</v>
      </c>
      <c r="D385" s="249" t="s">
        <v>834</v>
      </c>
      <c r="E385" s="250">
        <v>14</v>
      </c>
      <c r="F385" s="247">
        <v>1500</v>
      </c>
      <c r="G385" s="253" cm="1">
        <f t="array" ref="G385">_xlfn.IFS(AND(B385&lt;&gt;"",C385="",D385=""),SUMPRODUCT($E$26:$E$422,$F$26:$F$422, --($B$26:$B$422=B385)),AND(C385&lt;&gt;"",F385=""),SUMPRODUCT($E$26:$E$422,$F$26:$F$422,--($C$26:$C$422=C385)),AND(D385,F385)&lt;&gt;0,E385*F385)</f>
        <v>21000</v>
      </c>
      <c r="H385" s="248" t="s">
        <v>5151</v>
      </c>
    </row>
    <row r="386" spans="2:8" ht="13.5" customHeight="1" outlineLevel="2" x14ac:dyDescent="0.2">
      <c r="B386" s="239" t="str">
        <f t="shared" si="62"/>
        <v>TIPOS (X14)</v>
      </c>
      <c r="C386" s="254" t="str">
        <f t="shared" si="63"/>
        <v>Circulação elevadores - Tipos (x14)</v>
      </c>
      <c r="D386" s="249" t="s">
        <v>832</v>
      </c>
      <c r="E386" s="250">
        <f>2*14</f>
        <v>28</v>
      </c>
      <c r="F386" s="247">
        <v>1345.5</v>
      </c>
      <c r="G386" s="253" cm="1">
        <f t="array" ref="G386">_xlfn.IFS(AND(B386&lt;&gt;"",C386="",D386=""),SUMPRODUCT($E$26:$E$422,$F$26:$F$422, --($B$26:$B$422=B386)),AND(C386&lt;&gt;"",F386=""),SUMPRODUCT($E$26:$E$422,$F$26:$F$422,--($C$26:$C$422=C386)),AND(D386,F386)&lt;&gt;0,E386*F386)</f>
        <v>37674</v>
      </c>
      <c r="H386" s="248" t="s">
        <v>5151</v>
      </c>
    </row>
    <row r="387" spans="2:8" s="223" customFormat="1" ht="19.5" customHeight="1" x14ac:dyDescent="0.2">
      <c r="B387" s="233" t="s">
        <v>5295</v>
      </c>
      <c r="C387" s="234"/>
      <c r="D387" s="235"/>
      <c r="E387" s="236"/>
      <c r="F387" s="237"/>
      <c r="G387" s="238" cm="1">
        <f t="array" ref="G387">_xlfn.IFS(AND(B387&lt;&gt;"",C387="",D387=""),SUMPRODUCT($E$26:$E$422,$F$26:$F$422, --($B$26:$B$422=B387)),AND(C387&lt;&gt;"",F387=""),SUMPRODUCT($E$26:$E$422,$F$26:$F$422,--($C$26:$C$422=C387)),AND(D387,F387)&lt;&gt;0,E387*F387)</f>
        <v>66269.5</v>
      </c>
      <c r="H387" s="238"/>
    </row>
    <row r="388" spans="2:8" outlineLevel="1" x14ac:dyDescent="0.2">
      <c r="B388" s="239" t="str">
        <f t="shared" ref="B388:B422" si="64">B387</f>
        <v>LAZER - 18</v>
      </c>
      <c r="C388" s="240" t="s">
        <v>5296</v>
      </c>
      <c r="D388" s="241" t="s">
        <v>686</v>
      </c>
      <c r="E388" s="242">
        <v>6.93</v>
      </c>
      <c r="F388" s="243"/>
      <c r="G388" s="244" cm="1">
        <f t="array" ref="G388">_xlfn.IFS(AND(B388&lt;&gt;"",C388="",D388=""),SUMPRODUCT($E$26:$E$422,$F$26:$F$422, --($B$26:$B$422=B388)),AND(C388&lt;&gt;"",F388=""),SUMPRODUCT($E$26:$E$422,$F$26:$F$422,--($C$26:$C$422=C388)),AND(D388,F388)&lt;&gt;0,E388*F388)</f>
        <v>3164</v>
      </c>
      <c r="H388" s="245">
        <f>G388/E388</f>
        <v>456.56565656565658</v>
      </c>
    </row>
    <row r="389" spans="2:8" outlineLevel="2" x14ac:dyDescent="0.2">
      <c r="B389" s="239" t="str">
        <f t="shared" si="64"/>
        <v>LAZER - 18</v>
      </c>
      <c r="C389" s="254" t="str">
        <f>C388</f>
        <v>WC PNE Hall - Lazer 18 (X2)</v>
      </c>
      <c r="D389" s="249" t="s">
        <v>5300</v>
      </c>
      <c r="E389" s="250">
        <v>4</v>
      </c>
      <c r="F389" s="247">
        <v>363</v>
      </c>
      <c r="G389" s="253" cm="1">
        <f t="array" ref="G389">_xlfn.IFS(AND(B389&lt;&gt;"",C389="",D389=""),SUMPRODUCT($E$26:$E$422,$F$26:$F$422, --($B$26:$B$422=B389)),AND(C389&lt;&gt;"",F389=""),SUMPRODUCT($E$26:$E$422,$F$26:$F$422,--($C$26:$C$422=C389)),AND(D389,F389)&lt;&gt;0,E389*F389)</f>
        <v>1452</v>
      </c>
      <c r="H389" s="248" t="s">
        <v>828</v>
      </c>
    </row>
    <row r="390" spans="2:8" outlineLevel="2" x14ac:dyDescent="0.2">
      <c r="B390" s="239" t="str">
        <f t="shared" si="64"/>
        <v>LAZER - 18</v>
      </c>
      <c r="C390" s="254" t="str">
        <f>C389</f>
        <v>WC PNE Hall - Lazer 18 (X2)</v>
      </c>
      <c r="D390" s="249" t="s">
        <v>5117</v>
      </c>
      <c r="E390" s="250">
        <v>4</v>
      </c>
      <c r="F390" s="247">
        <v>50</v>
      </c>
      <c r="G390" s="253" cm="1">
        <f t="array" ref="G390">_xlfn.IFS(AND(B390&lt;&gt;"",C390="",D390=""),SUMPRODUCT($E$26:$E$422,$F$26:$F$422, --($B$26:$B$422=B390)),AND(C390&lt;&gt;"",F390=""),SUMPRODUCT($E$26:$E$422,$F$26:$F$422,--($C$26:$C$422=C390)),AND(D390,F390)&lt;&gt;0,E390*F390)</f>
        <v>200</v>
      </c>
      <c r="H390" s="248" t="s">
        <v>828</v>
      </c>
    </row>
    <row r="391" spans="2:8" ht="13.5" customHeight="1" outlineLevel="2" x14ac:dyDescent="0.2">
      <c r="B391" s="239" t="str">
        <f t="shared" si="64"/>
        <v>LAZER - 18</v>
      </c>
      <c r="C391" s="254" t="str">
        <f>C390</f>
        <v>WC PNE Hall - Lazer 18 (X2)</v>
      </c>
      <c r="D391" s="249" t="s">
        <v>5188</v>
      </c>
      <c r="E391" s="250">
        <v>2</v>
      </c>
      <c r="F391" s="247">
        <v>56</v>
      </c>
      <c r="G391" s="253" cm="1">
        <f t="array" ref="G391">_xlfn.IFS(AND(B391&lt;&gt;"",C391="",D391=""),SUMPRODUCT($E$26:$E$422,$F$26:$F$422, --($B$26:$B$422=B391)),AND(C391&lt;&gt;"",F391=""),SUMPRODUCT($E$26:$E$422,$F$26:$F$422,--($C$26:$C$422=C391)),AND(D391,F391)&lt;&gt;0,E391*F391)</f>
        <v>112</v>
      </c>
      <c r="H391" s="248" t="s">
        <v>5153</v>
      </c>
    </row>
    <row r="392" spans="2:8" outlineLevel="2" x14ac:dyDescent="0.2">
      <c r="B392" s="239" t="str">
        <f t="shared" si="64"/>
        <v>LAZER - 18</v>
      </c>
      <c r="C392" s="254" t="str">
        <f>C391</f>
        <v>WC PNE Hall - Lazer 18 (X2)</v>
      </c>
      <c r="D392" s="249" t="s">
        <v>689</v>
      </c>
      <c r="E392" s="250">
        <v>2</v>
      </c>
      <c r="F392" s="247">
        <v>700</v>
      </c>
      <c r="G392" s="253" cm="1">
        <f t="array" ref="G392">_xlfn.IFS(AND(B392&lt;&gt;"",C392="",D392=""),SUMPRODUCT($E$26:$E$422,$F$26:$F$422, --($B$26:$B$422=B392)),AND(C392&lt;&gt;"",F392=""),SUMPRODUCT($E$26:$E$422,$F$26:$F$422,--($C$26:$C$422=C392)),AND(D392,F392)&lt;&gt;0,E392*F392)</f>
        <v>1400</v>
      </c>
      <c r="H392" s="248" t="s">
        <v>5153</v>
      </c>
    </row>
    <row r="393" spans="2:8" outlineLevel="1" x14ac:dyDescent="0.2">
      <c r="B393" s="239" t="str">
        <f t="shared" si="64"/>
        <v>LAZER - 18</v>
      </c>
      <c r="C393" s="240" t="s">
        <v>5308</v>
      </c>
      <c r="D393" s="241" t="s">
        <v>686</v>
      </c>
      <c r="E393" s="242">
        <v>10.220000000000001</v>
      </c>
      <c r="F393" s="243"/>
      <c r="G393" s="244" cm="1">
        <f t="array" ref="G393">_xlfn.IFS(AND(B393&lt;&gt;"",C393="",D393=""),SUMPRODUCT($E$26:$E$422,$F$26:$F$422, --($B$26:$B$422=B393)),AND(C393&lt;&gt;"",F393=""),SUMPRODUCT($E$26:$E$422,$F$26:$F$422,--($C$26:$C$422=C393)),AND(D393,F393)&lt;&gt;0,E393*F393)</f>
        <v>10218</v>
      </c>
      <c r="H393" s="245">
        <f>G393/E393</f>
        <v>999.80430528375723</v>
      </c>
    </row>
    <row r="394" spans="2:8" outlineLevel="2" x14ac:dyDescent="0.2">
      <c r="B394" s="239" t="str">
        <f t="shared" si="64"/>
        <v>LAZER - 18</v>
      </c>
      <c r="C394" s="254" t="str">
        <f t="shared" ref="C394:C401" si="65">C393</f>
        <v>Circulação elevadores - Lazer 18</v>
      </c>
      <c r="D394" s="249" t="s">
        <v>835</v>
      </c>
      <c r="E394" s="250">
        <v>3</v>
      </c>
      <c r="F394" s="247">
        <v>1000</v>
      </c>
      <c r="G394" s="253" cm="1">
        <f t="array" ref="G394">_xlfn.IFS(AND(B394&lt;&gt;"",C394="",D394=""),SUMPRODUCT($E$26:$E$422,$F$26:$F$422, --($B$26:$B$422=B394)),AND(C394&lt;&gt;"",F394=""),SUMPRODUCT($E$26:$E$422,$F$26:$F$422,--($C$26:$C$422=C394)),AND(D394,F394)&lt;&gt;0,E394*F394)</f>
        <v>3000</v>
      </c>
      <c r="H394" s="248" t="s">
        <v>5151</v>
      </c>
    </row>
    <row r="395" spans="2:8" ht="13.5" customHeight="1" outlineLevel="2" x14ac:dyDescent="0.2">
      <c r="B395" s="239" t="str">
        <f t="shared" si="64"/>
        <v>LAZER - 18</v>
      </c>
      <c r="C395" s="254" t="str">
        <f t="shared" si="65"/>
        <v>Circulação elevadores - Lazer 18</v>
      </c>
      <c r="D395" s="249" t="s">
        <v>5200</v>
      </c>
      <c r="E395" s="250">
        <v>1</v>
      </c>
      <c r="F395" s="247">
        <v>227</v>
      </c>
      <c r="G395" s="253" cm="1">
        <f t="array" ref="G395">_xlfn.IFS(AND(B395&lt;&gt;"",C395="",D395=""),SUMPRODUCT($E$26:$E$422,$F$26:$F$422, --($B$26:$B$422=B395)),AND(C395&lt;&gt;"",F395=""),SUMPRODUCT($E$26:$E$422,$F$26:$F$422,--($C$26:$C$422=C395)),AND(D395,F395)&lt;&gt;0,E395*F395)</f>
        <v>227</v>
      </c>
      <c r="H395" s="248" t="s">
        <v>828</v>
      </c>
    </row>
    <row r="396" spans="2:8" ht="13.5" customHeight="1" outlineLevel="2" x14ac:dyDescent="0.2">
      <c r="B396" s="239" t="str">
        <f t="shared" si="64"/>
        <v>LAZER - 18</v>
      </c>
      <c r="C396" s="254" t="str">
        <f t="shared" si="65"/>
        <v>Circulação elevadores - Lazer 18</v>
      </c>
      <c r="D396" s="249" t="s">
        <v>5215</v>
      </c>
      <c r="E396" s="250">
        <v>4</v>
      </c>
      <c r="F396" s="247">
        <v>136</v>
      </c>
      <c r="G396" s="253" cm="1">
        <f t="array" ref="G396">_xlfn.IFS(AND(B396&lt;&gt;"",C396="",D396=""),SUMPRODUCT($E$26:$E$422,$F$26:$F$422, --($B$26:$B$422=B396)),AND(C396&lt;&gt;"",F396=""),SUMPRODUCT($E$26:$E$422,$F$26:$F$422,--($C$26:$C$422=C396)),AND(D396,F396)&lt;&gt;0,E396*F396)</f>
        <v>544</v>
      </c>
      <c r="H396" s="248" t="s">
        <v>828</v>
      </c>
    </row>
    <row r="397" spans="2:8" ht="13.5" customHeight="1" outlineLevel="2" x14ac:dyDescent="0.2">
      <c r="B397" s="239" t="str">
        <f t="shared" si="64"/>
        <v>LAZER - 18</v>
      </c>
      <c r="C397" s="254" t="str">
        <f t="shared" si="65"/>
        <v>Circulação elevadores - Lazer 18</v>
      </c>
      <c r="D397" s="249" t="s">
        <v>5188</v>
      </c>
      <c r="E397" s="250">
        <v>1</v>
      </c>
      <c r="F397" s="247">
        <v>56</v>
      </c>
      <c r="G397" s="253" cm="1">
        <f t="array" ref="G397">_xlfn.IFS(AND(B397&lt;&gt;"",C397="",D397=""),SUMPRODUCT($E$26:$E$422,$F$26:$F$422, --($B$26:$B$422=B397)),AND(C397&lt;&gt;"",F397=""),SUMPRODUCT($E$26:$E$422,$F$26:$F$422,--($C$26:$C$422=C397)),AND(D397,F397)&lt;&gt;0,E397*F397)</f>
        <v>56</v>
      </c>
      <c r="H397" s="248" t="s">
        <v>5153</v>
      </c>
    </row>
    <row r="398" spans="2:8" outlineLevel="2" x14ac:dyDescent="0.2">
      <c r="B398" s="239" t="str">
        <f t="shared" si="64"/>
        <v>LAZER - 18</v>
      </c>
      <c r="C398" s="254" t="str">
        <f t="shared" si="65"/>
        <v>Circulação elevadores - Lazer 18</v>
      </c>
      <c r="D398" s="249" t="s">
        <v>831</v>
      </c>
      <c r="E398" s="250">
        <v>1</v>
      </c>
      <c r="F398" s="252">
        <v>200</v>
      </c>
      <c r="G398" s="253" cm="1">
        <f t="array" ref="G398">_xlfn.IFS(AND(B398&lt;&gt;"",C398="",D398=""),SUMPRODUCT($E$26:$E$422,$F$26:$F$422, --($B$26:$B$422=B398)),AND(C398&lt;&gt;"",F398=""),SUMPRODUCT($E$26:$E$422,$F$26:$F$422,--($C$26:$C$422=C398)),AND(D398,F398)&lt;&gt;0,E398*F398)</f>
        <v>200</v>
      </c>
      <c r="H398" s="248" t="s">
        <v>828</v>
      </c>
    </row>
    <row r="399" spans="2:8" ht="13.5" customHeight="1" outlineLevel="2" x14ac:dyDescent="0.2">
      <c r="B399" s="239" t="str">
        <f t="shared" si="64"/>
        <v>LAZER - 18</v>
      </c>
      <c r="C399" s="254" t="str">
        <f t="shared" si="65"/>
        <v>Circulação elevadores - Lazer 18</v>
      </c>
      <c r="D399" s="249" t="s">
        <v>5117</v>
      </c>
      <c r="E399" s="250">
        <v>10</v>
      </c>
      <c r="F399" s="247">
        <v>50</v>
      </c>
      <c r="G399" s="253" cm="1">
        <f t="array" ref="G399">_xlfn.IFS(AND(B399&lt;&gt;"",C399="",D399=""),SUMPRODUCT($E$26:$E$422,$F$26:$F$422, --($B$26:$B$422=B399)),AND(C399&lt;&gt;"",F399=""),SUMPRODUCT($E$26:$E$422,$F$26:$F$422,--($C$26:$C$422=C399)),AND(D399,F399)&lt;&gt;0,E399*F399)</f>
        <v>500</v>
      </c>
      <c r="H399" s="248" t="s">
        <v>828</v>
      </c>
    </row>
    <row r="400" spans="2:8" outlineLevel="2" x14ac:dyDescent="0.2">
      <c r="B400" s="239" t="str">
        <f t="shared" si="64"/>
        <v>LAZER - 18</v>
      </c>
      <c r="C400" s="254" t="str">
        <f t="shared" si="65"/>
        <v>Circulação elevadores - Lazer 18</v>
      </c>
      <c r="D400" s="249" t="s">
        <v>834</v>
      </c>
      <c r="E400" s="250">
        <v>2</v>
      </c>
      <c r="F400" s="247">
        <v>1500</v>
      </c>
      <c r="G400" s="253" cm="1">
        <f t="array" ref="G400">_xlfn.IFS(AND(B400&lt;&gt;"",C400="",D400=""),SUMPRODUCT($E$26:$E$422,$F$26:$F$422, --($B$26:$B$422=B400)),AND(C400&lt;&gt;"",F400=""),SUMPRODUCT($E$26:$E$422,$F$26:$F$422,--($C$26:$C$422=C400)),AND(D400,F400)&lt;&gt;0,E400*F400)</f>
        <v>3000</v>
      </c>
      <c r="H400" s="248" t="s">
        <v>5151</v>
      </c>
    </row>
    <row r="401" spans="2:8" ht="13.5" customHeight="1" outlineLevel="2" x14ac:dyDescent="0.2">
      <c r="B401" s="239" t="str">
        <f t="shared" si="64"/>
        <v>LAZER - 18</v>
      </c>
      <c r="C401" s="254" t="str">
        <f t="shared" si="65"/>
        <v>Circulação elevadores - Lazer 18</v>
      </c>
      <c r="D401" s="249" t="s">
        <v>832</v>
      </c>
      <c r="E401" s="250">
        <v>2</v>
      </c>
      <c r="F401" s="247">
        <v>1345.5</v>
      </c>
      <c r="G401" s="253" cm="1">
        <f t="array" ref="G401">_xlfn.IFS(AND(B401&lt;&gt;"",C401="",D401=""),SUMPRODUCT($E$26:$E$422,$F$26:$F$422, --($B$26:$B$422=B401)),AND(C401&lt;&gt;"",F401=""),SUMPRODUCT($E$26:$E$422,$F$26:$F$422,--($C$26:$C$422=C401)),AND(D401,F401)&lt;&gt;0,E401*F401)</f>
        <v>2691</v>
      </c>
      <c r="H401" s="248" t="s">
        <v>5151</v>
      </c>
    </row>
    <row r="402" spans="2:8" ht="13.5" customHeight="1" outlineLevel="1" x14ac:dyDescent="0.2">
      <c r="B402" s="239" t="str">
        <f t="shared" si="64"/>
        <v>LAZER - 18</v>
      </c>
      <c r="C402" s="240" t="s">
        <v>5315</v>
      </c>
      <c r="D402" s="241" t="s">
        <v>686</v>
      </c>
      <c r="E402" s="242">
        <v>125.73</v>
      </c>
      <c r="F402" s="243"/>
      <c r="G402" s="244" cm="1">
        <f t="array" ref="G402">_xlfn.IFS(AND(B402&lt;&gt;"",C402="",D402=""),SUMPRODUCT($E$26:$E$422,$F$26:$F$422, --($B$26:$B$422=B402)),AND(C402&lt;&gt;"",F402=""),SUMPRODUCT($E$26:$E$422,$F$26:$F$422,--($C$26:$C$422=C402)),AND(D402,F402)&lt;&gt;0,E402*F402)</f>
        <v>24615</v>
      </c>
      <c r="H402" s="245">
        <f>G402/E402</f>
        <v>195.7766642806013</v>
      </c>
    </row>
    <row r="403" spans="2:8" ht="13.5" customHeight="1" outlineLevel="2" x14ac:dyDescent="0.2">
      <c r="B403" s="239" t="str">
        <f t="shared" si="64"/>
        <v>LAZER - 18</v>
      </c>
      <c r="C403" s="254" t="str">
        <f t="shared" ref="C403:C408" si="66">C402</f>
        <v>Piscina - Pav 18</v>
      </c>
      <c r="D403" s="249" t="s">
        <v>831</v>
      </c>
      <c r="E403" s="250">
        <v>3</v>
      </c>
      <c r="F403" s="252">
        <v>200</v>
      </c>
      <c r="G403" s="253" cm="1">
        <f t="array" ref="G403">_xlfn.IFS(AND(B403&lt;&gt;"",C403="",D403=""),SUMPRODUCT($E$26:$E$422,$F$26:$F$422, --($B$26:$B$422=B403)),AND(C403&lt;&gt;"",F403=""),SUMPRODUCT($E$26:$E$422,$F$26:$F$422,--($C$26:$C$422=C403)),AND(D403,F403)&lt;&gt;0,E403*F403)</f>
        <v>600</v>
      </c>
      <c r="H403" s="248" t="s">
        <v>828</v>
      </c>
    </row>
    <row r="404" spans="2:8" ht="13.5" customHeight="1" outlineLevel="2" x14ac:dyDescent="0.2">
      <c r="B404" s="239" t="str">
        <f t="shared" si="64"/>
        <v>LAZER - 18</v>
      </c>
      <c r="C404" s="254" t="str">
        <f t="shared" si="66"/>
        <v>Piscina - Pav 18</v>
      </c>
      <c r="D404" s="249" t="s">
        <v>5188</v>
      </c>
      <c r="E404" s="250">
        <v>1</v>
      </c>
      <c r="F404" s="247">
        <v>56</v>
      </c>
      <c r="G404" s="253" cm="1">
        <f t="array" ref="G404">_xlfn.IFS(AND(B404&lt;&gt;"",C404="",D404=""),SUMPRODUCT($E$26:$E$422,$F$26:$F$422, --($B$26:$B$422=B404)),AND(C404&lt;&gt;"",F404=""),SUMPRODUCT($E$26:$E$422,$F$26:$F$422,--($C$26:$C$422=C404)),AND(D404,F404)&lt;&gt;0,E404*F404)</f>
        <v>56</v>
      </c>
      <c r="H404" s="248" t="s">
        <v>5153</v>
      </c>
    </row>
    <row r="405" spans="2:8" ht="13.5" customHeight="1" outlineLevel="2" x14ac:dyDescent="0.2">
      <c r="B405" s="239" t="str">
        <f t="shared" si="64"/>
        <v>LAZER - 18</v>
      </c>
      <c r="C405" s="254" t="str">
        <f t="shared" si="66"/>
        <v>Piscina - Pav 18</v>
      </c>
      <c r="D405" s="249" t="s">
        <v>5204</v>
      </c>
      <c r="E405" s="250">
        <v>3</v>
      </c>
      <c r="F405" s="247">
        <v>3791</v>
      </c>
      <c r="G405" s="253" cm="1">
        <f t="array" ref="G405">_xlfn.IFS(AND(B405&lt;&gt;"",C405="",D405=""),SUMPRODUCT($E$26:$E$422,$F$26:$F$422, --($B$26:$B$422=B405)),AND(C405&lt;&gt;"",F405=""),SUMPRODUCT($E$26:$E$422,$F$26:$F$422,--($C$26:$C$422=C405)),AND(D405,F405)&lt;&gt;0,E405*F405)</f>
        <v>11373</v>
      </c>
      <c r="H405" s="248" t="s">
        <v>828</v>
      </c>
    </row>
    <row r="406" spans="2:8" ht="13.5" customHeight="1" outlineLevel="2" x14ac:dyDescent="0.2">
      <c r="B406" s="239" t="str">
        <f t="shared" si="64"/>
        <v>LAZER - 18</v>
      </c>
      <c r="C406" s="254" t="str">
        <f t="shared" si="66"/>
        <v>Piscina - Pav 18</v>
      </c>
      <c r="D406" s="249" t="s">
        <v>5292</v>
      </c>
      <c r="E406" s="250">
        <v>3</v>
      </c>
      <c r="F406" s="247">
        <v>285</v>
      </c>
      <c r="G406" s="253" cm="1">
        <f t="array" ref="G406">_xlfn.IFS(AND(B406&lt;&gt;"",C406="",D406=""),SUMPRODUCT($E$26:$E$422,$F$26:$F$422, --($B$26:$B$422=B406)),AND(C406&lt;&gt;"",F406=""),SUMPRODUCT($E$26:$E$422,$F$26:$F$422,--($C$26:$C$422=C406)),AND(D406,F406)&lt;&gt;0,E406*F406)</f>
        <v>855</v>
      </c>
      <c r="H406" s="248" t="s">
        <v>5150</v>
      </c>
    </row>
    <row r="407" spans="2:8" outlineLevel="2" x14ac:dyDescent="0.2">
      <c r="B407" s="239" t="str">
        <f t="shared" si="64"/>
        <v>LAZER - 18</v>
      </c>
      <c r="C407" s="254" t="str">
        <f t="shared" si="66"/>
        <v>Piscina - Pav 18</v>
      </c>
      <c r="D407" s="249" t="s">
        <v>5316</v>
      </c>
      <c r="E407" s="250">
        <v>4</v>
      </c>
      <c r="F407" s="247">
        <v>1279</v>
      </c>
      <c r="G407" s="253" cm="1">
        <f t="array" ref="G407">_xlfn.IFS(AND(B407&lt;&gt;"",C407="",D407=""),SUMPRODUCT($E$26:$E$422,$F$26:$F$422, --($B$26:$B$422=B407)),AND(C407&lt;&gt;"",F407=""),SUMPRODUCT($E$26:$E$422,$F$26:$F$422,--($C$26:$C$422=C407)),AND(D407,F407)&lt;&gt;0,E407*F407)</f>
        <v>5116</v>
      </c>
      <c r="H407" s="248" t="s">
        <v>5150</v>
      </c>
    </row>
    <row r="408" spans="2:8" outlineLevel="2" x14ac:dyDescent="0.2">
      <c r="B408" s="239" t="str">
        <f t="shared" si="64"/>
        <v>LAZER - 18</v>
      </c>
      <c r="C408" s="254" t="str">
        <f t="shared" si="66"/>
        <v>Piscina - Pav 18</v>
      </c>
      <c r="D408" s="249" t="s">
        <v>5317</v>
      </c>
      <c r="E408" s="250">
        <v>5</v>
      </c>
      <c r="F408" s="247">
        <v>1323</v>
      </c>
      <c r="G408" s="253" cm="1">
        <f t="array" ref="G408">_xlfn.IFS(AND(B408&lt;&gt;"",C408="",D408=""),SUMPRODUCT($E$26:$E$422,$F$26:$F$422, --($B$26:$B$422=B408)),AND(C408&lt;&gt;"",F408=""),SUMPRODUCT($E$26:$E$422,$F$26:$F$422,--($C$26:$C$422=C408)),AND(D408,F408)&lt;&gt;0,E408*F408)</f>
        <v>6615</v>
      </c>
      <c r="H408" s="248" t="s">
        <v>5150</v>
      </c>
    </row>
    <row r="409" spans="2:8" outlineLevel="1" x14ac:dyDescent="0.2">
      <c r="B409" s="239" t="str">
        <f t="shared" si="64"/>
        <v>LAZER - 18</v>
      </c>
      <c r="C409" s="240" t="s">
        <v>1134</v>
      </c>
      <c r="D409" s="241" t="s">
        <v>686</v>
      </c>
      <c r="E409" s="242">
        <v>23.6</v>
      </c>
      <c r="F409" s="243"/>
      <c r="G409" s="244" cm="1">
        <f t="array" ref="G409">_xlfn.IFS(AND(B409&lt;&gt;"",C409="",D409=""),SUMPRODUCT($E$26:$E$422,$F$26:$F$422, --($B$26:$B$422=B409)),AND(C409&lt;&gt;"",F409=""),SUMPRODUCT($E$26:$E$422,$F$26:$F$422,--($C$26:$C$422=C409)),AND(D409,F409)&lt;&gt;0,E409*F409)</f>
        <v>28272.5</v>
      </c>
      <c r="H409" s="245">
        <f>G409/E409</f>
        <v>1197.9872881355932</v>
      </c>
    </row>
    <row r="410" spans="2:8" outlineLevel="2" x14ac:dyDescent="0.2">
      <c r="B410" s="239" t="str">
        <f t="shared" si="64"/>
        <v>LAZER - 18</v>
      </c>
      <c r="C410" s="246" t="str">
        <f t="shared" ref="C410:C422" si="67">C409</f>
        <v>SPA</v>
      </c>
      <c r="D410" s="249" t="s">
        <v>5279</v>
      </c>
      <c r="E410" s="250">
        <v>3</v>
      </c>
      <c r="F410" s="252">
        <v>330</v>
      </c>
      <c r="G410" s="253" cm="1">
        <f t="array" ref="G410">_xlfn.IFS(AND(B410&lt;&gt;"",C410="",D410=""),SUMPRODUCT($E$26:$E$422,$F$26:$F$422, --($B$26:$B$422=B410)),AND(C410&lt;&gt;"",F410=""),SUMPRODUCT($E$26:$E$422,$F$26:$F$422,--($C$26:$C$422=C410)),AND(D410,F410)&lt;&gt;0,E410*F410)</f>
        <v>990</v>
      </c>
      <c r="H410" s="248" t="s">
        <v>828</v>
      </c>
    </row>
    <row r="411" spans="2:8" outlineLevel="2" x14ac:dyDescent="0.2">
      <c r="B411" s="239" t="str">
        <f t="shared" si="64"/>
        <v>LAZER - 18</v>
      </c>
      <c r="C411" s="246" t="str">
        <f t="shared" si="67"/>
        <v>SPA</v>
      </c>
      <c r="D411" s="249" t="s">
        <v>5117</v>
      </c>
      <c r="E411" s="250">
        <v>5</v>
      </c>
      <c r="F411" s="247">
        <v>50</v>
      </c>
      <c r="G411" s="253" cm="1">
        <f t="array" ref="G411">_xlfn.IFS(AND(B411&lt;&gt;"",C411="",D411=""),SUMPRODUCT($E$26:$E$422,$F$26:$F$422, --($B$26:$B$422=B411)),AND(C411&lt;&gt;"",F411=""),SUMPRODUCT($E$26:$E$422,$F$26:$F$422,--($C$26:$C$422=C411)),AND(D411,F411)&lt;&gt;0,E411*F411)</f>
        <v>250</v>
      </c>
      <c r="H411" s="248" t="s">
        <v>828</v>
      </c>
    </row>
    <row r="412" spans="2:8" outlineLevel="2" x14ac:dyDescent="0.2">
      <c r="B412" s="239" t="str">
        <f t="shared" si="64"/>
        <v>LAZER - 18</v>
      </c>
      <c r="C412" s="246" t="str">
        <f t="shared" si="67"/>
        <v>SPA</v>
      </c>
      <c r="D412" s="249" t="s">
        <v>831</v>
      </c>
      <c r="E412" s="250">
        <v>2</v>
      </c>
      <c r="F412" s="252">
        <v>200</v>
      </c>
      <c r="G412" s="253" cm="1">
        <f t="array" ref="G412">_xlfn.IFS(AND(B412&lt;&gt;"",C412="",D412=""),SUMPRODUCT($E$26:$E$422,$F$26:$F$422, --($B$26:$B$422=B412)),AND(C412&lt;&gt;"",F412=""),SUMPRODUCT($E$26:$E$422,$F$26:$F$422,--($C$26:$C$422=C412)),AND(D412,F412)&lt;&gt;0,E412*F412)</f>
        <v>400</v>
      </c>
      <c r="H412" s="248" t="s">
        <v>828</v>
      </c>
    </row>
    <row r="413" spans="2:8" ht="13.5" customHeight="1" outlineLevel="2" x14ac:dyDescent="0.2">
      <c r="B413" s="239" t="str">
        <f t="shared" si="64"/>
        <v>LAZER - 18</v>
      </c>
      <c r="C413" s="246" t="str">
        <f t="shared" si="67"/>
        <v>SPA</v>
      </c>
      <c r="D413" s="249" t="s">
        <v>5773</v>
      </c>
      <c r="E413" s="250">
        <f>(0.45*1)</f>
        <v>0.45</v>
      </c>
      <c r="F413" s="247">
        <v>750</v>
      </c>
      <c r="G413" s="253" cm="1">
        <f t="array" ref="G413">_xlfn.IFS(AND(B413&lt;&gt;"",C413="",D413=""),SUMPRODUCT($E$26:$E$422,$F$26:$F$422, --($B$26:$B$422=B413)),AND(C413&lt;&gt;"",F413=""),SUMPRODUCT($E$26:$E$422,$F$26:$F$422,--($C$26:$C$422=C413)),AND(D413,F413)&lt;&gt;0,E413*F413)</f>
        <v>337.5</v>
      </c>
      <c r="H413" s="248" t="s">
        <v>5141</v>
      </c>
    </row>
    <row r="414" spans="2:8" ht="13.5" customHeight="1" outlineLevel="2" x14ac:dyDescent="0.2">
      <c r="B414" s="239" t="str">
        <f t="shared" si="64"/>
        <v>LAZER - 18</v>
      </c>
      <c r="C414" s="246" t="str">
        <f t="shared" si="67"/>
        <v>SPA</v>
      </c>
      <c r="D414" s="249" t="s">
        <v>834</v>
      </c>
      <c r="E414" s="250">
        <v>5</v>
      </c>
      <c r="F414" s="247">
        <v>1500</v>
      </c>
      <c r="G414" s="253" cm="1">
        <f t="array" ref="G414">_xlfn.IFS(AND(B414&lt;&gt;"",C414="",D414=""),SUMPRODUCT($E$26:$E$422,$F$26:$F$422, --($B$26:$B$422=B414)),AND(C414&lt;&gt;"",F414=""),SUMPRODUCT($E$26:$E$422,$F$26:$F$422,--($C$26:$C$422=C414)),AND(D414,F414)&lt;&gt;0,E414*F414)</f>
        <v>7500</v>
      </c>
      <c r="H414" s="248" t="s">
        <v>5151</v>
      </c>
    </row>
    <row r="415" spans="2:8" ht="13.5" customHeight="1" outlineLevel="2" x14ac:dyDescent="0.2">
      <c r="B415" s="239" t="str">
        <f t="shared" si="64"/>
        <v>LAZER - 18</v>
      </c>
      <c r="C415" s="246" t="str">
        <f t="shared" si="67"/>
        <v>SPA</v>
      </c>
      <c r="D415" s="249" t="s">
        <v>5309</v>
      </c>
      <c r="E415" s="250">
        <v>1</v>
      </c>
      <c r="F415" s="247">
        <v>1142</v>
      </c>
      <c r="G415" s="253" cm="1">
        <f t="array" ref="G415">_xlfn.IFS(AND(B415&lt;&gt;"",C415="",D415=""),SUMPRODUCT($E$26:$E$422,$F$26:$F$422, --($B$26:$B$422=B415)),AND(C415&lt;&gt;"",F415=""),SUMPRODUCT($E$26:$E$422,$F$26:$F$422,--($C$26:$C$422=C415)),AND(D415,F415)&lt;&gt;0,E415*F415)</f>
        <v>1142</v>
      </c>
      <c r="H415" s="248" t="s">
        <v>5150</v>
      </c>
    </row>
    <row r="416" spans="2:8" ht="13.5" customHeight="1" outlineLevel="2" x14ac:dyDescent="0.2">
      <c r="B416" s="239" t="str">
        <f t="shared" si="64"/>
        <v>LAZER - 18</v>
      </c>
      <c r="C416" s="246" t="str">
        <f t="shared" si="67"/>
        <v>SPA</v>
      </c>
      <c r="D416" s="249" t="s">
        <v>5302</v>
      </c>
      <c r="E416" s="250">
        <v>1</v>
      </c>
      <c r="F416" s="247">
        <v>8010</v>
      </c>
      <c r="G416" s="253" cm="1">
        <f t="array" ref="G416">_xlfn.IFS(AND(B416&lt;&gt;"",C416="",D416=""),SUMPRODUCT($E$26:$E$422,$F$26:$F$422, --($B$26:$B$422=B416)),AND(C416&lt;&gt;"",F416=""),SUMPRODUCT($E$26:$E$422,$F$26:$F$422,--($C$26:$C$422=C416)),AND(D416,F416)&lt;&gt;0,E416*F416)</f>
        <v>8010</v>
      </c>
      <c r="H416" s="248" t="s">
        <v>5151</v>
      </c>
    </row>
    <row r="417" spans="2:8" outlineLevel="2" x14ac:dyDescent="0.2">
      <c r="B417" s="239" t="str">
        <f t="shared" si="64"/>
        <v>LAZER - 18</v>
      </c>
      <c r="C417" s="246" t="str">
        <f t="shared" si="67"/>
        <v>SPA</v>
      </c>
      <c r="D417" s="249" t="s">
        <v>5310</v>
      </c>
      <c r="E417" s="250">
        <v>1</v>
      </c>
      <c r="F417" s="252">
        <v>3239</v>
      </c>
      <c r="G417" s="253" cm="1">
        <f t="array" ref="G417">_xlfn.IFS(AND(B417&lt;&gt;"",C417="",D417=""),SUMPRODUCT($E$26:$E$422,$F$26:$F$422, --($B$26:$B$422=B417)),AND(C417&lt;&gt;"",F417=""),SUMPRODUCT($E$26:$E$422,$F$26:$F$422,--($C$26:$C$422=C417)),AND(D417,F417)&lt;&gt;0,E417*F417)</f>
        <v>3239</v>
      </c>
      <c r="H417" s="248" t="s">
        <v>5150</v>
      </c>
    </row>
    <row r="418" spans="2:8" outlineLevel="2" x14ac:dyDescent="0.2">
      <c r="B418" s="239" t="str">
        <f t="shared" si="64"/>
        <v>LAZER - 18</v>
      </c>
      <c r="C418" s="246" t="str">
        <f t="shared" si="67"/>
        <v>SPA</v>
      </c>
      <c r="D418" s="249" t="s">
        <v>5283</v>
      </c>
      <c r="E418" s="250">
        <v>2</v>
      </c>
      <c r="F418" s="247">
        <v>250</v>
      </c>
      <c r="G418" s="253" cm="1">
        <f t="array" ref="G418">_xlfn.IFS(AND(B418&lt;&gt;"",C418="",D418=""),SUMPRODUCT($E$26:$E$422,$F$26:$F$422, --($B$26:$B$422=B418)),AND(C418&lt;&gt;"",F418=""),SUMPRODUCT($E$26:$E$422,$F$26:$F$422,--($C$26:$C$422=C418)),AND(D418,F418)&lt;&gt;0,E418*F418)</f>
        <v>500</v>
      </c>
      <c r="H418" s="248" t="s">
        <v>828</v>
      </c>
    </row>
    <row r="419" spans="2:8" ht="13.5" customHeight="1" outlineLevel="2" x14ac:dyDescent="0.2">
      <c r="B419" s="239" t="str">
        <f t="shared" si="64"/>
        <v>LAZER - 18</v>
      </c>
      <c r="C419" s="246" t="str">
        <f t="shared" si="67"/>
        <v>SPA</v>
      </c>
      <c r="D419" s="249" t="s">
        <v>5311</v>
      </c>
      <c r="E419" s="250">
        <v>1</v>
      </c>
      <c r="F419" s="247">
        <v>3580</v>
      </c>
      <c r="G419" s="253" cm="1">
        <f t="array" ref="G419">_xlfn.IFS(AND(B419&lt;&gt;"",C419="",D419=""),SUMPRODUCT($E$26:$E$422,$F$26:$F$422, --($B$26:$B$422=B419)),AND(C419&lt;&gt;"",F419=""),SUMPRODUCT($E$26:$E$422,$F$26:$F$422,--($C$26:$C$422=C419)),AND(D419,F419)&lt;&gt;0,E419*F419)</f>
        <v>3580</v>
      </c>
      <c r="H419" s="248" t="s">
        <v>5150</v>
      </c>
    </row>
    <row r="420" spans="2:8" ht="13.5" customHeight="1" outlineLevel="2" x14ac:dyDescent="0.2">
      <c r="B420" s="239" t="str">
        <f t="shared" si="64"/>
        <v>LAZER - 18</v>
      </c>
      <c r="C420" s="246" t="str">
        <f t="shared" si="67"/>
        <v>SPA</v>
      </c>
      <c r="D420" s="249" t="s">
        <v>5312</v>
      </c>
      <c r="E420" s="250">
        <v>1</v>
      </c>
      <c r="F420" s="252">
        <v>2024</v>
      </c>
      <c r="G420" s="253" cm="1">
        <f t="array" ref="G420">_xlfn.IFS(AND(B420&lt;&gt;"",C420="",D420=""),SUMPRODUCT($E$26:$E$422,$F$26:$F$422, --($B$26:$B$422=B420)),AND(C420&lt;&gt;"",F420=""),SUMPRODUCT($E$26:$E$422,$F$26:$F$422,--($C$26:$C$422=C420)),AND(D420,F420)&lt;&gt;0,E420*F420)</f>
        <v>2024</v>
      </c>
      <c r="H420" s="248" t="s">
        <v>5150</v>
      </c>
    </row>
    <row r="421" spans="2:8" ht="13.5" customHeight="1" outlineLevel="2" x14ac:dyDescent="0.2">
      <c r="B421" s="239" t="str">
        <f t="shared" si="64"/>
        <v>LAZER - 18</v>
      </c>
      <c r="C421" s="246" t="str">
        <f t="shared" si="67"/>
        <v>SPA</v>
      </c>
      <c r="D421" s="249" t="s">
        <v>5313</v>
      </c>
      <c r="E421" s="250">
        <v>1</v>
      </c>
      <c r="F421" s="252">
        <v>50</v>
      </c>
      <c r="G421" s="253" cm="1">
        <f t="array" ref="G421">_xlfn.IFS(AND(B421&lt;&gt;"",C421="",D421=""),SUMPRODUCT($E$26:$E$422,$F$26:$F$422, --($B$26:$B$422=B421)),AND(C421&lt;&gt;"",F421=""),SUMPRODUCT($E$26:$E$422,$F$26:$F$422,--($C$26:$C$422=C421)),AND(D421,F421)&lt;&gt;0,E421*F421)</f>
        <v>50</v>
      </c>
      <c r="H421" s="248" t="s">
        <v>5152</v>
      </c>
    </row>
    <row r="422" spans="2:8" ht="13.5" customHeight="1" outlineLevel="2" x14ac:dyDescent="0.2">
      <c r="B422" s="239" t="str">
        <f t="shared" si="64"/>
        <v>LAZER - 18</v>
      </c>
      <c r="C422" s="246" t="str">
        <f t="shared" si="67"/>
        <v>SPA</v>
      </c>
      <c r="D422" s="249" t="s">
        <v>5314</v>
      </c>
      <c r="E422" s="250">
        <v>1</v>
      </c>
      <c r="F422" s="247">
        <v>250</v>
      </c>
      <c r="G422" s="253" cm="1">
        <f t="array" ref="G422">_xlfn.IFS(AND(B422&lt;&gt;"",C422="",D422=""),SUMPRODUCT($E$26:$E$422,$F$26:$F$422, --($B$26:$B$422=B422)),AND(C422&lt;&gt;"",F422=""),SUMPRODUCT($E$26:$E$422,$F$26:$F$422,--($C$26:$C$422=C422)),AND(D422,F422)&lt;&gt;0,E422*F422)</f>
        <v>250</v>
      </c>
      <c r="H422" s="248" t="s">
        <v>5152</v>
      </c>
    </row>
  </sheetData>
  <autoFilter ref="B27:H422" xr:uid="{55BECE80-E0A2-41CB-A8BE-85E583D5AB86}">
    <sortState xmlns:xlrd2="http://schemas.microsoft.com/office/spreadsheetml/2017/richdata2" ref="B28:H422">
      <sortCondition ref="H27:H422"/>
    </sortState>
  </autoFilter>
  <dataConsolidate/>
  <mergeCells count="1">
    <mergeCell ref="B4:H4"/>
  </mergeCells>
  <conditionalFormatting sqref="E6:E25">
    <cfRule type="cellIs" dxfId="2882" priority="1" operator="lessThan">
      <formula>0</formula>
    </cfRule>
    <cfRule type="cellIs" dxfId="2881" priority="2" operator="greaterThan">
      <formula>0</formula>
    </cfRule>
  </conditionalFormatting>
  <dataValidations count="1">
    <dataValidation type="list" allowBlank="1" showInputMessage="1" showErrorMessage="1" sqref="H389:H392 H47:H48 H103:H141 H94:H101 H160:H169 H379:H386 H72:H74 H143:H149 H171:H179 H181:H195 H57:H62 H246:H253 H241:H244 H307:H335 H64:H70 H287:H305 H255:H285 H337:H355 H358:H365 H394:H401 H233:H239 H207:H214 H38:H45 H403:H408 H84:H87 H89:H92 H50:H55 H30:H36 H77:H82 H197:H204 H216:H230 H151:H158 H367:H376 H410:H422" xr:uid="{2D975987-9739-4A42-9F36-472704EFAEC7}">
      <formula1>$B$8:$B$24</formula1>
    </dataValidation>
  </dataValidations>
  <pageMargins left="0.511811024" right="0.511811024" top="0.78740157499999996" bottom="0.78740157499999996" header="0.31496062000000002" footer="0.31496062000000002"/>
  <pageSetup paperSize="9" scale="10" fitToWidth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32DA-CC3F-4BB6-8F0F-52FE329E9E1B}">
  <sheetPr>
    <tabColor rgb="FF1851D6"/>
    <outlinePr summaryBelow="0"/>
    <pageSetUpPr fitToPage="1"/>
  </sheetPr>
  <dimension ref="A1:O155"/>
  <sheetViews>
    <sheetView showGridLines="0" view="pageBreakPreview" zoomScale="85" zoomScaleNormal="70" zoomScaleSheetLayoutView="85" workbookViewId="0">
      <pane ySplit="3" topLeftCell="A4" activePane="bottomLeft" state="frozen"/>
      <selection pane="bottomLeft" activeCell="G10" sqref="G10"/>
    </sheetView>
  </sheetViews>
  <sheetFormatPr defaultColWidth="2.7109375" defaultRowHeight="12.75" outlineLevelRow="2" x14ac:dyDescent="0.2"/>
  <cols>
    <col min="1" max="1" width="7.85546875" style="225" bestFit="1" customWidth="1"/>
    <col min="2" max="2" width="29.85546875" style="225" customWidth="1"/>
    <col min="3" max="3" width="33.42578125" style="255" bestFit="1" customWidth="1"/>
    <col min="4" max="4" width="104" style="223" bestFit="1" customWidth="1"/>
    <col min="5" max="5" width="18.7109375" style="224" customWidth="1"/>
    <col min="6" max="6" width="17.28515625" style="225" bestFit="1" customWidth="1"/>
    <col min="7" max="7" width="24.42578125" style="226" bestFit="1" customWidth="1"/>
    <col min="8" max="8" width="49.5703125" style="226" customWidth="1"/>
    <col min="9" max="10" width="2.7109375" style="225"/>
    <col min="11" max="11" width="39.140625" style="225" customWidth="1"/>
    <col min="12" max="12" width="33.85546875" style="225" customWidth="1"/>
    <col min="13" max="13" width="25" style="225" bestFit="1" customWidth="1"/>
    <col min="14" max="14" width="28" style="225" customWidth="1"/>
    <col min="15" max="15" width="13.140625" style="225" customWidth="1"/>
    <col min="16" max="16384" width="2.7109375" style="225"/>
  </cols>
  <sheetData>
    <row r="1" spans="1:15" s="211" customFormat="1" ht="28.5" x14ac:dyDescent="0.25">
      <c r="B1" s="207" t="s">
        <v>21</v>
      </c>
      <c r="C1" s="208" t="str">
        <f>'Obra '!D1</f>
        <v>Caio Prado</v>
      </c>
      <c r="D1" s="209"/>
      <c r="E1" s="209"/>
      <c r="F1" s="209"/>
      <c r="G1" s="209"/>
      <c r="H1" s="210"/>
    </row>
    <row r="2" spans="1:15" s="211" customFormat="1" ht="28.5" x14ac:dyDescent="0.25">
      <c r="B2" s="212" t="s">
        <v>22</v>
      </c>
      <c r="C2" s="213" t="str">
        <f>'Obra '!D2</f>
        <v>Indepy</v>
      </c>
      <c r="D2" s="214"/>
      <c r="E2" s="214"/>
      <c r="F2" s="214"/>
      <c r="G2" s="214"/>
      <c r="H2" s="215"/>
    </row>
    <row r="3" spans="1:15" s="211" customFormat="1" ht="29.25" thickBot="1" x14ac:dyDescent="0.3">
      <c r="B3" s="216" t="s">
        <v>23</v>
      </c>
      <c r="C3" s="213" t="str">
        <f>'Obra '!D3</f>
        <v>R00 - Larissa</v>
      </c>
      <c r="D3" s="217"/>
      <c r="E3" s="217"/>
      <c r="F3" s="217"/>
      <c r="G3" s="217"/>
      <c r="H3" s="218"/>
    </row>
    <row r="4" spans="1:15" s="211" customFormat="1" ht="35.25" thickBot="1" x14ac:dyDescent="0.3">
      <c r="B4" s="549" t="s">
        <v>676</v>
      </c>
      <c r="C4" s="550"/>
      <c r="D4" s="550"/>
      <c r="E4" s="550"/>
      <c r="F4" s="550"/>
      <c r="G4" s="550"/>
      <c r="H4" s="551"/>
      <c r="K4" s="232" t="s">
        <v>2321</v>
      </c>
      <c r="L4" s="232" t="s">
        <v>5138</v>
      </c>
      <c r="M4" s="232" t="s">
        <v>5139</v>
      </c>
      <c r="N4" s="232" t="s">
        <v>5163</v>
      </c>
    </row>
    <row r="5" spans="1:15" s="222" customFormat="1" ht="13.5" thickBot="1" x14ac:dyDescent="0.25">
      <c r="B5" s="230" t="s">
        <v>5</v>
      </c>
      <c r="C5" s="230" t="s">
        <v>5139</v>
      </c>
      <c r="D5" s="230" t="s">
        <v>5138</v>
      </c>
      <c r="E5" s="230" t="s">
        <v>5163</v>
      </c>
      <c r="F5" s="221"/>
      <c r="K5" s="248" t="s">
        <v>5155</v>
      </c>
      <c r="L5" s="248">
        <v>33269.22</v>
      </c>
      <c r="M5" s="248">
        <f>G38</f>
        <v>7039.2388709300003</v>
      </c>
      <c r="N5" s="248">
        <f>L5-M5</f>
        <v>26229.981129070002</v>
      </c>
      <c r="O5" s="248" t="s">
        <v>1133</v>
      </c>
    </row>
    <row r="6" spans="1:15" ht="25.5" x14ac:dyDescent="0.25">
      <c r="B6" s="370" t="s">
        <v>677</v>
      </c>
      <c r="C6" s="469">
        <f>SUMPRODUCT($E$26:$E$155,$F$26:$F$155)</f>
        <v>307821.59294335288</v>
      </c>
      <c r="D6" s="469">
        <f>SUM(D8:D24)</f>
        <v>920145.68</v>
      </c>
      <c r="E6" s="469">
        <f>C6-D6</f>
        <v>-612324.08705664717</v>
      </c>
      <c r="K6" s="248" t="s">
        <v>5121</v>
      </c>
      <c r="L6" s="248">
        <v>44712.77</v>
      </c>
      <c r="M6" s="248">
        <f>G29</f>
        <v>11998.717031840004</v>
      </c>
      <c r="N6" s="248">
        <f t="shared" ref="N6:N27" si="0">L6-M6</f>
        <v>32714.052968159995</v>
      </c>
      <c r="O6" s="248" t="s">
        <v>5320</v>
      </c>
    </row>
    <row r="7" spans="1:15" ht="15.75" x14ac:dyDescent="0.25">
      <c r="A7" s="381">
        <f>C7/'Obra '!E9</f>
        <v>0.26921086880385792</v>
      </c>
      <c r="B7" s="371" t="s">
        <v>678</v>
      </c>
      <c r="C7" s="470">
        <f>SUMIFS($E$25:$E$155,$D$25:$D$155,"Área: ")</f>
        <v>1867.8899999999996</v>
      </c>
      <c r="D7" s="470">
        <v>2440</v>
      </c>
      <c r="E7" s="470">
        <f t="shared" ref="E7:E25" si="1">C7-D7</f>
        <v>-572.11000000000035</v>
      </c>
      <c r="K7" s="248" t="s">
        <v>5122</v>
      </c>
      <c r="L7" s="248">
        <v>36307.800000000003</v>
      </c>
      <c r="M7" s="248">
        <f>G42</f>
        <v>11998.717031840004</v>
      </c>
      <c r="N7" s="248">
        <f t="shared" si="0"/>
        <v>24309.082968160001</v>
      </c>
      <c r="O7" s="248" t="s">
        <v>1133</v>
      </c>
    </row>
    <row r="8" spans="1:15" ht="15.75" x14ac:dyDescent="0.25">
      <c r="B8" s="371" t="s">
        <v>5140</v>
      </c>
      <c r="C8" s="468">
        <f>SUMIFS($G$27:$G$157,$H$27:$H$157,B8)</f>
        <v>307821.59294335288</v>
      </c>
      <c r="D8" s="468">
        <v>920145.68</v>
      </c>
      <c r="E8" s="468">
        <f t="shared" si="1"/>
        <v>-612324.08705664717</v>
      </c>
      <c r="K8" s="248" t="s">
        <v>5156</v>
      </c>
      <c r="L8" s="248">
        <v>28163.17</v>
      </c>
      <c r="M8" s="248"/>
      <c r="N8" s="248">
        <f t="shared" si="0"/>
        <v>28163.17</v>
      </c>
      <c r="O8" s="248" t="s">
        <v>1133</v>
      </c>
    </row>
    <row r="9" spans="1:15" ht="15.75" x14ac:dyDescent="0.25">
      <c r="B9" s="371" t="s">
        <v>829</v>
      </c>
      <c r="C9" s="468">
        <f>SUMIFS($G$27:$G$157,$H$27:$H$157,B9)</f>
        <v>0</v>
      </c>
      <c r="D9" s="468"/>
      <c r="E9" s="468">
        <f t="shared" si="1"/>
        <v>0</v>
      </c>
      <c r="K9" s="248" t="s">
        <v>5123</v>
      </c>
      <c r="L9" s="248">
        <v>28156.5</v>
      </c>
      <c r="M9" s="248"/>
      <c r="N9" s="248">
        <f t="shared" si="0"/>
        <v>28156.5</v>
      </c>
      <c r="O9" s="248" t="s">
        <v>1133</v>
      </c>
    </row>
    <row r="10" spans="1:15" ht="15.75" x14ac:dyDescent="0.25">
      <c r="B10" s="371" t="s">
        <v>5141</v>
      </c>
      <c r="C10" s="468">
        <f t="shared" ref="C10:C24" si="2">SUMIFS($G$25:$G$155,$H$25:$H$155,B10)</f>
        <v>0</v>
      </c>
      <c r="D10" s="468"/>
      <c r="E10" s="468">
        <f t="shared" si="1"/>
        <v>0</v>
      </c>
      <c r="K10" s="248" t="s">
        <v>5124</v>
      </c>
      <c r="L10" s="248">
        <v>647007.87</v>
      </c>
      <c r="M10" s="248">
        <f>G61</f>
        <v>28159.121004710003</v>
      </c>
      <c r="N10" s="248">
        <f t="shared" si="0"/>
        <v>618848.74899529002</v>
      </c>
      <c r="O10" s="248" t="s">
        <v>5104</v>
      </c>
    </row>
    <row r="11" spans="1:15" ht="15.75" x14ac:dyDescent="0.25">
      <c r="B11" s="371" t="s">
        <v>5142</v>
      </c>
      <c r="C11" s="468">
        <f t="shared" si="2"/>
        <v>0</v>
      </c>
      <c r="D11" s="468"/>
      <c r="E11" s="468">
        <f t="shared" si="1"/>
        <v>0</v>
      </c>
      <c r="K11" s="248" t="s">
        <v>5157</v>
      </c>
      <c r="L11" s="248">
        <v>122398.43</v>
      </c>
      <c r="M11" s="248">
        <f>G82</f>
        <v>14610.96615437</v>
      </c>
      <c r="N11" s="248">
        <f t="shared" si="0"/>
        <v>107787.46384562999</v>
      </c>
      <c r="O11" s="248" t="s">
        <v>5104</v>
      </c>
    </row>
    <row r="12" spans="1:15" ht="15.75" x14ac:dyDescent="0.25">
      <c r="B12" s="371" t="s">
        <v>828</v>
      </c>
      <c r="C12" s="468">
        <f t="shared" si="2"/>
        <v>0</v>
      </c>
      <c r="D12" s="468"/>
      <c r="E12" s="468">
        <f t="shared" si="1"/>
        <v>0</v>
      </c>
      <c r="K12" s="248" t="s">
        <v>5125</v>
      </c>
      <c r="L12" s="248">
        <v>12509.4</v>
      </c>
      <c r="M12" s="248">
        <f>G67</f>
        <v>256.50206999999995</v>
      </c>
      <c r="N12" s="248">
        <f t="shared" si="0"/>
        <v>12252.897929999999</v>
      </c>
      <c r="O12" s="248" t="s">
        <v>5104</v>
      </c>
    </row>
    <row r="13" spans="1:15" ht="15.75" x14ac:dyDescent="0.25">
      <c r="B13" s="371" t="s">
        <v>5143</v>
      </c>
      <c r="C13" s="468">
        <f t="shared" si="2"/>
        <v>0</v>
      </c>
      <c r="D13" s="468"/>
      <c r="E13" s="468">
        <f t="shared" si="1"/>
        <v>0</v>
      </c>
      <c r="K13" s="248" t="s">
        <v>5126</v>
      </c>
      <c r="L13" s="248">
        <v>54317.39</v>
      </c>
      <c r="M13" s="248">
        <f>G69</f>
        <v>1896.8973580200004</v>
      </c>
      <c r="N13" s="248">
        <f t="shared" si="0"/>
        <v>52420.492641979996</v>
      </c>
      <c r="O13" s="248" t="s">
        <v>5104</v>
      </c>
    </row>
    <row r="14" spans="1:15" ht="15.75" x14ac:dyDescent="0.25">
      <c r="B14" s="371" t="s">
        <v>5144</v>
      </c>
      <c r="C14" s="468">
        <f t="shared" si="2"/>
        <v>0</v>
      </c>
      <c r="D14" s="468"/>
      <c r="E14" s="468">
        <f t="shared" si="1"/>
        <v>0</v>
      </c>
      <c r="K14" s="248" t="s">
        <v>5158</v>
      </c>
      <c r="L14" s="248">
        <v>97543.2</v>
      </c>
      <c r="M14" s="248">
        <f>G78</f>
        <v>10817.725980614458</v>
      </c>
      <c r="N14" s="248">
        <f t="shared" si="0"/>
        <v>86725.47401938554</v>
      </c>
      <c r="O14" s="248" t="s">
        <v>5104</v>
      </c>
    </row>
    <row r="15" spans="1:15" ht="15.75" x14ac:dyDescent="0.25">
      <c r="B15" s="371" t="s">
        <v>5145</v>
      </c>
      <c r="C15" s="468">
        <f t="shared" si="2"/>
        <v>0</v>
      </c>
      <c r="D15" s="468"/>
      <c r="E15" s="468">
        <f t="shared" si="1"/>
        <v>0</v>
      </c>
      <c r="K15" s="248" t="s">
        <v>5127</v>
      </c>
      <c r="L15" s="248">
        <v>59293.89</v>
      </c>
      <c r="M15" s="248">
        <f>G74</f>
        <v>2321.9746586159026</v>
      </c>
      <c r="N15" s="248">
        <f t="shared" si="0"/>
        <v>56971.915341384098</v>
      </c>
      <c r="O15" s="248" t="s">
        <v>5104</v>
      </c>
    </row>
    <row r="16" spans="1:15" ht="15.75" x14ac:dyDescent="0.25">
      <c r="B16" s="371" t="s">
        <v>5146</v>
      </c>
      <c r="C16" s="468">
        <f t="shared" si="2"/>
        <v>0</v>
      </c>
      <c r="D16" s="468"/>
      <c r="E16" s="468">
        <f t="shared" si="1"/>
        <v>0</v>
      </c>
      <c r="K16" s="248" t="s">
        <v>5128</v>
      </c>
      <c r="L16" s="248">
        <v>34060.589999999997</v>
      </c>
      <c r="M16" s="248">
        <f>+G54</f>
        <v>1664.9369676060007</v>
      </c>
      <c r="N16" s="248">
        <f t="shared" si="0"/>
        <v>32395.653032393995</v>
      </c>
      <c r="O16" s="248" t="s">
        <v>5104</v>
      </c>
    </row>
    <row r="17" spans="2:15" ht="15.75" x14ac:dyDescent="0.25">
      <c r="B17" s="371" t="s">
        <v>5147</v>
      </c>
      <c r="C17" s="468">
        <f t="shared" si="2"/>
        <v>0</v>
      </c>
      <c r="D17" s="468"/>
      <c r="E17" s="468">
        <f t="shared" si="1"/>
        <v>0</v>
      </c>
      <c r="K17" s="248" t="s">
        <v>5129</v>
      </c>
      <c r="L17" s="248">
        <v>91482.27</v>
      </c>
      <c r="M17" s="248">
        <f>G91</f>
        <v>14942.430240000002</v>
      </c>
      <c r="N17" s="248">
        <f t="shared" si="0"/>
        <v>76539.839760000003</v>
      </c>
      <c r="O17" s="248" t="s">
        <v>5321</v>
      </c>
    </row>
    <row r="18" spans="2:15" ht="15.75" x14ac:dyDescent="0.25">
      <c r="B18" s="371" t="s">
        <v>5148</v>
      </c>
      <c r="C18" s="468">
        <f t="shared" si="2"/>
        <v>0</v>
      </c>
      <c r="D18" s="468"/>
      <c r="E18" s="468">
        <f t="shared" si="1"/>
        <v>0</v>
      </c>
      <c r="K18" s="248" t="s">
        <v>5130</v>
      </c>
      <c r="L18" s="248">
        <v>296911.42</v>
      </c>
      <c r="M18" s="248">
        <f>G110</f>
        <v>14083.682559190001</v>
      </c>
      <c r="N18" s="248">
        <f t="shared" si="0"/>
        <v>282827.73744080996</v>
      </c>
      <c r="O18" s="248" t="s">
        <v>5322</v>
      </c>
    </row>
    <row r="19" spans="2:15" ht="15.75" x14ac:dyDescent="0.25">
      <c r="B19" s="371" t="s">
        <v>5149</v>
      </c>
      <c r="C19" s="468">
        <f t="shared" si="2"/>
        <v>0</v>
      </c>
      <c r="D19" s="468"/>
      <c r="E19" s="468">
        <f t="shared" si="1"/>
        <v>0</v>
      </c>
      <c r="K19" s="248" t="s">
        <v>5159</v>
      </c>
      <c r="L19" s="248">
        <v>193649.55</v>
      </c>
      <c r="M19" s="248">
        <f>G114</f>
        <v>-2832.9879600000008</v>
      </c>
      <c r="N19" s="248">
        <f t="shared" si="0"/>
        <v>196482.53795999999</v>
      </c>
      <c r="O19" s="248" t="s">
        <v>5322</v>
      </c>
    </row>
    <row r="20" spans="2:15" ht="15.75" x14ac:dyDescent="0.25">
      <c r="B20" s="371" t="s">
        <v>5150</v>
      </c>
      <c r="C20" s="468">
        <f t="shared" si="2"/>
        <v>0</v>
      </c>
      <c r="D20" s="468"/>
      <c r="E20" s="468">
        <f t="shared" si="1"/>
        <v>0</v>
      </c>
      <c r="K20" s="248" t="s">
        <v>5160</v>
      </c>
      <c r="L20" s="248">
        <v>90815.95</v>
      </c>
      <c r="M20" s="248">
        <f>G121</f>
        <v>3994.9043307524998</v>
      </c>
      <c r="N20" s="248">
        <f t="shared" si="0"/>
        <v>86821.045669247498</v>
      </c>
      <c r="O20" s="248" t="s">
        <v>5322</v>
      </c>
    </row>
    <row r="21" spans="2:15" ht="15.75" x14ac:dyDescent="0.25">
      <c r="B21" s="371" t="s">
        <v>5151</v>
      </c>
      <c r="C21" s="468">
        <f t="shared" si="2"/>
        <v>0</v>
      </c>
      <c r="D21" s="468"/>
      <c r="E21" s="468">
        <f t="shared" si="1"/>
        <v>0</v>
      </c>
      <c r="K21" s="248" t="s">
        <v>5131</v>
      </c>
      <c r="L21" s="248">
        <v>26386.33</v>
      </c>
      <c r="M21" s="248">
        <f>G95+(G103/2)</f>
        <v>7661.3087294830029</v>
      </c>
      <c r="N21" s="248">
        <f t="shared" si="0"/>
        <v>18725.021270516998</v>
      </c>
      <c r="O21" s="248" t="s">
        <v>5322</v>
      </c>
    </row>
    <row r="22" spans="2:15" ht="15.75" x14ac:dyDescent="0.25">
      <c r="B22" s="371" t="s">
        <v>5152</v>
      </c>
      <c r="C22" s="468">
        <f t="shared" si="2"/>
        <v>0</v>
      </c>
      <c r="D22" s="468"/>
      <c r="E22" s="468">
        <f t="shared" si="1"/>
        <v>0</v>
      </c>
      <c r="K22" s="248" t="s">
        <v>5132</v>
      </c>
      <c r="L22" s="248">
        <v>638467.81999999995</v>
      </c>
      <c r="M22" s="248">
        <f>G117</f>
        <v>37038.94266700001</v>
      </c>
      <c r="N22" s="248">
        <f t="shared" si="0"/>
        <v>601428.87733299995</v>
      </c>
      <c r="O22" s="248" t="s">
        <v>5322</v>
      </c>
    </row>
    <row r="23" spans="2:15" ht="15.75" x14ac:dyDescent="0.25">
      <c r="B23" s="371" t="s">
        <v>5153</v>
      </c>
      <c r="C23" s="468">
        <f t="shared" si="2"/>
        <v>0</v>
      </c>
      <c r="D23" s="468"/>
      <c r="E23" s="468">
        <f t="shared" si="1"/>
        <v>0</v>
      </c>
      <c r="K23" s="248" t="s">
        <v>5133</v>
      </c>
      <c r="L23" s="248">
        <v>92288.24</v>
      </c>
      <c r="M23" s="248">
        <f>G130</f>
        <v>13987.492320000001</v>
      </c>
      <c r="N23" s="248">
        <f t="shared" si="0"/>
        <v>78300.74768</v>
      </c>
      <c r="O23" s="248" t="s">
        <v>5323</v>
      </c>
    </row>
    <row r="24" spans="2:15" ht="15.75" x14ac:dyDescent="0.25">
      <c r="B24" s="371" t="s">
        <v>5154</v>
      </c>
      <c r="C24" s="468">
        <f t="shared" si="2"/>
        <v>0</v>
      </c>
      <c r="D24" s="468"/>
      <c r="E24" s="468">
        <f t="shared" si="1"/>
        <v>0</v>
      </c>
      <c r="K24" s="248" t="s">
        <v>5134</v>
      </c>
      <c r="L24" s="248">
        <v>84806.48</v>
      </c>
      <c r="M24" s="248">
        <f>G153</f>
        <v>8328.4289073899999</v>
      </c>
      <c r="N24" s="248">
        <f t="shared" si="0"/>
        <v>76478.051092609996</v>
      </c>
      <c r="O24" s="248" t="s">
        <v>5324</v>
      </c>
    </row>
    <row r="25" spans="2:15" ht="16.5" thickBot="1" x14ac:dyDescent="0.3">
      <c r="B25" s="372" t="s">
        <v>679</v>
      </c>
      <c r="C25" s="471">
        <f>C6/C7</f>
        <v>164.79642427731449</v>
      </c>
      <c r="D25" s="471">
        <f>D6/D7</f>
        <v>377.10888524590166</v>
      </c>
      <c r="E25" s="471">
        <f t="shared" si="1"/>
        <v>-212.31246096858717</v>
      </c>
      <c r="K25" s="248" t="s">
        <v>5161</v>
      </c>
      <c r="L25" s="248">
        <v>21381.21</v>
      </c>
      <c r="M25" s="248">
        <f>G143/2</f>
        <v>1434.0907613400002</v>
      </c>
      <c r="N25" s="248">
        <f t="shared" si="0"/>
        <v>19947.119238659998</v>
      </c>
      <c r="O25" s="248" t="s">
        <v>5324</v>
      </c>
    </row>
    <row r="26" spans="2:15" s="222" customFormat="1" ht="16.5" thickBot="1" x14ac:dyDescent="0.3">
      <c r="B26" s="219"/>
      <c r="C26" s="468"/>
      <c r="D26" s="468"/>
      <c r="E26" s="220"/>
      <c r="F26" s="221"/>
      <c r="G26" s="227"/>
      <c r="H26" s="227"/>
      <c r="K26" s="248" t="s">
        <v>5135</v>
      </c>
      <c r="L26" s="248">
        <v>156236.29999999999</v>
      </c>
      <c r="M26" s="248">
        <f>G150</f>
        <v>81612.314875000011</v>
      </c>
      <c r="N26" s="248">
        <f t="shared" si="0"/>
        <v>74623.985124999977</v>
      </c>
      <c r="O26" s="248" t="s">
        <v>5324</v>
      </c>
    </row>
    <row r="27" spans="2:15" s="223" customFormat="1" x14ac:dyDescent="0.2">
      <c r="B27" s="228" t="s">
        <v>680</v>
      </c>
      <c r="C27" s="229" t="s">
        <v>681</v>
      </c>
      <c r="D27" s="230" t="s">
        <v>0</v>
      </c>
      <c r="E27" s="230" t="s">
        <v>682</v>
      </c>
      <c r="F27" s="231" t="s">
        <v>683</v>
      </c>
      <c r="G27" s="232" t="s">
        <v>684</v>
      </c>
      <c r="H27" s="232" t="s">
        <v>685</v>
      </c>
      <c r="K27" s="248" t="s">
        <v>5136</v>
      </c>
      <c r="L27" s="248">
        <v>20513.330000000002</v>
      </c>
      <c r="M27" s="248">
        <f>G143/2</f>
        <v>1434.0907613400002</v>
      </c>
      <c r="N27" s="248">
        <f t="shared" si="0"/>
        <v>19079.23923866</v>
      </c>
      <c r="O27" s="248" t="s">
        <v>5324</v>
      </c>
    </row>
    <row r="28" spans="2:15" s="223" customFormat="1" x14ac:dyDescent="0.2">
      <c r="B28" s="233" t="s">
        <v>1133</v>
      </c>
      <c r="C28" s="234"/>
      <c r="D28" s="235"/>
      <c r="E28" s="236"/>
      <c r="F28" s="237"/>
      <c r="G28" s="238" cm="1">
        <f t="array" ref="G28">_xlfn.IFS(AND(B28&lt;&gt;"",C28="",D28=""),SUMPRODUCT($E$28:$E$155,$F$28:$F$155, --($B$28:$B$155=B28)),AND(C28&lt;&gt;"",F28=""),SUMPRODUCT($E$28:$E$155,$F$28:$F$155,--($C$28:$C$155=C28)),AND(D28,F28)&lt;&gt;0,E28*F28)</f>
        <v>31871.878834930008</v>
      </c>
      <c r="H28" s="238"/>
      <c r="K28" s="248" t="s">
        <v>5137</v>
      </c>
      <c r="L28" s="248">
        <v>11992.15</v>
      </c>
      <c r="M28" s="248">
        <f>G103/2</f>
        <v>651.5122471000002</v>
      </c>
      <c r="N28" s="248">
        <f>L28-M28</f>
        <v>11340.6377529</v>
      </c>
      <c r="O28" s="248" t="s">
        <v>5324</v>
      </c>
    </row>
    <row r="29" spans="2:15" s="223" customFormat="1" ht="25.5" outlineLevel="1" x14ac:dyDescent="0.2">
      <c r="B29" s="239" t="str">
        <f t="shared" ref="B29:C33" si="3">B28</f>
        <v>SUBSOLO</v>
      </c>
      <c r="C29" s="240" t="s">
        <v>5350</v>
      </c>
      <c r="D29" s="241" t="s">
        <v>686</v>
      </c>
      <c r="E29" s="242">
        <f>2.4*1.6</f>
        <v>3.84</v>
      </c>
      <c r="F29" s="243"/>
      <c r="G29" s="244" cm="1">
        <f t="array" ref="G29">_xlfn.IFS(AND(B29&lt;&gt;"",C29="",D29=""),SUMPRODUCT($E$26:$E$155,$F$26:$F$155, --($B$26:$B$155=B29)),AND(C29&lt;&gt;"",F29=""),SUMPRODUCT($E$26:$E$155,$F$26:$F$155,--($C$26:$C$155=C29)),AND(D29,F29)&lt;&gt;0,E29*F29)</f>
        <v>11998.717031840004</v>
      </c>
      <c r="H29" s="245">
        <f>G29/E29</f>
        <v>3124.6658937083344</v>
      </c>
      <c r="K29" s="248" t="s">
        <v>5162</v>
      </c>
      <c r="L29" s="248">
        <v>394815.41</v>
      </c>
      <c r="M29" s="248">
        <f>G34+G58+G87+G106+G126+G134+G146</f>
        <v>30406.3995367975</v>
      </c>
      <c r="N29" s="248">
        <f>L29-M29</f>
        <v>364409.01046320249</v>
      </c>
      <c r="O29" s="248" t="s">
        <v>5325</v>
      </c>
    </row>
    <row r="30" spans="2:15" outlineLevel="2" x14ac:dyDescent="0.2">
      <c r="B30" s="239" t="str">
        <f t="shared" si="3"/>
        <v>SUBSOLO</v>
      </c>
      <c r="C30" s="246" t="str">
        <f>C29</f>
        <v>Vestiário funcionário 1</v>
      </c>
      <c r="D30" s="249" t="s">
        <v>5351</v>
      </c>
      <c r="E30" s="250">
        <f>20-E33</f>
        <v>14</v>
      </c>
      <c r="F30" s="252">
        <v>628.42954900000018</v>
      </c>
      <c r="G30" s="253" cm="1">
        <f t="array" ref="G30">_xlfn.IFS(AND(B30&lt;&gt;"",C30="",D30=""),SUMPRODUCT($E$26:$E$155,$F$26:$F$155, --($B$26:$B$155=B30)),AND(C30&lt;&gt;"",F30=""),SUMPRODUCT($E$26:$E$155,$F$26:$F$155,--($C$26:$C$155=C30)),AND(D30,F30)&lt;&gt;0,E30*F30)</f>
        <v>8798.0136860000021</v>
      </c>
      <c r="H30" s="248" t="s">
        <v>5140</v>
      </c>
      <c r="K30" s="238" t="s">
        <v>6</v>
      </c>
      <c r="L30" s="238">
        <f>SUM(L5:L29)</f>
        <v>3317486.69</v>
      </c>
      <c r="M30" s="238">
        <f>SUM(M5:M29)</f>
        <v>303507.40710393939</v>
      </c>
      <c r="N30" s="238">
        <f>L30-M30</f>
        <v>3013979.2828960605</v>
      </c>
    </row>
    <row r="31" spans="2:15" ht="13.5" customHeight="1" outlineLevel="2" x14ac:dyDescent="0.2">
      <c r="B31" s="239" t="str">
        <f t="shared" si="3"/>
        <v>SUBSOLO</v>
      </c>
      <c r="C31" s="246" t="str">
        <f t="shared" si="3"/>
        <v>Vestiário funcionário 1</v>
      </c>
      <c r="D31" s="249" t="s">
        <v>5352</v>
      </c>
      <c r="E31" s="250">
        <f>E29</f>
        <v>3.84</v>
      </c>
      <c r="F31" s="252">
        <v>586.4100000000002</v>
      </c>
      <c r="G31" s="253" cm="1">
        <f t="array" ref="G31">_xlfn.IFS(AND(B31&lt;&gt;"",C31="",D31=""),SUMPRODUCT($E$26:$E$155,$F$26:$F$155, --($B$26:$B$155=B31)),AND(C31&lt;&gt;"",F31=""),SUMPRODUCT($E$26:$E$155,$F$26:$F$155,--($C$26:$C$155=C31)),AND(D31,F31)&lt;&gt;0,E31*F31)</f>
        <v>2251.8144000000007</v>
      </c>
      <c r="H31" s="248" t="s">
        <v>5140</v>
      </c>
      <c r="K31" s="225" t="s">
        <v>5326</v>
      </c>
      <c r="L31" s="472"/>
      <c r="M31" s="472"/>
    </row>
    <row r="32" spans="2:15" ht="13.5" customHeight="1" outlineLevel="2" x14ac:dyDescent="0.2">
      <c r="B32" s="239" t="str">
        <f t="shared" ref="B32" si="4">B31</f>
        <v>SUBSOLO</v>
      </c>
      <c r="C32" s="246" t="str">
        <f t="shared" si="3"/>
        <v>Vestiário funcionário 1</v>
      </c>
      <c r="D32" s="249" t="s">
        <v>5346</v>
      </c>
      <c r="E32" s="250">
        <f>E29</f>
        <v>3.84</v>
      </c>
      <c r="F32" s="247">
        <v>-0.90842399999999657</v>
      </c>
      <c r="G32" s="253" cm="1">
        <f t="array" ref="G32">_xlfn.IFS(AND(B32&lt;&gt;"",C32="",D32=""),SUMPRODUCT($E$26:$E$155,$F$26:$F$155, --($B$26:$B$155=B32)),AND(C32&lt;&gt;"",F32=""),SUMPRODUCT($E$26:$E$155,$F$26:$F$155,--($C$26:$C$155=C32)),AND(D32,F32)&lt;&gt;0,E32*F32)</f>
        <v>-3.4883481599999868</v>
      </c>
      <c r="H32" s="248" t="s">
        <v>5140</v>
      </c>
      <c r="K32" s="225" t="s">
        <v>5327</v>
      </c>
      <c r="M32" s="472">
        <f>G48</f>
        <v>168.64814999999996</v>
      </c>
    </row>
    <row r="33" spans="2:8" ht="13.5" customHeight="1" outlineLevel="2" x14ac:dyDescent="0.2">
      <c r="B33" s="239" t="str">
        <f t="shared" ref="B33" si="5">B32</f>
        <v>SUBSOLO</v>
      </c>
      <c r="C33" s="246" t="str">
        <f t="shared" si="3"/>
        <v>Vestiário funcionário 1</v>
      </c>
      <c r="D33" s="249" t="s">
        <v>5353</v>
      </c>
      <c r="E33" s="250">
        <f>10*0.6</f>
        <v>6</v>
      </c>
      <c r="F33" s="252">
        <v>158.72954900000005</v>
      </c>
      <c r="G33" s="253" cm="1">
        <f t="array" ref="G33">_xlfn.IFS(AND(B33&lt;&gt;"",C33="",D33=""),SUMPRODUCT($E$26:$E$155,$F$26:$F$155, --($B$26:$B$155=B33)),AND(C33&lt;&gt;"",F33=""),SUMPRODUCT($E$26:$E$155,$F$26:$F$155,--($C$26:$C$155=C33)),AND(D33,F33)&lt;&gt;0,E33*F33)</f>
        <v>952.37729400000035</v>
      </c>
      <c r="H33" s="248" t="s">
        <v>5140</v>
      </c>
    </row>
    <row r="34" spans="2:8" outlineLevel="1" x14ac:dyDescent="0.2">
      <c r="B34" s="239" t="str">
        <f t="shared" ref="B34" si="6">B33</f>
        <v>SUBSOLO</v>
      </c>
      <c r="C34" s="240" t="s">
        <v>5301</v>
      </c>
      <c r="D34" s="241" t="s">
        <v>686</v>
      </c>
      <c r="E34" s="242">
        <v>34.159999999999997</v>
      </c>
      <c r="F34" s="243"/>
      <c r="G34" s="244" cm="1">
        <f t="array" ref="G34">_xlfn.IFS(AND(B34&lt;&gt;"",C34="",D34=""),SUMPRODUCT($E$26:$E$155,$F$26:$F$155, --($B$26:$B$155=B34)),AND(C34&lt;&gt;"",F34=""),SUMPRODUCT($E$26:$E$155,$F$26:$F$155,--($C$26:$C$155=C34)),AND(D34,F34)&lt;&gt;0,E34*F34)</f>
        <v>835.20590031999996</v>
      </c>
      <c r="H34" s="245">
        <f>G34/E34</f>
        <v>24.449821437939111</v>
      </c>
    </row>
    <row r="35" spans="2:8" outlineLevel="2" x14ac:dyDescent="0.2">
      <c r="B35" s="239" t="str">
        <f t="shared" ref="B35" si="7">B34</f>
        <v>SUBSOLO</v>
      </c>
      <c r="C35" s="254" t="str">
        <f>C34</f>
        <v>Circulação elevadores - subsolo</v>
      </c>
      <c r="D35" s="249" t="s">
        <v>5328</v>
      </c>
      <c r="E35" s="250">
        <f>E34</f>
        <v>34.159999999999997</v>
      </c>
      <c r="F35" s="247">
        <v>26.146999999999991</v>
      </c>
      <c r="G35" s="253" cm="1">
        <f t="array" ref="G35">_xlfn.IFS(AND(B35&lt;&gt;"",C35="",D35=""),SUMPRODUCT($E$26:$E$155,$F$26:$F$155, --($B$26:$B$155=B35)),AND(C35&lt;&gt;"",F35=""),SUMPRODUCT($E$26:$E$155,$F$26:$F$155,--($C$26:$C$155=C35)),AND(D35,F35)&lt;&gt;0,E35*F35)</f>
        <v>893.18151999999964</v>
      </c>
      <c r="H35" s="248" t="s">
        <v>5140</v>
      </c>
    </row>
    <row r="36" spans="2:8" outlineLevel="2" x14ac:dyDescent="0.2">
      <c r="B36" s="239" t="str">
        <f t="shared" ref="B36" si="8">B35</f>
        <v>SUBSOLO</v>
      </c>
      <c r="C36" s="254" t="str">
        <f t="shared" ref="C36" si="9">C35</f>
        <v>Circulação elevadores - subsolo</v>
      </c>
      <c r="D36" s="249" t="s">
        <v>5332</v>
      </c>
      <c r="E36" s="250">
        <v>29.66</v>
      </c>
      <c r="F36" s="247">
        <v>-0.90842399999999657</v>
      </c>
      <c r="G36" s="253" cm="1">
        <f t="array" ref="G36">_xlfn.IFS(AND(B36&lt;&gt;"",C36="",D36=""),SUMPRODUCT($E$26:$E$155,$F$26:$F$155, --($B$26:$B$155=B36)),AND(C36&lt;&gt;"",F36=""),SUMPRODUCT($E$26:$E$155,$F$26:$F$155,--($C$26:$C$155=C36)),AND(D36,F36)&lt;&gt;0,E36*F36)</f>
        <v>-26.943855839999898</v>
      </c>
      <c r="H36" s="248" t="s">
        <v>5140</v>
      </c>
    </row>
    <row r="37" spans="2:8" ht="13.5" customHeight="1" outlineLevel="2" x14ac:dyDescent="0.2">
      <c r="B37" s="239" t="str">
        <f t="shared" ref="B37" si="10">B36</f>
        <v>SUBSOLO</v>
      </c>
      <c r="C37" s="254" t="str">
        <f t="shared" ref="C37" si="11">C36</f>
        <v>Circulação elevadores - subsolo</v>
      </c>
      <c r="D37" s="249" t="s">
        <v>5346</v>
      </c>
      <c r="E37" s="250">
        <f>E35</f>
        <v>34.159999999999997</v>
      </c>
      <c r="F37" s="247">
        <v>-0.90842399999999657</v>
      </c>
      <c r="G37" s="253" cm="1">
        <f t="array" ref="G37">_xlfn.IFS(AND(B37&lt;&gt;"",C37="",D37=""),SUMPRODUCT($E$26:$E$155,$F$26:$F$155, --($B$26:$B$155=B37)),AND(C37&lt;&gt;"",F37=""),SUMPRODUCT($E$26:$E$155,$F$26:$F$155,--($C$26:$C$155=C37)),AND(D37,F37)&lt;&gt;0,E37*F37)</f>
        <v>-31.031763839999879</v>
      </c>
      <c r="H37" s="248" t="s">
        <v>5140</v>
      </c>
    </row>
    <row r="38" spans="2:8" s="223" customFormat="1" outlineLevel="1" x14ac:dyDescent="0.2">
      <c r="B38" s="239" t="str">
        <f t="shared" ref="B38" si="12">B37</f>
        <v>SUBSOLO</v>
      </c>
      <c r="C38" s="240" t="s">
        <v>5100</v>
      </c>
      <c r="D38" s="241" t="s">
        <v>686</v>
      </c>
      <c r="E38" s="242">
        <f>16.59+30.09+13.89+61.85</f>
        <v>122.42</v>
      </c>
      <c r="F38" s="243"/>
      <c r="G38" s="244" cm="1">
        <f t="array" ref="G38">_xlfn.IFS(AND(B38&lt;&gt;"",C38="",D38=""),SUMPRODUCT($E$26:$E$155,$F$26:$F$155, --($B$26:$B$155=B38)),AND(C38&lt;&gt;"",F38=""),SUMPRODUCT($E$26:$E$155,$F$26:$F$155,--($C$26:$C$155=C38)),AND(D38,F38)&lt;&gt;0,E38*F38)</f>
        <v>7039.2388709300003</v>
      </c>
      <c r="H38" s="245">
        <f>G38/E38</f>
        <v>57.500725951070088</v>
      </c>
    </row>
    <row r="39" spans="2:8" ht="25.5" outlineLevel="2" x14ac:dyDescent="0.2">
      <c r="B39" s="239" t="str">
        <f t="shared" ref="B39" si="13">B38</f>
        <v>SUBSOLO</v>
      </c>
      <c r="C39" s="246" t="str">
        <f>C38</f>
        <v>Bicicletário</v>
      </c>
      <c r="D39" s="249" t="s">
        <v>128</v>
      </c>
      <c r="E39" s="250">
        <f>E38</f>
        <v>122.42</v>
      </c>
      <c r="F39" s="247">
        <v>-11.141500000000008</v>
      </c>
      <c r="G39" s="253" cm="1">
        <f t="array" ref="G39">_xlfn.IFS(AND(B39&lt;&gt;"",C39="",D39=""),SUMPRODUCT($E$26:$E$155,$F$26:$F$155, --($B$26:$B$155=B39)),AND(C39&lt;&gt;"",F39=""),SUMPRODUCT($E$26:$E$155,$F$26:$F$155,--($C$26:$C$155=C39)),AND(D39,F39)&lt;&gt;0,E39*F39)</f>
        <v>-1363.942430000001</v>
      </c>
      <c r="H39" s="248" t="s">
        <v>5140</v>
      </c>
    </row>
    <row r="40" spans="2:8" ht="25.5" outlineLevel="2" x14ac:dyDescent="0.2">
      <c r="B40" s="239" t="str">
        <f t="shared" ref="B40" si="14">B39</f>
        <v>SUBSOLO</v>
      </c>
      <c r="C40" s="246" t="str">
        <f t="shared" ref="C40" si="15">C39</f>
        <v>Bicicletário</v>
      </c>
      <c r="D40" s="249" t="s">
        <v>5347</v>
      </c>
      <c r="E40" s="251">
        <v>60.23</v>
      </c>
      <c r="F40" s="247">
        <v>124.47704900000002</v>
      </c>
      <c r="G40" s="253" cm="1">
        <f t="array" ref="G40">_xlfn.IFS(AND(B40&lt;&gt;"",C40="",D40=""),SUMPRODUCT($E$26:$E$155,$F$26:$F$155, --($B$26:$B$155=B40)),AND(C40&lt;&gt;"",F40=""),SUMPRODUCT($E$26:$E$155,$F$26:$F$155,--($C$26:$C$155=C40)),AND(D40,F40)&lt;&gt;0,E40*F40)</f>
        <v>7497.2526612700012</v>
      </c>
      <c r="H40" s="248" t="s">
        <v>5140</v>
      </c>
    </row>
    <row r="41" spans="2:8" outlineLevel="2" x14ac:dyDescent="0.2">
      <c r="B41" s="239" t="str">
        <f t="shared" ref="B41" si="16">B40</f>
        <v>SUBSOLO</v>
      </c>
      <c r="C41" s="246" t="str">
        <f t="shared" ref="C41" si="17">C40</f>
        <v>Bicicletário</v>
      </c>
      <c r="D41" s="249" t="s">
        <v>5348</v>
      </c>
      <c r="E41" s="251">
        <v>35.159999999999997</v>
      </c>
      <c r="F41" s="252">
        <v>25.765888499999996</v>
      </c>
      <c r="G41" s="253" cm="1">
        <f t="array" ref="G41">_xlfn.IFS(AND(B41&lt;&gt;"",C41="",D41=""),SUMPRODUCT($E$26:$E$155,$F$26:$F$155, --($B$26:$B$155=B41)),AND(C41&lt;&gt;"",F41=""),SUMPRODUCT($E$26:$E$155,$F$26:$F$155,--($C$26:$C$155=C41)),AND(D41,F41)&lt;&gt;0,E41*F41)</f>
        <v>905.9286396599997</v>
      </c>
      <c r="H41" s="248" t="s">
        <v>5140</v>
      </c>
    </row>
    <row r="42" spans="2:8" s="223" customFormat="1" ht="17.25" customHeight="1" outlineLevel="1" x14ac:dyDescent="0.2">
      <c r="B42" s="239" t="str">
        <f t="shared" ref="B42" si="18">B41</f>
        <v>SUBSOLO</v>
      </c>
      <c r="C42" s="240" t="s">
        <v>5349</v>
      </c>
      <c r="D42" s="241" t="s">
        <v>686</v>
      </c>
      <c r="E42" s="242">
        <f>2.4*1.6</f>
        <v>3.84</v>
      </c>
      <c r="F42" s="243"/>
      <c r="G42" s="244" cm="1">
        <f t="array" ref="G42">_xlfn.IFS(AND(B42&lt;&gt;"",C42="",D42=""),SUMPRODUCT($E$26:$E$155,$F$26:$F$155, --($B$26:$B$155=B42)),AND(C42&lt;&gt;"",F42=""),SUMPRODUCT($E$26:$E$155,$F$26:$F$155,--($C$26:$C$155=C42)),AND(D42,F42)&lt;&gt;0,E42*F42)</f>
        <v>11998.717031840004</v>
      </c>
      <c r="H42" s="245">
        <f>G42/E42</f>
        <v>3124.6658937083344</v>
      </c>
    </row>
    <row r="43" spans="2:8" outlineLevel="2" x14ac:dyDescent="0.2">
      <c r="B43" s="239" t="str">
        <f t="shared" ref="B43" si="19">B42</f>
        <v>SUBSOLO</v>
      </c>
      <c r="C43" s="246" t="str">
        <f>C42</f>
        <v>Vestiário funcionário 2</v>
      </c>
      <c r="D43" s="249" t="s">
        <v>5351</v>
      </c>
      <c r="E43" s="250">
        <f>20-E46</f>
        <v>14</v>
      </c>
      <c r="F43" s="252">
        <v>628.42954900000018</v>
      </c>
      <c r="G43" s="253" cm="1">
        <f t="array" ref="G43">_xlfn.IFS(AND(B43&lt;&gt;"",C43="",D43=""),SUMPRODUCT($E$26:$E$155,$F$26:$F$155, --($B$26:$B$155=B43)),AND(C43&lt;&gt;"",F43=""),SUMPRODUCT($E$26:$E$155,$F$26:$F$155,--($C$26:$C$155=C43)),AND(D43,F43)&lt;&gt;0,E43*F43)</f>
        <v>8798.0136860000021</v>
      </c>
      <c r="H43" s="248" t="s">
        <v>5140</v>
      </c>
    </row>
    <row r="44" spans="2:8" ht="13.5" customHeight="1" outlineLevel="2" x14ac:dyDescent="0.2">
      <c r="B44" s="239" t="str">
        <f t="shared" ref="B44" si="20">B43</f>
        <v>SUBSOLO</v>
      </c>
      <c r="C44" s="254" t="str">
        <f>C42</f>
        <v>Vestiário funcionário 2</v>
      </c>
      <c r="D44" s="249" t="s">
        <v>5352</v>
      </c>
      <c r="E44" s="250">
        <f>E42</f>
        <v>3.84</v>
      </c>
      <c r="F44" s="252">
        <v>586.4100000000002</v>
      </c>
      <c r="G44" s="253" cm="1">
        <f t="array" ref="G44">_xlfn.IFS(AND(B44&lt;&gt;"",C44="",D44=""),SUMPRODUCT($E$26:$E$155,$F$26:$F$155, --($B$26:$B$155=B44)),AND(C44&lt;&gt;"",F44=""),SUMPRODUCT($E$26:$E$155,$F$26:$F$155,--($C$26:$C$155=C44)),AND(D44,F44)&lt;&gt;0,E44*F44)</f>
        <v>2251.8144000000007</v>
      </c>
      <c r="H44" s="248" t="s">
        <v>5140</v>
      </c>
    </row>
    <row r="45" spans="2:8" outlineLevel="2" x14ac:dyDescent="0.2">
      <c r="B45" s="239" t="str">
        <f t="shared" ref="B45" si="21">B44</f>
        <v>SUBSOLO</v>
      </c>
      <c r="C45" s="246" t="str">
        <f>C43</f>
        <v>Vestiário funcionário 2</v>
      </c>
      <c r="D45" s="249" t="s">
        <v>5338</v>
      </c>
      <c r="E45" s="250">
        <f>E42</f>
        <v>3.84</v>
      </c>
      <c r="F45" s="247">
        <v>-0.90842399999999657</v>
      </c>
      <c r="G45" s="253" cm="1">
        <f t="array" ref="G45">_xlfn.IFS(AND(B45&lt;&gt;"",C45="",D45=""),SUMPRODUCT($E$26:$E$155,$F$26:$F$155, --($B$26:$B$155=B45)),AND(C45&lt;&gt;"",F45=""),SUMPRODUCT($E$26:$E$155,$F$26:$F$155,--($C$26:$C$155=C45)),AND(D45,F45)&lt;&gt;0,E45*F45)</f>
        <v>-3.4883481599999868</v>
      </c>
      <c r="H45" s="248" t="s">
        <v>5140</v>
      </c>
    </row>
    <row r="46" spans="2:8" ht="13.5" customHeight="1" outlineLevel="2" x14ac:dyDescent="0.2">
      <c r="B46" s="239" t="str">
        <f t="shared" ref="B46" si="22">B45</f>
        <v>SUBSOLO</v>
      </c>
      <c r="C46" s="246" t="str">
        <f t="shared" ref="C46" si="23">C45</f>
        <v>Vestiário funcionário 2</v>
      </c>
      <c r="D46" s="249" t="s">
        <v>5353</v>
      </c>
      <c r="E46" s="250">
        <f>10*0.6</f>
        <v>6</v>
      </c>
      <c r="F46" s="252">
        <v>158.72954900000005</v>
      </c>
      <c r="G46" s="253" cm="1">
        <f t="array" ref="G46">_xlfn.IFS(AND(B46&lt;&gt;"",C46="",D46=""),SUMPRODUCT($E$26:$E$155,$F$26:$F$155, --($B$26:$B$155=B46)),AND(C46&lt;&gt;"",F46=""),SUMPRODUCT($E$26:$E$155,$F$26:$F$155,--($C$26:$C$155=C46)),AND(D46,F46)&lt;&gt;0,E46*F46)</f>
        <v>952.37729400000035</v>
      </c>
      <c r="H46" s="248" t="s">
        <v>5140</v>
      </c>
    </row>
    <row r="47" spans="2:8" s="223" customFormat="1" x14ac:dyDescent="0.2">
      <c r="B47" s="233" t="s">
        <v>5104</v>
      </c>
      <c r="C47" s="234"/>
      <c r="D47" s="235"/>
      <c r="E47" s="236"/>
      <c r="F47" s="237"/>
      <c r="G47" s="238" cm="1">
        <f t="array" ref="G47">_xlfn.IFS(AND(B47&lt;&gt;"",C47="",D47=""),SUMPRODUCT($E$26:$E$155,$F$26:$F$155, --($B$26:$B$155=B47)),AND(C47&lt;&gt;"",F47=""),SUMPRODUCT($E$26:$E$155,$F$26:$F$155,--($C$26:$C$155=C47)),AND(D47,F47)&lt;&gt;0,E47*F47)</f>
        <v>70504.187229942356</v>
      </c>
      <c r="H47" s="238"/>
    </row>
    <row r="48" spans="2:8" s="223" customFormat="1" outlineLevel="1" x14ac:dyDescent="0.2">
      <c r="B48" s="239" t="str">
        <f>B47</f>
        <v>TÉRREO</v>
      </c>
      <c r="C48" s="240" t="s">
        <v>5176</v>
      </c>
      <c r="D48" s="241" t="s">
        <v>686</v>
      </c>
      <c r="E48" s="242">
        <v>6.45</v>
      </c>
      <c r="F48" s="243"/>
      <c r="G48" s="244" cm="1">
        <f t="array" ref="G48">_xlfn.IFS(AND(B48&lt;&gt;"",C48="",D48=""),SUMPRODUCT($E$26:$E$155,$F$26:$F$155, --($B$26:$B$155=B48)),AND(C48&lt;&gt;"",F48=""),SUMPRODUCT($E$26:$E$155,$F$26:$F$155,--($C$26:$C$155=C48)),AND(D48,F48)&lt;&gt;0,E48*F48)</f>
        <v>168.64814999999996</v>
      </c>
      <c r="H48" s="245">
        <f>G48/E48</f>
        <v>26.146999999999991</v>
      </c>
    </row>
    <row r="49" spans="2:8" outlineLevel="2" x14ac:dyDescent="0.2">
      <c r="B49" s="239" t="str">
        <f t="shared" ref="B49:B85" si="24">B48</f>
        <v>TÉRREO</v>
      </c>
      <c r="C49" s="246" t="str">
        <f>C48</f>
        <v>Portaria - térreo</v>
      </c>
      <c r="D49" s="249" t="s">
        <v>5328</v>
      </c>
      <c r="E49" s="250">
        <f>E48</f>
        <v>6.45</v>
      </c>
      <c r="F49" s="247">
        <v>26.146999999999991</v>
      </c>
      <c r="G49" s="253" cm="1">
        <f t="array" ref="G49">_xlfn.IFS(AND(B49&lt;&gt;"",C49="",D49=""),SUMPRODUCT($E$26:$E$155,$F$26:$F$155, --($B$26:$B$155=B49)),AND(C49&lt;&gt;"",F49=""),SUMPRODUCT($E$26:$E$155,$F$26:$F$155,--($C$26:$C$155=C49)),AND(D49,F49)&lt;&gt;0,E49*F49)</f>
        <v>168.64814999999996</v>
      </c>
      <c r="H49" s="248" t="s">
        <v>5140</v>
      </c>
    </row>
    <row r="50" spans="2:8" outlineLevel="1" x14ac:dyDescent="0.2">
      <c r="B50" s="239" t="str">
        <f t="shared" si="24"/>
        <v>TÉRREO</v>
      </c>
      <c r="C50" s="240" t="s">
        <v>5355</v>
      </c>
      <c r="D50" s="241" t="s">
        <v>686</v>
      </c>
      <c r="E50" s="242">
        <f>6.42/2</f>
        <v>3.21</v>
      </c>
      <c r="F50" s="243"/>
      <c r="G50" s="244" cm="1">
        <f t="array" ref="G50">_xlfn.IFS(AND(B50&lt;&gt;"",C50="",D50=""),SUMPRODUCT($E$26:$E$155,$F$26:$F$155, --($B$26:$B$155=B50)),AND(C50&lt;&gt;"",F50=""),SUMPRODUCT($E$26:$E$155,$F$26:$F$155,--($C$26:$C$155=C50)),AND(D50,F50)&lt;&gt;0,E50*F50)</f>
        <v>1992.5793238560004</v>
      </c>
      <c r="H50" s="245">
        <f>G50/E50</f>
        <v>620.74122238504685</v>
      </c>
    </row>
    <row r="51" spans="2:8" ht="13.5" customHeight="1" outlineLevel="2" x14ac:dyDescent="0.2">
      <c r="B51" s="239" t="str">
        <f t="shared" si="24"/>
        <v>TÉRREO</v>
      </c>
      <c r="C51" s="254" t="str">
        <f>C50</f>
        <v>WC PNE Hall - Térreo 1</v>
      </c>
      <c r="D51" s="249" t="s">
        <v>5358</v>
      </c>
      <c r="E51" s="250">
        <f>E50</f>
        <v>3.21</v>
      </c>
      <c r="F51" s="247">
        <v>-0.90842399999999657</v>
      </c>
      <c r="G51" s="253" cm="1">
        <f t="array" ref="G51">_xlfn.IFS(AND(B51&lt;&gt;"",C51="",D51=""),SUMPRODUCT($E$26:$E$155,$F$26:$F$155, --($B$26:$B$155=B51)),AND(C51&lt;&gt;"",F51=""),SUMPRODUCT($E$26:$E$155,$F$26:$F$155,--($C$26:$C$155=C51)),AND(D51,F51)&lt;&gt;0,E51*F51)</f>
        <v>-2.916041039999989</v>
      </c>
      <c r="H51" s="248" t="s">
        <v>5140</v>
      </c>
    </row>
    <row r="52" spans="2:8" outlineLevel="2" x14ac:dyDescent="0.2">
      <c r="B52" s="239" t="str">
        <f t="shared" si="24"/>
        <v>TÉRREO</v>
      </c>
      <c r="C52" s="254" t="str">
        <f t="shared" ref="C52:C53" si="25">C51</f>
        <v>WC PNE Hall - Térreo 1</v>
      </c>
      <c r="D52" s="249" t="s">
        <v>5357</v>
      </c>
      <c r="E52" s="250">
        <f>19-E53</f>
        <v>13.152000000000001</v>
      </c>
      <c r="F52" s="247">
        <v>152.12954900000003</v>
      </c>
      <c r="G52" s="253" cm="1">
        <f t="array" ref="G52">_xlfn.IFS(AND(B52&lt;&gt;"",C52="",D52=""),SUMPRODUCT($E$26:$E$155,$F$26:$F$155, --($B$26:$B$155=B52)),AND(C52&lt;&gt;"",F52=""),SUMPRODUCT($E$26:$E$155,$F$26:$F$155,--($C$26:$C$155=C52)),AND(D52,F52)&lt;&gt;0,E52*F52)</f>
        <v>2000.8078284480005</v>
      </c>
      <c r="H52" s="248" t="s">
        <v>5140</v>
      </c>
    </row>
    <row r="53" spans="2:8" ht="13.5" customHeight="1" outlineLevel="2" x14ac:dyDescent="0.2">
      <c r="B53" s="239" t="str">
        <f t="shared" si="24"/>
        <v>TÉRREO</v>
      </c>
      <c r="C53" s="254" t="str">
        <f t="shared" si="25"/>
        <v>WC PNE Hall - Térreo 1</v>
      </c>
      <c r="D53" s="249" t="s">
        <v>5332</v>
      </c>
      <c r="E53" s="250">
        <f>7.31*0.8</f>
        <v>5.8479999999999999</v>
      </c>
      <c r="F53" s="247">
        <v>-0.90842399999999657</v>
      </c>
      <c r="G53" s="253" cm="1">
        <f t="array" ref="G53">_xlfn.IFS(AND(B53&lt;&gt;"",C53="",D53=""),SUMPRODUCT($E$26:$E$155,$F$26:$F$155, --($B$26:$B$155=B53)),AND(C53&lt;&gt;"",F53=""),SUMPRODUCT($E$26:$E$155,$F$26:$F$155,--($C$26:$C$155=C53)),AND(D53,F53)&lt;&gt;0,E53*F53)</f>
        <v>-5.3124635519999801</v>
      </c>
      <c r="H53" s="248" t="s">
        <v>5140</v>
      </c>
    </row>
    <row r="54" spans="2:8" outlineLevel="1" x14ac:dyDescent="0.2">
      <c r="B54" s="239" t="str">
        <f t="shared" si="24"/>
        <v>TÉRREO</v>
      </c>
      <c r="C54" s="240" t="s">
        <v>5356</v>
      </c>
      <c r="D54" s="241" t="s">
        <v>686</v>
      </c>
      <c r="E54" s="242">
        <f>6.42/2</f>
        <v>3.21</v>
      </c>
      <c r="F54" s="243"/>
      <c r="G54" s="244" cm="1">
        <f t="array" ref="G54">_xlfn.IFS(AND(B54&lt;&gt;"",C54="",D54=""),SUMPRODUCT($E$26:$E$155,$F$26:$F$155, --($B$26:$B$155=B54)),AND(C54&lt;&gt;"",F54=""),SUMPRODUCT($E$26:$E$155,$F$26:$F$155,--($C$26:$C$155=C54)),AND(D54,F54)&lt;&gt;0,E54*F54)</f>
        <v>1664.9369676060007</v>
      </c>
      <c r="H54" s="245">
        <f>G54/E54</f>
        <v>518.67195252523391</v>
      </c>
    </row>
    <row r="55" spans="2:8" ht="13.5" customHeight="1" outlineLevel="2" x14ac:dyDescent="0.2">
      <c r="B55" s="239" t="str">
        <f t="shared" si="24"/>
        <v>TÉRREO</v>
      </c>
      <c r="C55" s="254" t="str">
        <f>C54</f>
        <v>WC PNE Hall - Térreo 2</v>
      </c>
      <c r="D55" s="249" t="s">
        <v>5360</v>
      </c>
      <c r="E55" s="250">
        <f>E54</f>
        <v>3.21</v>
      </c>
      <c r="F55" s="247">
        <v>-5.1365489999999987</v>
      </c>
      <c r="G55" s="253" cm="1">
        <f t="array" ref="G55">_xlfn.IFS(AND(B55&lt;&gt;"",C55="",D55=""),SUMPRODUCT($E$26:$E$155,$F$26:$F$155, --($B$26:$B$155=B55)),AND(C55&lt;&gt;"",F55=""),SUMPRODUCT($E$26:$E$155,$F$26:$F$155,--($C$26:$C$155=C55)),AND(D55,F55)&lt;&gt;0,E55*F55)</f>
        <v>-16.488322289999996</v>
      </c>
      <c r="H55" s="248" t="s">
        <v>5140</v>
      </c>
    </row>
    <row r="56" spans="2:8" outlineLevel="2" x14ac:dyDescent="0.2">
      <c r="B56" s="239" t="str">
        <f t="shared" si="24"/>
        <v>TÉRREO</v>
      </c>
      <c r="C56" s="254" t="str">
        <f t="shared" ref="C56:C57" si="26">C55</f>
        <v>WC PNE Hall - Térreo 2</v>
      </c>
      <c r="D56" s="249" t="s">
        <v>5361</v>
      </c>
      <c r="E56" s="250">
        <f>19-E57</f>
        <v>13.152000000000001</v>
      </c>
      <c r="F56" s="247">
        <v>130.12954900000005</v>
      </c>
      <c r="G56" s="253" cm="1">
        <f t="array" ref="G56">_xlfn.IFS(AND(B56&lt;&gt;"",C56="",D56=""),SUMPRODUCT($E$26:$E$155,$F$26:$F$155, --($B$26:$B$155=B56)),AND(C56&lt;&gt;"",F56=""),SUMPRODUCT($E$26:$E$155,$F$26:$F$155,--($C$26:$C$155=C56)),AND(D56,F56)&lt;&gt;0,E56*F56)</f>
        <v>1711.4638284480009</v>
      </c>
      <c r="H56" s="248" t="s">
        <v>5140</v>
      </c>
    </row>
    <row r="57" spans="2:8" ht="13.5" customHeight="1" outlineLevel="2" x14ac:dyDescent="0.2">
      <c r="B57" s="239" t="str">
        <f t="shared" si="24"/>
        <v>TÉRREO</v>
      </c>
      <c r="C57" s="254" t="str">
        <f t="shared" si="26"/>
        <v>WC PNE Hall - Térreo 2</v>
      </c>
      <c r="D57" s="249" t="s">
        <v>5359</v>
      </c>
      <c r="E57" s="250">
        <f>7.31*0.8</f>
        <v>5.8479999999999999</v>
      </c>
      <c r="F57" s="247">
        <v>-5.1365489999999987</v>
      </c>
      <c r="G57" s="253" cm="1">
        <f t="array" ref="G57">_xlfn.IFS(AND(B57&lt;&gt;"",C57="",D57=""),SUMPRODUCT($E$26:$E$155,$F$26:$F$155, --($B$26:$B$155=B57)),AND(C57&lt;&gt;"",F57=""),SUMPRODUCT($E$26:$E$155,$F$26:$F$155,--($C$26:$C$155=C57)),AND(D57,F57)&lt;&gt;0,E57*F57)</f>
        <v>-30.038538551999991</v>
      </c>
      <c r="H57" s="248" t="s">
        <v>5140</v>
      </c>
    </row>
    <row r="58" spans="2:8" outlineLevel="1" x14ac:dyDescent="0.2">
      <c r="B58" s="239" t="str">
        <f t="shared" si="24"/>
        <v>TÉRREO</v>
      </c>
      <c r="C58" s="240" t="s">
        <v>5178</v>
      </c>
      <c r="D58" s="241" t="s">
        <v>686</v>
      </c>
      <c r="E58" s="242">
        <v>63.34</v>
      </c>
      <c r="F58" s="243"/>
      <c r="G58" s="244" cm="1">
        <f t="array" ref="G58">_xlfn.IFS(AND(B58&lt;&gt;"",C58="",D58=""),SUMPRODUCT($E$26:$E$155,$F$26:$F$155, --($B$26:$B$155=B58)),AND(C58&lt;&gt;"",F58=""),SUMPRODUCT($E$26:$E$155,$F$26:$F$155,--($C$26:$C$155=C58)),AND(D58,F58)&lt;&gt;0,E58*F58)</f>
        <v>8614.8355621500014</v>
      </c>
      <c r="H58" s="245">
        <f>G58/E58</f>
        <v>136.00940262314495</v>
      </c>
    </row>
    <row r="59" spans="2:8" outlineLevel="2" x14ac:dyDescent="0.2">
      <c r="B59" s="239" t="str">
        <f t="shared" si="24"/>
        <v>TÉRREO</v>
      </c>
      <c r="C59" s="254" t="str">
        <f>C58</f>
        <v>Circulação elevadores - térreo</v>
      </c>
      <c r="D59" s="249" t="s">
        <v>5328</v>
      </c>
      <c r="E59" s="250">
        <f>E58-E60</f>
        <v>27.990000000000002</v>
      </c>
      <c r="F59" s="247">
        <v>26.146999999999991</v>
      </c>
      <c r="G59" s="253" cm="1">
        <f t="array" ref="G59">_xlfn.IFS(AND(B59&lt;&gt;"",C59="",D59=""),SUMPRODUCT($E$26:$E$155,$F$26:$F$155, --($B$26:$B$155=B59)),AND(C59&lt;&gt;"",F59=""),SUMPRODUCT($E$26:$E$155,$F$26:$F$155,--($C$26:$C$155=C59)),AND(D59,F59)&lt;&gt;0,E59*F59)</f>
        <v>731.85452999999984</v>
      </c>
      <c r="H59" s="248" t="s">
        <v>5140</v>
      </c>
    </row>
    <row r="60" spans="2:8" ht="13.5" customHeight="1" outlineLevel="2" x14ac:dyDescent="0.2">
      <c r="B60" s="239" t="str">
        <f t="shared" si="24"/>
        <v>TÉRREO</v>
      </c>
      <c r="C60" s="254" t="str">
        <f>C58</f>
        <v>Circulação elevadores - térreo</v>
      </c>
      <c r="D60" s="249" t="s">
        <v>5331</v>
      </c>
      <c r="E60" s="250">
        <v>35.35</v>
      </c>
      <c r="F60" s="247">
        <v>222.99804900000004</v>
      </c>
      <c r="G60" s="253" cm="1">
        <f t="array" ref="G60">_xlfn.IFS(AND(B60&lt;&gt;"",C60="",D60=""),SUMPRODUCT($E$26:$E$155,$F$26:$F$155, --($B$26:$B$155=B60)),AND(C60&lt;&gt;"",F60=""),SUMPRODUCT($E$26:$E$155,$F$26:$F$155,--($C$26:$C$155=C60)),AND(D60,F60)&lt;&gt;0,E60*F60)</f>
        <v>7882.9810321500017</v>
      </c>
      <c r="H60" s="248" t="s">
        <v>5140</v>
      </c>
    </row>
    <row r="61" spans="2:8" ht="13.5" customHeight="1" outlineLevel="1" x14ac:dyDescent="0.2">
      <c r="B61" s="239" t="str">
        <f t="shared" si="24"/>
        <v>TÉRREO</v>
      </c>
      <c r="C61" s="240" t="s">
        <v>5105</v>
      </c>
      <c r="D61" s="241" t="s">
        <v>686</v>
      </c>
      <c r="E61" s="242">
        <v>141.97999999999999</v>
      </c>
      <c r="F61" s="243"/>
      <c r="G61" s="244" cm="1">
        <f t="array" ref="G61">_xlfn.IFS(AND(B61&lt;&gt;"",C61="",D61=""),SUMPRODUCT($E$26:$E$155,$F$26:$F$155, --($B$26:$B$155=B61)),AND(C61&lt;&gt;"",F61=""),SUMPRODUCT($E$26:$E$155,$F$26:$F$155,--($C$26:$C$155=C61)),AND(D61,F61)&lt;&gt;0,E61*F61)</f>
        <v>28159.121004710003</v>
      </c>
      <c r="H61" s="245">
        <f>G61/E61</f>
        <v>198.33160307585578</v>
      </c>
    </row>
    <row r="62" spans="2:8" ht="13.5" customHeight="1" outlineLevel="2" x14ac:dyDescent="0.2">
      <c r="B62" s="239" t="str">
        <f t="shared" si="24"/>
        <v>TÉRREO</v>
      </c>
      <c r="C62" s="254" t="str">
        <f>C61</f>
        <v>Hall + Lounge - Térreo</v>
      </c>
      <c r="D62" s="249" t="s">
        <v>5328</v>
      </c>
      <c r="E62" s="250">
        <f>E61-E63</f>
        <v>114.07999999999998</v>
      </c>
      <c r="F62" s="247">
        <v>26.146999999999991</v>
      </c>
      <c r="G62" s="253" cm="1">
        <f t="array" ref="G62">_xlfn.IFS(AND(B62&lt;&gt;"",C62="",D62=""),SUMPRODUCT($E$26:$E$155,$F$26:$F$155, --($B$26:$B$155=B62)),AND(C62&lt;&gt;"",F62=""),SUMPRODUCT($E$26:$E$155,$F$26:$F$155,--($C$26:$C$155=C62)),AND(D62,F62)&lt;&gt;0,E62*F62)</f>
        <v>2982.8497599999987</v>
      </c>
      <c r="H62" s="248" t="s">
        <v>5140</v>
      </c>
    </row>
    <row r="63" spans="2:8" ht="13.5" customHeight="1" outlineLevel="2" x14ac:dyDescent="0.2">
      <c r="B63" s="239" t="str">
        <f t="shared" si="24"/>
        <v>TÉRREO</v>
      </c>
      <c r="C63" s="254" t="str">
        <f>C61</f>
        <v>Hall + Lounge - Térreo</v>
      </c>
      <c r="D63" s="249" t="s">
        <v>5329</v>
      </c>
      <c r="E63" s="250">
        <v>27.9</v>
      </c>
      <c r="F63" s="247">
        <v>16.510999999999996</v>
      </c>
      <c r="G63" s="253" cm="1">
        <f t="array" ref="G63">_xlfn.IFS(AND(B63&lt;&gt;"",C63="",D63=""),SUMPRODUCT($E$26:$E$155,$F$26:$F$155, --($B$26:$B$155=B63)),AND(C63&lt;&gt;"",F63=""),SUMPRODUCT($E$26:$E$155,$F$26:$F$155,--($C$26:$C$155=C63)),AND(D63,F63)&lt;&gt;0,E63*F63)</f>
        <v>460.65689999999984</v>
      </c>
      <c r="H63" s="248" t="s">
        <v>5140</v>
      </c>
    </row>
    <row r="64" spans="2:8" ht="13.5" customHeight="1" outlineLevel="2" x14ac:dyDescent="0.2">
      <c r="B64" s="239" t="str">
        <f t="shared" si="24"/>
        <v>TÉRREO</v>
      </c>
      <c r="C64" s="254" t="str">
        <f>C62</f>
        <v>Hall + Lounge - Térreo</v>
      </c>
      <c r="D64" s="249" t="s">
        <v>5330</v>
      </c>
      <c r="E64" s="250">
        <v>62.51</v>
      </c>
      <c r="F64" s="247">
        <v>120.379256</v>
      </c>
      <c r="G64" s="253" cm="1">
        <f t="array" ref="G64">_xlfn.IFS(AND(B64&lt;&gt;"",C64="",D64=""),SUMPRODUCT($E$26:$E$155,$F$26:$F$155, --($B$26:$B$155=B64)),AND(C64&lt;&gt;"",F64=""),SUMPRODUCT($E$26:$E$155,$F$26:$F$155,--($C$26:$C$155=C64)),AND(D64,F64)&lt;&gt;0,E64*F64)</f>
        <v>7524.9072925599994</v>
      </c>
      <c r="H64" s="248" t="s">
        <v>5140</v>
      </c>
    </row>
    <row r="65" spans="2:8" ht="13.5" customHeight="1" outlineLevel="2" x14ac:dyDescent="0.2">
      <c r="B65" s="239" t="str">
        <f t="shared" si="24"/>
        <v>TÉRREO</v>
      </c>
      <c r="C65" s="254" t="str">
        <f t="shared" ref="C65:C66" si="27">C64</f>
        <v>Hall + Lounge - Térreo</v>
      </c>
      <c r="D65" s="249" t="s">
        <v>5331</v>
      </c>
      <c r="E65" s="250">
        <f>50.6+18.63+8.04</f>
        <v>77.27000000000001</v>
      </c>
      <c r="F65" s="247">
        <v>222.99804900000004</v>
      </c>
      <c r="G65" s="253" cm="1">
        <f t="array" ref="G65">_xlfn.IFS(AND(B65&lt;&gt;"",C65="",D65=""),SUMPRODUCT($E$26:$E$155,$F$26:$F$155, --($B$26:$B$155=B65)),AND(C65&lt;&gt;"",F65=""),SUMPRODUCT($E$26:$E$155,$F$26:$F$155,--($C$26:$C$155=C65)),AND(D65,F65)&lt;&gt;0,E65*F65)</f>
        <v>17231.059246230005</v>
      </c>
      <c r="H65" s="248" t="s">
        <v>5140</v>
      </c>
    </row>
    <row r="66" spans="2:8" ht="13.5" customHeight="1" outlineLevel="2" x14ac:dyDescent="0.2">
      <c r="B66" s="239" t="str">
        <f t="shared" si="24"/>
        <v>TÉRREO</v>
      </c>
      <c r="C66" s="254" t="str">
        <f t="shared" si="27"/>
        <v>Hall + Lounge - Térreo</v>
      </c>
      <c r="D66" s="249" t="s">
        <v>5332</v>
      </c>
      <c r="E66" s="250">
        <f>6.56+37.86</f>
        <v>44.42</v>
      </c>
      <c r="F66" s="247">
        <v>-0.90842399999999657</v>
      </c>
      <c r="G66" s="253" cm="1">
        <f t="array" ref="G66">_xlfn.IFS(AND(B66&lt;&gt;"",C66="",D66=""),SUMPRODUCT($E$26:$E$155,$F$26:$F$155, --($B$26:$B$155=B66)),AND(C66&lt;&gt;"",F66=""),SUMPRODUCT($E$26:$E$155,$F$26:$F$155,--($C$26:$C$155=C66)),AND(D66,F66)&lt;&gt;0,E66*F66)</f>
        <v>-40.352194079999848</v>
      </c>
      <c r="H66" s="248" t="s">
        <v>5140</v>
      </c>
    </row>
    <row r="67" spans="2:8" outlineLevel="1" x14ac:dyDescent="0.2">
      <c r="B67" s="239" t="str">
        <f t="shared" si="24"/>
        <v>TÉRREO</v>
      </c>
      <c r="C67" s="240" t="s">
        <v>5180</v>
      </c>
      <c r="D67" s="241" t="s">
        <v>686</v>
      </c>
      <c r="E67" s="242">
        <v>9.81</v>
      </c>
      <c r="F67" s="243"/>
      <c r="G67" s="244" cm="1">
        <f t="array" ref="G67">_xlfn.IFS(AND(B67&lt;&gt;"",C67="",D67=""),SUMPRODUCT($E$26:$E$155,$F$26:$F$155, --($B$26:$B$155=B67)),AND(C67&lt;&gt;"",F67=""),SUMPRODUCT($E$26:$E$155,$F$26:$F$155,--($C$26:$C$155=C67)),AND(D67,F67)&lt;&gt;0,E67*F67)</f>
        <v>256.50206999999995</v>
      </c>
      <c r="H67" s="245">
        <f>G67/E67</f>
        <v>26.146999999999995</v>
      </c>
    </row>
    <row r="68" spans="2:8" outlineLevel="2" x14ac:dyDescent="0.2">
      <c r="B68" s="239" t="str">
        <f t="shared" si="24"/>
        <v>TÉRREO</v>
      </c>
      <c r="C68" s="246" t="str">
        <f>C67</f>
        <v>Vending machine</v>
      </c>
      <c r="D68" s="249" t="s">
        <v>5328</v>
      </c>
      <c r="E68" s="250">
        <f>E67</f>
        <v>9.81</v>
      </c>
      <c r="F68" s="247">
        <v>26.146999999999991</v>
      </c>
      <c r="G68" s="253" cm="1">
        <f t="array" ref="G68">_xlfn.IFS(AND(B68&lt;&gt;"",C68="",D68=""),SUMPRODUCT($E$26:$E$155,$F$26:$F$155, --($B$26:$B$155=B68)),AND(C68&lt;&gt;"",F68=""),SUMPRODUCT($E$26:$E$155,$F$26:$F$155,--($C$26:$C$155=C68)),AND(D68,F68)&lt;&gt;0,E68*F68)</f>
        <v>256.50206999999995</v>
      </c>
      <c r="H68" s="248" t="s">
        <v>5140</v>
      </c>
    </row>
    <row r="69" spans="2:8" outlineLevel="1" x14ac:dyDescent="0.2">
      <c r="B69" s="239" t="str">
        <f t="shared" si="24"/>
        <v>TÉRREO</v>
      </c>
      <c r="C69" s="240" t="s">
        <v>5185</v>
      </c>
      <c r="D69" s="241" t="s">
        <v>686</v>
      </c>
      <c r="E69" s="242">
        <v>13.64</v>
      </c>
      <c r="F69" s="243"/>
      <c r="G69" s="244" cm="1">
        <f t="array" ref="G69">_xlfn.IFS(AND(B69&lt;&gt;"",C69="",D69=""),SUMPRODUCT($E$26:$E$155,$F$26:$F$155, --($B$26:$B$155=B69)),AND(C69&lt;&gt;"",F69=""),SUMPRODUCT($E$26:$E$155,$F$26:$F$155,--($C$26:$C$155=C69)),AND(D69,F69)&lt;&gt;0,E69*F69)</f>
        <v>1896.8973580200004</v>
      </c>
      <c r="H69" s="245">
        <f>G69/E69</f>
        <v>139.06872126246336</v>
      </c>
    </row>
    <row r="70" spans="2:8" ht="13.5" customHeight="1" outlineLevel="2" x14ac:dyDescent="0.2">
      <c r="B70" s="239" t="str">
        <f t="shared" si="24"/>
        <v>TÉRREO</v>
      </c>
      <c r="C70" s="246" t="str">
        <f>C69</f>
        <v>Lavanderia</v>
      </c>
      <c r="D70" s="249" t="s">
        <v>5334</v>
      </c>
      <c r="E70" s="250">
        <f>E69*0.2</f>
        <v>2.7280000000000002</v>
      </c>
      <c r="F70" s="247">
        <v>92.611999999999995</v>
      </c>
      <c r="G70" s="253" cm="1">
        <f t="array" ref="G70">_xlfn.IFS(AND(B70&lt;&gt;"",C70="",D70=""),SUMPRODUCT($E$26:$E$155,$F$26:$F$155, --($B$26:$B$155=B70)),AND(C70&lt;&gt;"",F70=""),SUMPRODUCT($E$26:$E$155,$F$26:$F$155,--($C$26:$C$155=C70)),AND(D70,F70)&lt;&gt;0,E70*F70)</f>
        <v>252.64553599999999</v>
      </c>
      <c r="H70" s="248" t="s">
        <v>5140</v>
      </c>
    </row>
    <row r="71" spans="2:8" outlineLevel="2" x14ac:dyDescent="0.2">
      <c r="B71" s="239" t="str">
        <f t="shared" si="24"/>
        <v>TÉRREO</v>
      </c>
      <c r="C71" s="246" t="str">
        <f t="shared" ref="C71" si="28">C70</f>
        <v>Lavanderia</v>
      </c>
      <c r="D71" s="249" t="s">
        <v>5332</v>
      </c>
      <c r="E71" s="250">
        <v>50.59</v>
      </c>
      <c r="F71" s="247">
        <v>-0.90842399999999657</v>
      </c>
      <c r="G71" s="253" cm="1">
        <f t="array" ref="G71">_xlfn.IFS(AND(B71&lt;&gt;"",C71="",D71=""),SUMPRODUCT($E$26:$E$155,$F$26:$F$155, --($B$26:$B$155=B71)),AND(C71&lt;&gt;"",F71=""),SUMPRODUCT($E$26:$E$155,$F$26:$F$155,--($C$26:$C$155=C71)),AND(D71,F71)&lt;&gt;0,E71*F71)</f>
        <v>-45.957170159999826</v>
      </c>
      <c r="H71" s="248" t="s">
        <v>5140</v>
      </c>
    </row>
    <row r="72" spans="2:8" outlineLevel="2" x14ac:dyDescent="0.2">
      <c r="B72" s="239" t="str">
        <f t="shared" si="24"/>
        <v>TÉRREO</v>
      </c>
      <c r="C72" s="246" t="str">
        <f t="shared" ref="C72" si="29">C71</f>
        <v>Lavanderia</v>
      </c>
      <c r="D72" s="249" t="s">
        <v>5335</v>
      </c>
      <c r="E72" s="250">
        <v>7.46</v>
      </c>
      <c r="F72" s="247">
        <v>228.23054900000002</v>
      </c>
      <c r="G72" s="253" cm="1">
        <f t="array" ref="G72">_xlfn.IFS(AND(B72&lt;&gt;"",C72="",D72=""),SUMPRODUCT($E$26:$E$155,$F$26:$F$155, --($B$26:$B$155=B72)),AND(C72&lt;&gt;"",F72=""),SUMPRODUCT($E$26:$E$155,$F$26:$F$155,--($C$26:$C$155=C72)),AND(D72,F72)&lt;&gt;0,E72*F72)</f>
        <v>1702.5998955400003</v>
      </c>
      <c r="H72" s="248" t="s">
        <v>5140</v>
      </c>
    </row>
    <row r="73" spans="2:8" ht="13.5" customHeight="1" outlineLevel="2" x14ac:dyDescent="0.2">
      <c r="B73" s="239" t="str">
        <f t="shared" si="24"/>
        <v>TÉRREO</v>
      </c>
      <c r="C73" s="246" t="str">
        <f t="shared" ref="C73" si="30">C72</f>
        <v>Lavanderia</v>
      </c>
      <c r="D73" s="249" t="s">
        <v>5336</v>
      </c>
      <c r="E73" s="250">
        <f>E69</f>
        <v>13.64</v>
      </c>
      <c r="F73" s="247">
        <v>-0.90842399999999657</v>
      </c>
      <c r="G73" s="253" cm="1">
        <f t="array" ref="G73">_xlfn.IFS(AND(B73&lt;&gt;"",C73="",D73=""),SUMPRODUCT($E$26:$E$155,$F$26:$F$155, --($B$26:$B$155=B73)),AND(C73&lt;&gt;"",F73=""),SUMPRODUCT($E$26:$E$155,$F$26:$F$155,--($C$26:$C$155=C73)),AND(D73,F73)&lt;&gt;0,E73*F73)</f>
        <v>-12.390903359999953</v>
      </c>
      <c r="H73" s="248" t="s">
        <v>5140</v>
      </c>
    </row>
    <row r="74" spans="2:8" outlineLevel="1" x14ac:dyDescent="0.2">
      <c r="B74" s="239" t="str">
        <f t="shared" si="24"/>
        <v>TÉRREO</v>
      </c>
      <c r="C74" s="240" t="s">
        <v>5190</v>
      </c>
      <c r="D74" s="241" t="s">
        <v>686</v>
      </c>
      <c r="E74" s="242">
        <v>10.4</v>
      </c>
      <c r="F74" s="243"/>
      <c r="G74" s="244" cm="1">
        <f t="array" ref="G74">_xlfn.IFS(AND(B74&lt;&gt;"",C74="",D74=""),SUMPRODUCT($E$26:$E$155,$F$26:$F$155, --($B$26:$B$155=B74)),AND(C74&lt;&gt;"",F74=""),SUMPRODUCT($E$26:$E$155,$F$26:$F$155,--($C$26:$C$155=C74)),AND(D74,F74)&lt;&gt;0,E74*F74)</f>
        <v>2321.9746586159026</v>
      </c>
      <c r="H74" s="245">
        <f>G74/E74</f>
        <v>223.26679409768295</v>
      </c>
    </row>
    <row r="75" spans="2:8" outlineLevel="2" x14ac:dyDescent="0.2">
      <c r="B75" s="239" t="str">
        <f t="shared" si="24"/>
        <v>TÉRREO</v>
      </c>
      <c r="C75" s="246" t="str">
        <f>C74</f>
        <v>Sala de serviço - Lockers</v>
      </c>
      <c r="D75" s="249" t="s">
        <v>670</v>
      </c>
      <c r="E75" s="250">
        <f>E74</f>
        <v>10.4</v>
      </c>
      <c r="F75" s="247">
        <v>188.01925903614452</v>
      </c>
      <c r="G75" s="253" cm="1">
        <f t="array" ref="G75">_xlfn.IFS(AND(B75&lt;&gt;"",C75="",D75=""),SUMPRODUCT($E$26:$E$155,$F$26:$F$155, --($B$26:$B$155=B75)),AND(C75&lt;&gt;"",F75=""),SUMPRODUCT($E$26:$E$155,$F$26:$F$155,--($C$26:$C$155=C75)),AND(D75,F75)&lt;&gt;0,E75*F75)</f>
        <v>1955.400293975903</v>
      </c>
      <c r="H75" s="248" t="s">
        <v>5140</v>
      </c>
    </row>
    <row r="76" spans="2:8" outlineLevel="2" x14ac:dyDescent="0.2">
      <c r="B76" s="239" t="str">
        <f t="shared" si="24"/>
        <v>TÉRREO</v>
      </c>
      <c r="C76" s="246" t="str">
        <f t="shared" ref="C76:C77" si="31">C75</f>
        <v>Sala de serviço - Lockers</v>
      </c>
      <c r="D76" s="249" t="s">
        <v>5337</v>
      </c>
      <c r="E76" s="250">
        <v>22.24</v>
      </c>
      <c r="F76" s="247">
        <v>11.230832249999999</v>
      </c>
      <c r="G76" s="253" cm="1">
        <f t="array" ref="G76">_xlfn.IFS(AND(B76&lt;&gt;"",C76="",D76=""),SUMPRODUCT($E$26:$E$155,$F$26:$F$155, --($B$26:$B$155=B76)),AND(C76&lt;&gt;"",F76=""),SUMPRODUCT($E$26:$E$155,$F$26:$F$155,--($C$26:$C$155=C76)),AND(D76,F76)&lt;&gt;0,E76*F76)</f>
        <v>249.77370923999996</v>
      </c>
      <c r="H76" s="248" t="s">
        <v>5140</v>
      </c>
    </row>
    <row r="77" spans="2:8" ht="18" customHeight="1" outlineLevel="2" x14ac:dyDescent="0.2">
      <c r="B77" s="239" t="str">
        <f t="shared" si="24"/>
        <v>TÉRREO</v>
      </c>
      <c r="C77" s="246" t="str">
        <f t="shared" si="31"/>
        <v>Sala de serviço - Lockers</v>
      </c>
      <c r="D77" s="249" t="s">
        <v>5338</v>
      </c>
      <c r="E77" s="250">
        <f>E74</f>
        <v>10.4</v>
      </c>
      <c r="F77" s="247">
        <v>11.230832249999999</v>
      </c>
      <c r="G77" s="253" cm="1">
        <f t="array" ref="G77">_xlfn.IFS(AND(B77&lt;&gt;"",C77="",D77=""),SUMPRODUCT($E$26:$E$155,$F$26:$F$155, --($B$26:$B$155=B77)),AND(C77&lt;&gt;"",F77=""),SUMPRODUCT($E$26:$E$155,$F$26:$F$155,--($C$26:$C$155=C77)),AND(D77,F77)&lt;&gt;0,E77*F77)</f>
        <v>116.8006554</v>
      </c>
      <c r="H77" s="248" t="s">
        <v>5140</v>
      </c>
    </row>
    <row r="78" spans="2:8" ht="13.5" customHeight="1" outlineLevel="1" x14ac:dyDescent="0.2">
      <c r="B78" s="239" t="str">
        <f t="shared" si="24"/>
        <v>TÉRREO</v>
      </c>
      <c r="C78" s="240" t="s">
        <v>5193</v>
      </c>
      <c r="D78" s="241" t="s">
        <v>686</v>
      </c>
      <c r="E78" s="242">
        <v>17</v>
      </c>
      <c r="F78" s="243"/>
      <c r="G78" s="244" cm="1">
        <f t="array" ref="G78">_xlfn.IFS(AND(B78&lt;&gt;"",C78="",D78=""),SUMPRODUCT($E$26:$E$155,$F$26:$F$155, --($B$26:$B$155=B78)),AND(C78&lt;&gt;"",F78=""),SUMPRODUCT($E$26:$E$155,$F$26:$F$155,--($C$26:$C$155=C78)),AND(D78,F78)&lt;&gt;0,E78*F78)</f>
        <v>10817.725980614458</v>
      </c>
      <c r="H78" s="245">
        <f>G78/E78</f>
        <v>636.33682238908568</v>
      </c>
    </row>
    <row r="79" spans="2:8" ht="13.5" customHeight="1" outlineLevel="2" x14ac:dyDescent="0.2">
      <c r="B79" s="239" t="str">
        <f t="shared" si="24"/>
        <v>TÉRREO</v>
      </c>
      <c r="C79" s="254" t="str">
        <f>C78</f>
        <v>Sala de reunião</v>
      </c>
      <c r="D79" s="249" t="s">
        <v>670</v>
      </c>
      <c r="E79" s="250">
        <f>E78</f>
        <v>17</v>
      </c>
      <c r="F79" s="247">
        <v>188.01925903614452</v>
      </c>
      <c r="G79" s="253" cm="1">
        <f t="array" ref="G79">_xlfn.IFS(AND(B79&lt;&gt;"",C79="",D79=""),SUMPRODUCT($E$26:$E$155,$F$26:$F$155, --($B$26:$B$155=B79)),AND(C79&lt;&gt;"",F79=""),SUMPRODUCT($E$26:$E$155,$F$26:$F$155,--($C$26:$C$155=C79)),AND(D79,F79)&lt;&gt;0,E79*F79)</f>
        <v>3196.3274036144567</v>
      </c>
      <c r="H79" s="248" t="s">
        <v>5140</v>
      </c>
    </row>
    <row r="80" spans="2:8" ht="13.5" customHeight="1" outlineLevel="2" x14ac:dyDescent="0.2">
      <c r="B80" s="239" t="str">
        <f t="shared" si="24"/>
        <v>TÉRREO</v>
      </c>
      <c r="C80" s="254" t="str">
        <f>C79</f>
        <v>Sala de reunião</v>
      </c>
      <c r="D80" s="249" t="s">
        <v>5330</v>
      </c>
      <c r="E80" s="250">
        <f>E78</f>
        <v>17</v>
      </c>
      <c r="F80" s="247">
        <v>120.379256</v>
      </c>
      <c r="G80" s="253" cm="1">
        <f t="array" ref="G80">_xlfn.IFS(AND(B80&lt;&gt;"",C80="",D80=""),SUMPRODUCT($E$26:$E$155,$F$26:$F$155, --($B$26:$B$155=B80)),AND(C80&lt;&gt;"",F80=""),SUMPRODUCT($E$26:$E$155,$F$26:$F$155,--($C$26:$C$155=C80)),AND(D80,F80)&lt;&gt;0,E80*F80)</f>
        <v>2046.4473519999999</v>
      </c>
      <c r="H80" s="248" t="s">
        <v>5140</v>
      </c>
    </row>
    <row r="81" spans="2:8" outlineLevel="2" x14ac:dyDescent="0.2">
      <c r="B81" s="239" t="str">
        <f t="shared" si="24"/>
        <v>TÉRREO</v>
      </c>
      <c r="C81" s="254" t="str">
        <f t="shared" ref="C81" si="32">C80</f>
        <v>Sala de reunião</v>
      </c>
      <c r="D81" s="249" t="s">
        <v>5331</v>
      </c>
      <c r="E81" s="250">
        <v>25</v>
      </c>
      <c r="F81" s="247">
        <v>222.99804900000004</v>
      </c>
      <c r="G81" s="253" cm="1">
        <f t="array" ref="G81">_xlfn.IFS(AND(B81&lt;&gt;"",C81="",D81=""),SUMPRODUCT($E$26:$E$155,$F$26:$F$155, --($B$26:$B$155=B81)),AND(C81&lt;&gt;"",F81=""),SUMPRODUCT($E$26:$E$155,$F$26:$F$155,--($C$26:$C$155=C81)),AND(D81,F81)&lt;&gt;0,E81*F81)</f>
        <v>5574.9512250000007</v>
      </c>
      <c r="H81" s="248" t="s">
        <v>5140</v>
      </c>
    </row>
    <row r="82" spans="2:8" ht="13.5" customHeight="1" outlineLevel="1" x14ac:dyDescent="0.2">
      <c r="B82" s="239" t="str">
        <f t="shared" si="24"/>
        <v>TÉRREO</v>
      </c>
      <c r="C82" s="240" t="s">
        <v>5201</v>
      </c>
      <c r="D82" s="241" t="s">
        <v>686</v>
      </c>
      <c r="E82" s="242">
        <v>86.83</v>
      </c>
      <c r="F82" s="243"/>
      <c r="G82" s="244" cm="1">
        <f t="array" ref="G82">_xlfn.IFS(AND(B82&lt;&gt;"",C82="",D82=""),SUMPRODUCT($E$26:$E$155,$F$26:$F$155, --($B$26:$B$155=B82)),AND(C82&lt;&gt;"",F82=""),SUMPRODUCT($E$26:$E$155,$F$26:$F$155,--($C$26:$C$155=C82)),AND(D82,F82)&lt;&gt;0,E82*F82)</f>
        <v>14610.96615437</v>
      </c>
      <c r="H82" s="245">
        <f>G82/E82</f>
        <v>168.27094500023034</v>
      </c>
    </row>
    <row r="83" spans="2:8" ht="13.5" customHeight="1" outlineLevel="2" x14ac:dyDescent="0.2">
      <c r="B83" s="239" t="str">
        <f t="shared" si="24"/>
        <v>TÉRREO</v>
      </c>
      <c r="C83" s="254" t="str">
        <f>C82</f>
        <v>Jardim - Térreo</v>
      </c>
      <c r="D83" s="249" t="s">
        <v>5330</v>
      </c>
      <c r="E83" s="250">
        <v>37.44</v>
      </c>
      <c r="F83" s="247">
        <v>120.379256</v>
      </c>
      <c r="G83" s="253" cm="1">
        <f t="array" ref="G83">_xlfn.IFS(AND(B83&lt;&gt;"",C83="",D83=""),SUMPRODUCT($E$26:$E$155,$F$26:$F$155, --($B$26:$B$155=B83)),AND(C83&lt;&gt;"",F83=""),SUMPRODUCT($E$26:$E$155,$F$26:$F$155,--($C$26:$C$155=C83)),AND(D83,F83)&lt;&gt;0,E83*F83)</f>
        <v>4506.9993446399994</v>
      </c>
      <c r="H83" s="248" t="s">
        <v>5140</v>
      </c>
    </row>
    <row r="84" spans="2:8" ht="13.5" customHeight="1" outlineLevel="2" x14ac:dyDescent="0.2">
      <c r="B84" s="239" t="str">
        <f t="shared" si="24"/>
        <v>TÉRREO</v>
      </c>
      <c r="C84" s="254" t="str">
        <f t="shared" ref="C84:C85" si="33">C83</f>
        <v>Jardim - Térreo</v>
      </c>
      <c r="D84" s="249" t="s">
        <v>5333</v>
      </c>
      <c r="E84" s="250">
        <v>51.49</v>
      </c>
      <c r="F84" s="247">
        <v>196.45604900000004</v>
      </c>
      <c r="G84" s="253" cm="1">
        <f t="array" ref="G84">_xlfn.IFS(AND(B84&lt;&gt;"",C84="",D84=""),SUMPRODUCT($E$26:$E$155,$F$26:$F$155, --($B$26:$B$155=B84)),AND(C84&lt;&gt;"",F84=""),SUMPRODUCT($E$26:$E$155,$F$26:$F$155,--($C$26:$C$155=C84)),AND(D84,F84)&lt;&gt;0,E84*F84)</f>
        <v>10115.521963010002</v>
      </c>
      <c r="H84" s="248" t="s">
        <v>5140</v>
      </c>
    </row>
    <row r="85" spans="2:8" ht="13.5" customHeight="1" outlineLevel="2" x14ac:dyDescent="0.2">
      <c r="B85" s="239" t="str">
        <f t="shared" si="24"/>
        <v>TÉRREO</v>
      </c>
      <c r="C85" s="254" t="str">
        <f t="shared" si="33"/>
        <v>Jardim - Térreo</v>
      </c>
      <c r="D85" s="249" t="s">
        <v>5332</v>
      </c>
      <c r="E85" s="250">
        <f>4.24*3</f>
        <v>12.72</v>
      </c>
      <c r="F85" s="247">
        <v>-0.90842399999999657</v>
      </c>
      <c r="G85" s="253" cm="1">
        <f t="array" ref="G85">_xlfn.IFS(AND(B85&lt;&gt;"",C85="",D85=""),SUMPRODUCT($E$26:$E$155,$F$26:$F$155, --($B$26:$B$155=B85)),AND(C85&lt;&gt;"",F85=""),SUMPRODUCT($E$26:$E$155,$F$26:$F$155,--($C$26:$C$155=C85)),AND(D85,F85)&lt;&gt;0,E85*F85)</f>
        <v>-11.555153279999956</v>
      </c>
      <c r="H85" s="248" t="s">
        <v>5140</v>
      </c>
    </row>
    <row r="86" spans="2:8" s="223" customFormat="1" ht="19.5" customHeight="1" x14ac:dyDescent="0.2">
      <c r="B86" s="233" t="s">
        <v>5297</v>
      </c>
      <c r="C86" s="234"/>
      <c r="D86" s="235"/>
      <c r="E86" s="236"/>
      <c r="F86" s="237"/>
      <c r="G86" s="238" cm="1">
        <f t="array" ref="G86">_xlfn.IFS(AND(B86&lt;&gt;"",C86="",D86=""),SUMPRODUCT($E$26:$E$155,$F$26:$F$155, --($B$26:$B$155=B86)),AND(C86&lt;&gt;"",F86=""),SUMPRODUCT($E$26:$E$155,$F$26:$F$155,--($C$26:$C$155=C86)),AND(D86,F86)&lt;&gt;0,E86*F86)</f>
        <v>17382.916878094999</v>
      </c>
      <c r="H86" s="238"/>
    </row>
    <row r="87" spans="2:8" outlineLevel="1" x14ac:dyDescent="0.2">
      <c r="B87" s="239" t="str">
        <f>B86</f>
        <v>PAV 3</v>
      </c>
      <c r="C87" s="240" t="s">
        <v>5298</v>
      </c>
      <c r="D87" s="241" t="s">
        <v>686</v>
      </c>
      <c r="E87" s="242">
        <v>50.29</v>
      </c>
      <c r="F87" s="243"/>
      <c r="G87" s="244" cm="1">
        <f t="array" ref="G87">_xlfn.IFS(AND(B87&lt;&gt;"",C87="",D87=""),SUMPRODUCT($E$26:$E$155,$F$26:$F$155, --($B$26:$B$155=B87)),AND(C87&lt;&gt;"",F87=""),SUMPRODUCT($E$26:$E$155,$F$26:$F$155,--($C$26:$C$155=C87)),AND(D87,F87)&lt;&gt;0,E87*F87)</f>
        <v>2440.4866380949993</v>
      </c>
      <c r="H87" s="245">
        <f>G87/E87</f>
        <v>48.528268802843492</v>
      </c>
    </row>
    <row r="88" spans="2:8" outlineLevel="2" x14ac:dyDescent="0.2">
      <c r="B88" s="239" t="str">
        <f t="shared" ref="B88:C93" si="34">B87</f>
        <v>PAV 3</v>
      </c>
      <c r="C88" s="254" t="str">
        <f>C87</f>
        <v>Circulação elevadores - Pav 3</v>
      </c>
      <c r="D88" s="249" t="s">
        <v>5328</v>
      </c>
      <c r="E88" s="250">
        <f>E87</f>
        <v>50.29</v>
      </c>
      <c r="F88" s="247">
        <v>26.146999999999991</v>
      </c>
      <c r="G88" s="253" cm="1">
        <f t="array" ref="G88">_xlfn.IFS(AND(B88&lt;&gt;"",C88="",D88=""),SUMPRODUCT($E$26:$E$155,$F$26:$F$155, --($B$26:$B$155=B88)),AND(C88&lt;&gt;"",F88=""),SUMPRODUCT($E$26:$E$155,$F$26:$F$155,--($C$26:$C$155=C88)),AND(D88,F88)&lt;&gt;0,E88*F88)</f>
        <v>1314.9326299999996</v>
      </c>
      <c r="H88" s="248" t="s">
        <v>5140</v>
      </c>
    </row>
    <row r="89" spans="2:8" ht="13.5" customHeight="1" outlineLevel="2" x14ac:dyDescent="0.2">
      <c r="B89" s="239" t="str">
        <f t="shared" ref="B89" si="35">B88</f>
        <v>PAV 3</v>
      </c>
      <c r="C89" s="254" t="str">
        <f t="shared" si="34"/>
        <v>Circulação elevadores - Pav 3</v>
      </c>
      <c r="D89" s="249" t="s">
        <v>5337</v>
      </c>
      <c r="E89" s="250">
        <v>49.93</v>
      </c>
      <c r="F89" s="247">
        <v>11.230832249999999</v>
      </c>
      <c r="G89" s="253" cm="1">
        <f t="array" ref="G89">_xlfn.IFS(AND(B89&lt;&gt;"",C89="",D89=""),SUMPRODUCT($E$26:$E$155,$F$26:$F$155, --($B$26:$B$155=B89)),AND(C89&lt;&gt;"",F89=""),SUMPRODUCT($E$26:$E$155,$F$26:$F$155,--($C$26:$C$155=C89)),AND(D89,F89)&lt;&gt;0,E89*F89)</f>
        <v>560.75545424249992</v>
      </c>
      <c r="H89" s="248" t="s">
        <v>5140</v>
      </c>
    </row>
    <row r="90" spans="2:8" ht="13.5" customHeight="1" outlineLevel="2" x14ac:dyDescent="0.2">
      <c r="B90" s="239" t="str">
        <f t="shared" ref="B90" si="36">B89</f>
        <v>PAV 3</v>
      </c>
      <c r="C90" s="254" t="str">
        <f t="shared" si="34"/>
        <v>Circulação elevadores - Pav 3</v>
      </c>
      <c r="D90" s="249" t="s">
        <v>5338</v>
      </c>
      <c r="E90" s="250">
        <f>E88</f>
        <v>50.29</v>
      </c>
      <c r="F90" s="247">
        <v>11.230832249999999</v>
      </c>
      <c r="G90" s="253" cm="1">
        <f t="array" ref="G90">_xlfn.IFS(AND(B90&lt;&gt;"",C90="",D90=""),SUMPRODUCT($E$26:$E$155,$F$26:$F$155, --($B$26:$B$155=B90)),AND(C90&lt;&gt;"",F90=""),SUMPRODUCT($E$26:$E$155,$F$26:$F$155,--($C$26:$C$155=C90)),AND(D90,F90)&lt;&gt;0,E90*F90)</f>
        <v>564.79855385249994</v>
      </c>
      <c r="H90" s="248" t="s">
        <v>5140</v>
      </c>
    </row>
    <row r="91" spans="2:8" ht="13.5" customHeight="1" outlineLevel="1" x14ac:dyDescent="0.2">
      <c r="B91" s="239" t="str">
        <f t="shared" ref="B91" si="37">B90</f>
        <v>PAV 3</v>
      </c>
      <c r="C91" s="240" t="s">
        <v>5299</v>
      </c>
      <c r="D91" s="241" t="s">
        <v>686</v>
      </c>
      <c r="E91" s="242">
        <v>76.36</v>
      </c>
      <c r="F91" s="243"/>
      <c r="G91" s="244" cm="1">
        <f t="array" ref="G91">_xlfn.IFS(AND(B91&lt;&gt;"",C91="",D91=""),SUMPRODUCT($E$26:$E$155,$F$26:$F$155, --($B$26:$B$155=B91)),AND(C91&lt;&gt;"",F91=""),SUMPRODUCT($E$26:$E$155,$F$26:$F$155,--($C$26:$C$155=C91)),AND(D91,F91)&lt;&gt;0,E91*F91)</f>
        <v>14942.430240000002</v>
      </c>
      <c r="H91" s="245">
        <f>G91/E91</f>
        <v>195.68400000000003</v>
      </c>
    </row>
    <row r="92" spans="2:8" ht="13.5" customHeight="1" outlineLevel="2" x14ac:dyDescent="0.2">
      <c r="B92" s="239" t="str">
        <f t="shared" ref="B92" si="38">B91</f>
        <v>PAV 3</v>
      </c>
      <c r="C92" s="254" t="str">
        <f>C91</f>
        <v>Galleria Zen - Pav 3</v>
      </c>
      <c r="D92" s="249" t="s">
        <v>5333</v>
      </c>
      <c r="E92" s="250">
        <f>E91/2</f>
        <v>38.18</v>
      </c>
      <c r="F92" s="247">
        <v>171.25800000000004</v>
      </c>
      <c r="G92" s="253" cm="1">
        <f t="array" ref="G92">_xlfn.IFS(AND(B92&lt;&gt;"",C92="",D92=""),SUMPRODUCT($E$26:$E$155,$F$26:$F$155, --($B$26:$B$155=B92)),AND(C92&lt;&gt;"",F92=""),SUMPRODUCT($E$26:$E$155,$F$26:$F$155,--($C$26:$C$155=C92)),AND(D92,F92)&lt;&gt;0,E92*F92)</f>
        <v>6538.6304400000017</v>
      </c>
      <c r="H92" s="248" t="s">
        <v>5140</v>
      </c>
    </row>
    <row r="93" spans="2:8" ht="13.5" customHeight="1" outlineLevel="2" x14ac:dyDescent="0.2">
      <c r="B93" s="239" t="str">
        <f t="shared" ref="B93" si="39">B92</f>
        <v>PAV 3</v>
      </c>
      <c r="C93" s="254" t="str">
        <f t="shared" si="34"/>
        <v>Galleria Zen - Pav 3</v>
      </c>
      <c r="D93" s="249" t="s">
        <v>5362</v>
      </c>
      <c r="E93" s="250">
        <f>E91/2</f>
        <v>38.18</v>
      </c>
      <c r="F93" s="247">
        <v>220.10999999999996</v>
      </c>
      <c r="G93" s="253" cm="1">
        <f t="array" ref="G93">_xlfn.IFS(AND(B93&lt;&gt;"",C93="",D93=""),SUMPRODUCT($E$26:$E$155,$F$26:$F$155, --($B$26:$B$155=B93)),AND(C93&lt;&gt;"",F93=""),SUMPRODUCT($E$26:$E$155,$F$26:$F$155,--($C$26:$C$155=C93)),AND(D93,F93)&lt;&gt;0,E93*F93)</f>
        <v>8403.7997999999989</v>
      </c>
      <c r="H93" s="248" t="s">
        <v>5140</v>
      </c>
    </row>
    <row r="94" spans="2:8" s="223" customFormat="1" ht="19.5" customHeight="1" x14ac:dyDescent="0.2">
      <c r="B94" s="233" t="s">
        <v>5278</v>
      </c>
      <c r="C94" s="234"/>
      <c r="D94" s="235"/>
      <c r="E94" s="236"/>
      <c r="F94" s="237"/>
      <c r="G94" s="238" cm="1">
        <f t="array" ref="G94">_xlfn.IFS(AND(B94&lt;&gt;"",C94="",D94=""),SUMPRODUCT($E$26:$E$155,$F$26:$F$155, --($B$26:$B$155=B94)),AND(C94&lt;&gt;"",F94=""),SUMPRODUCT($E$26:$E$155,$F$26:$F$155,--($C$26:$C$155=C94)),AND(D94,F94)&lt;&gt;0,E94*F94)</f>
        <v>62803.387863971133</v>
      </c>
      <c r="H94" s="238"/>
    </row>
    <row r="95" spans="2:8" outlineLevel="1" x14ac:dyDescent="0.2">
      <c r="B95" s="239" t="str">
        <f>B94</f>
        <v>LAZER - 13</v>
      </c>
      <c r="C95" s="240" t="s">
        <v>5212</v>
      </c>
      <c r="D95" s="241" t="s">
        <v>686</v>
      </c>
      <c r="E95" s="242">
        <v>2.4300000000000002</v>
      </c>
      <c r="F95" s="243"/>
      <c r="G95" s="244" cm="1">
        <f t="array" ref="G95">_xlfn.IFS(AND(B95&lt;&gt;"",C95="",D95=""),SUMPRODUCT($E$26:$E$155,$F$26:$F$155, --($B$26:$B$155=B95)),AND(C95&lt;&gt;"",F95=""),SUMPRODUCT($E$26:$E$155,$F$26:$F$155,--($C$26:$C$155=C95)),AND(D95,F95)&lt;&gt;0,E95*F95)</f>
        <v>7009.7964823830025</v>
      </c>
      <c r="H95" s="245">
        <f>G95/E95</f>
        <v>2884.6899104456797</v>
      </c>
    </row>
    <row r="96" spans="2:8" outlineLevel="2" x14ac:dyDescent="0.2">
      <c r="B96" s="239" t="str">
        <f t="shared" ref="B96:C109" si="40">B95</f>
        <v>LAZER - 13</v>
      </c>
      <c r="C96" s="254" t="str">
        <f>C95</f>
        <v>WC Hall - lazer</v>
      </c>
      <c r="D96" s="249" t="s">
        <v>5366</v>
      </c>
      <c r="E96" s="250">
        <f>17.74-E98</f>
        <v>13.456</v>
      </c>
      <c r="F96" s="252">
        <v>517.53054900000018</v>
      </c>
      <c r="G96" s="253" cm="1">
        <f t="array" ref="G96">_xlfn.IFS(AND(B96&lt;&gt;"",C96="",D96=""),SUMPRODUCT($E$26:$E$155,$F$26:$F$155, --($B$26:$B$155=B96)),AND(C96&lt;&gt;"",F96=""),SUMPRODUCT($E$26:$E$155,$F$26:$F$155,--($C$26:$C$155=C96)),AND(D96,F96)&lt;&gt;0,E96*F96)</f>
        <v>6963.8910673440023</v>
      </c>
      <c r="H96" s="248" t="s">
        <v>5140</v>
      </c>
    </row>
    <row r="97" spans="2:8" outlineLevel="2" x14ac:dyDescent="0.2">
      <c r="B97" s="239" t="str">
        <f t="shared" ref="B97:C97" si="41">B96</f>
        <v>LAZER - 13</v>
      </c>
      <c r="C97" s="254" t="str">
        <f t="shared" si="41"/>
        <v>WC Hall - lazer</v>
      </c>
      <c r="D97" s="249" t="s">
        <v>5338</v>
      </c>
      <c r="E97" s="250">
        <f>E95</f>
        <v>2.4300000000000002</v>
      </c>
      <c r="F97" s="247">
        <v>-0.90842399999999657</v>
      </c>
      <c r="G97" s="253" cm="1">
        <f t="array" ref="G97">_xlfn.IFS(AND(B97&lt;&gt;"",C97="",D97=""),SUMPRODUCT($E$26:$E$155,$F$26:$F$155, --($B$26:$B$155=B97)),AND(C97&lt;&gt;"",F97=""),SUMPRODUCT($E$26:$E$155,$F$26:$F$155,--($C$26:$C$155=C97)),AND(D97,F97)&lt;&gt;0,E97*F97)</f>
        <v>-2.2074703199999917</v>
      </c>
      <c r="H97" s="248" t="s">
        <v>5140</v>
      </c>
    </row>
    <row r="98" spans="2:8" ht="13.5" customHeight="1" outlineLevel="2" x14ac:dyDescent="0.2">
      <c r="B98" s="239" t="str">
        <f t="shared" ref="B98:C98" si="42">B97</f>
        <v>LAZER - 13</v>
      </c>
      <c r="C98" s="254" t="str">
        <f t="shared" si="42"/>
        <v>WC Hall - lazer</v>
      </c>
      <c r="D98" s="249" t="s">
        <v>5337</v>
      </c>
      <c r="E98" s="250">
        <f>7.14*0.6</f>
        <v>4.2839999999999998</v>
      </c>
      <c r="F98" s="247">
        <v>11.230832249999999</v>
      </c>
      <c r="G98" s="253" cm="1">
        <f t="array" ref="G98">_xlfn.IFS(AND(B98&lt;&gt;"",C98="",D98=""),SUMPRODUCT($E$26:$E$155,$F$26:$F$155, --($B$26:$B$155=B98)),AND(C98&lt;&gt;"",F98=""),SUMPRODUCT($E$26:$E$155,$F$26:$F$155,--($C$26:$C$155=C98)),AND(D98,F98)&lt;&gt;0,E98*F98)</f>
        <v>48.112885358999996</v>
      </c>
      <c r="H98" s="248" t="s">
        <v>5140</v>
      </c>
    </row>
    <row r="99" spans="2:8" outlineLevel="1" x14ac:dyDescent="0.2">
      <c r="B99" s="239" t="str">
        <f t="shared" ref="B99:B102" si="43">B98</f>
        <v>LAZER - 13</v>
      </c>
      <c r="C99" s="240" t="s">
        <v>5364</v>
      </c>
      <c r="D99" s="241" t="s">
        <v>686</v>
      </c>
      <c r="E99" s="242">
        <f>6.23/2</f>
        <v>3.1150000000000002</v>
      </c>
      <c r="F99" s="243"/>
      <c r="G99" s="244" cm="1">
        <f t="array" ref="G99">_xlfn.IFS(AND(B99&lt;&gt;"",C99="",D99=""),SUMPRODUCT($E$26:$E$155,$F$26:$F$155, --($B$26:$B$155=B99)),AND(C99&lt;&gt;"",F99=""),SUMPRODUCT($E$26:$E$155,$F$26:$F$155,--($C$26:$C$155=C99)),AND(D99,F99)&lt;&gt;0,E99*F99)</f>
        <v>862.53747073312525</v>
      </c>
      <c r="H99" s="245">
        <f>G99/E99</f>
        <v>276.89806444081063</v>
      </c>
    </row>
    <row r="100" spans="2:8" outlineLevel="2" x14ac:dyDescent="0.2">
      <c r="B100" s="239" t="str">
        <f t="shared" si="43"/>
        <v>LAZER - 13</v>
      </c>
      <c r="C100" s="254" t="str">
        <f>C99</f>
        <v>WC PNE Hall - lazer 1</v>
      </c>
      <c r="D100" s="249" t="s">
        <v>5368</v>
      </c>
      <c r="E100" s="250">
        <v>4.2300000000000004</v>
      </c>
      <c r="F100" s="252">
        <v>124.62954900000005</v>
      </c>
      <c r="G100" s="253" cm="1">
        <f t="array" ref="G100">_xlfn.IFS(AND(B100&lt;&gt;"",C100="",D100=""),SUMPRODUCT($E$26:$E$155,$F$26:$F$155, --($B$26:$B$155=B100)),AND(C100&lt;&gt;"",F100=""),SUMPRODUCT($E$26:$E$155,$F$26:$F$155,--($C$26:$C$155=C100)),AND(D100,F100)&lt;&gt;0,E100*F100)</f>
        <v>527.18299227000023</v>
      </c>
      <c r="H100" s="248" t="s">
        <v>5140</v>
      </c>
    </row>
    <row r="101" spans="2:8" outlineLevel="2" x14ac:dyDescent="0.2">
      <c r="B101" s="239" t="str">
        <f t="shared" si="43"/>
        <v>LAZER - 13</v>
      </c>
      <c r="C101" s="254" t="str">
        <f>C100</f>
        <v>WC PNE Hall - lazer 1</v>
      </c>
      <c r="D101" s="249" t="s">
        <v>5367</v>
      </c>
      <c r="E101" s="250">
        <f>E99</f>
        <v>3.1150000000000002</v>
      </c>
      <c r="F101" s="247">
        <v>17.757716625</v>
      </c>
      <c r="G101" s="253" cm="1">
        <f t="array" ref="G101">_xlfn.IFS(AND(B101&lt;&gt;"",C101="",D101=""),SUMPRODUCT($E$26:$E$155,$F$26:$F$155, --($B$26:$B$155=B101)),AND(C101&lt;&gt;"",F101=""),SUMPRODUCT($E$26:$E$155,$F$26:$F$155,--($C$26:$C$155=C101)),AND(D101,F101)&lt;&gt;0,E101*F101)</f>
        <v>55.315287286875005</v>
      </c>
      <c r="H101" s="248" t="s">
        <v>5140</v>
      </c>
    </row>
    <row r="102" spans="2:8" ht="13.5" customHeight="1" outlineLevel="2" x14ac:dyDescent="0.2">
      <c r="B102" s="239" t="str">
        <f t="shared" si="43"/>
        <v>LAZER - 13</v>
      </c>
      <c r="C102" s="254" t="str">
        <f>C101</f>
        <v>WC PNE Hall - lazer 1</v>
      </c>
      <c r="D102" s="249" t="s">
        <v>5369</v>
      </c>
      <c r="E102" s="250">
        <f>20-E100</f>
        <v>15.77</v>
      </c>
      <c r="F102" s="247">
        <v>17.757716625</v>
      </c>
      <c r="G102" s="253" cm="1">
        <f t="array" ref="G102">_xlfn.IFS(AND(B102&lt;&gt;"",C102="",D102=""),SUMPRODUCT($E$26:$E$155,$F$26:$F$155, --($B$26:$B$155=B102)),AND(C102&lt;&gt;"",F102=""),SUMPRODUCT($E$26:$E$155,$F$26:$F$155,--($C$26:$C$155=C102)),AND(D102,F102)&lt;&gt;0,E102*F102)</f>
        <v>280.03919117624997</v>
      </c>
      <c r="H102" s="248" t="s">
        <v>5140</v>
      </c>
    </row>
    <row r="103" spans="2:8" outlineLevel="1" x14ac:dyDescent="0.2">
      <c r="B103" s="239" t="str">
        <f t="shared" ref="B103" si="44">B102</f>
        <v>LAZER - 13</v>
      </c>
      <c r="C103" s="240" t="s">
        <v>5365</v>
      </c>
      <c r="D103" s="241" t="s">
        <v>686</v>
      </c>
      <c r="E103" s="242">
        <f>6.23/2</f>
        <v>3.1150000000000002</v>
      </c>
      <c r="F103" s="243"/>
      <c r="G103" s="244" cm="1">
        <f t="array" ref="G103">_xlfn.IFS(AND(B103&lt;&gt;"",C103="",D103=""),SUMPRODUCT($E$26:$E$155,$F$26:$F$155, --($B$26:$B$155=B103)),AND(C103&lt;&gt;"",F103=""),SUMPRODUCT($E$26:$E$155,$F$26:$F$155,--($C$26:$C$155=C103)),AND(D103,F103)&lt;&gt;0,E103*F103)</f>
        <v>1303.0244942000004</v>
      </c>
      <c r="H103" s="245">
        <f>G103/E103</f>
        <v>418.30641868378819</v>
      </c>
    </row>
    <row r="104" spans="2:8" outlineLevel="2" x14ac:dyDescent="0.2">
      <c r="B104" s="239" t="str">
        <f t="shared" ref="B104:B105" si="45">B103</f>
        <v>LAZER - 13</v>
      </c>
      <c r="C104" s="254" t="str">
        <f>C103</f>
        <v>WC PNE Hall - lazer academia</v>
      </c>
      <c r="D104" s="249" t="s">
        <v>5370</v>
      </c>
      <c r="E104" s="250">
        <f>16.85-E105</f>
        <v>12.650000000000002</v>
      </c>
      <c r="F104" s="247">
        <v>103.3075</v>
      </c>
      <c r="G104" s="253" cm="1">
        <f t="array" ref="G104">_xlfn.IFS(AND(B104&lt;&gt;"",C104="",D104=""),SUMPRODUCT($E$26:$E$155,$F$26:$F$155, --($B$26:$B$155=B104)),AND(C104&lt;&gt;"",F104=""),SUMPRODUCT($E$26:$E$155,$F$26:$F$155,--($C$26:$C$155=C104)),AND(D104,F104)&lt;&gt;0,E104*F104)</f>
        <v>1306.8398750000003</v>
      </c>
      <c r="H104" s="248" t="s">
        <v>5140</v>
      </c>
    </row>
    <row r="105" spans="2:8" ht="13.5" customHeight="1" outlineLevel="2" x14ac:dyDescent="0.2">
      <c r="B105" s="239" t="str">
        <f t="shared" si="45"/>
        <v>LAZER - 13</v>
      </c>
      <c r="C105" s="254" t="str">
        <f>C104</f>
        <v>WC PNE Hall - lazer academia</v>
      </c>
      <c r="D105" s="249" t="s">
        <v>5332</v>
      </c>
      <c r="E105" s="250">
        <f>7*0.6</f>
        <v>4.2</v>
      </c>
      <c r="F105" s="247">
        <v>-0.90842399999999657</v>
      </c>
      <c r="G105" s="253" cm="1">
        <f t="array" ref="G105">_xlfn.IFS(AND(B105&lt;&gt;"",C105="",D105=""),SUMPRODUCT($E$26:$E$155,$F$26:$F$155, --($B$26:$B$155=B105)),AND(C105&lt;&gt;"",F105=""),SUMPRODUCT($E$26:$E$155,$F$26:$F$155,--($C$26:$C$155=C105)),AND(D105,F105)&lt;&gt;0,E105*F105)</f>
        <v>-3.8153807999999856</v>
      </c>
      <c r="H105" s="248" t="s">
        <v>5140</v>
      </c>
    </row>
    <row r="106" spans="2:8" outlineLevel="1" x14ac:dyDescent="0.2">
      <c r="B106" s="239" t="str">
        <f t="shared" ref="B106" si="46">B105</f>
        <v>LAZER - 13</v>
      </c>
      <c r="C106" s="240" t="s">
        <v>5214</v>
      </c>
      <c r="D106" s="241" t="s">
        <v>686</v>
      </c>
      <c r="E106" s="242">
        <v>19.53</v>
      </c>
      <c r="F106" s="243"/>
      <c r="G106" s="244" cm="1">
        <f t="array" ref="G106">_xlfn.IFS(AND(B106&lt;&gt;"",C106="",D106=""),SUMPRODUCT($E$26:$E$155,$F$26:$F$155, --($B$26:$B$155=B106)),AND(C106&lt;&gt;"",F106=""),SUMPRODUCT($E$26:$E$155,$F$26:$F$155,--($C$26:$C$155=C106)),AND(D106,F106)&lt;&gt;0,E106*F106)</f>
        <v>1343.4878197124999</v>
      </c>
      <c r="H106" s="245">
        <f>G106/E106</f>
        <v>68.790978991935475</v>
      </c>
    </row>
    <row r="107" spans="2:8" outlineLevel="2" x14ac:dyDescent="0.2">
      <c r="B107" s="239" t="str">
        <f t="shared" ref="B107" si="47">B106</f>
        <v>LAZER - 13</v>
      </c>
      <c r="C107" s="254" t="str">
        <f>C106</f>
        <v>Circulação elevadores - Lazer</v>
      </c>
      <c r="D107" s="249" t="s">
        <v>5328</v>
      </c>
      <c r="E107" s="250">
        <f>E106</f>
        <v>19.53</v>
      </c>
      <c r="F107" s="247">
        <v>26.146999999999991</v>
      </c>
      <c r="G107" s="253" cm="1">
        <f t="array" ref="G107">_xlfn.IFS(AND(B107&lt;&gt;"",C107="",D107=""),SUMPRODUCT($E$26:$E$155,$F$26:$F$155, --($B$26:$B$155=B107)),AND(C107&lt;&gt;"",F107=""),SUMPRODUCT($E$26:$E$155,$F$26:$F$155,--($C$26:$C$155=C107)),AND(D107,F107)&lt;&gt;0,E107*F107)</f>
        <v>510.65090999999984</v>
      </c>
      <c r="H107" s="248" t="s">
        <v>5140</v>
      </c>
    </row>
    <row r="108" spans="2:8" ht="13.5" customHeight="1" outlineLevel="2" x14ac:dyDescent="0.2">
      <c r="B108" s="239" t="str">
        <f t="shared" ref="B108" si="48">B107</f>
        <v>LAZER - 13</v>
      </c>
      <c r="C108" s="254" t="str">
        <f t="shared" si="40"/>
        <v>Circulação elevadores - Lazer</v>
      </c>
      <c r="D108" s="249" t="s">
        <v>5369</v>
      </c>
      <c r="E108" s="250">
        <v>27.37</v>
      </c>
      <c r="F108" s="247">
        <v>17.757716625</v>
      </c>
      <c r="G108" s="253" cm="1">
        <f t="array" ref="G108">_xlfn.IFS(AND(B108&lt;&gt;"",C108="",D108=""),SUMPRODUCT($E$26:$E$155,$F$26:$F$155, --($B$26:$B$155=B108)),AND(C108&lt;&gt;"",F108=""),SUMPRODUCT($E$26:$E$155,$F$26:$F$155,--($C$26:$C$155=C108)),AND(D108,F108)&lt;&gt;0,E108*F108)</f>
        <v>486.02870402625001</v>
      </c>
      <c r="H108" s="248" t="s">
        <v>5140</v>
      </c>
    </row>
    <row r="109" spans="2:8" ht="13.5" customHeight="1" outlineLevel="2" x14ac:dyDescent="0.2">
      <c r="B109" s="239" t="str">
        <f t="shared" ref="B109" si="49">B108</f>
        <v>LAZER - 13</v>
      </c>
      <c r="C109" s="254" t="str">
        <f t="shared" si="40"/>
        <v>Circulação elevadores - Lazer</v>
      </c>
      <c r="D109" s="249" t="s">
        <v>5367</v>
      </c>
      <c r="E109" s="250">
        <f>E107</f>
        <v>19.53</v>
      </c>
      <c r="F109" s="247">
        <v>17.757716625</v>
      </c>
      <c r="G109" s="253" cm="1">
        <f t="array" ref="G109">_xlfn.IFS(AND(B109&lt;&gt;"",C109="",D109=""),SUMPRODUCT($E$26:$E$155,$F$26:$F$155, --($B$26:$B$155=B109)),AND(C109&lt;&gt;"",F109=""),SUMPRODUCT($E$26:$E$155,$F$26:$F$155,--($C$26:$C$155=C109)),AND(D109,F109)&lt;&gt;0,E109*F109)</f>
        <v>346.80820568625001</v>
      </c>
      <c r="H109" s="248" t="s">
        <v>5140</v>
      </c>
    </row>
    <row r="110" spans="2:8" ht="13.5" customHeight="1" outlineLevel="1" x14ac:dyDescent="0.2">
      <c r="B110" s="239" t="str">
        <f t="shared" ref="B110" si="50">B109</f>
        <v>LAZER - 13</v>
      </c>
      <c r="C110" s="240" t="s">
        <v>5219</v>
      </c>
      <c r="D110" s="241" t="s">
        <v>686</v>
      </c>
      <c r="E110" s="242">
        <v>54.87</v>
      </c>
      <c r="F110" s="243"/>
      <c r="G110" s="244" cm="1">
        <f t="array" ref="G110">_xlfn.IFS(AND(B110&lt;&gt;"",C110="",D110=""),SUMPRODUCT($E$26:$E$155,$F$26:$F$155, --($B$26:$B$155=B110)),AND(C110&lt;&gt;"",F110=""),SUMPRODUCT($E$26:$E$155,$F$26:$F$155,--($C$26:$C$155=C110)),AND(D110,F110)&lt;&gt;0,E110*F110)</f>
        <v>14083.682559190001</v>
      </c>
      <c r="H110" s="245">
        <f>G110/E110</f>
        <v>256.67363876781485</v>
      </c>
    </row>
    <row r="111" spans="2:8" ht="13.5" customHeight="1" outlineLevel="2" x14ac:dyDescent="0.2">
      <c r="B111" s="239" t="str">
        <f t="shared" ref="B111" si="51">B110</f>
        <v>LAZER - 13</v>
      </c>
      <c r="C111" s="254" t="str">
        <f>C110</f>
        <v>Galleria Gourmet</v>
      </c>
      <c r="D111" s="249" t="s">
        <v>5330</v>
      </c>
      <c r="E111" s="250">
        <v>23.73</v>
      </c>
      <c r="F111" s="247">
        <v>120.379256</v>
      </c>
      <c r="G111" s="253" cm="1">
        <f t="array" ref="G111">_xlfn.IFS(AND(B111&lt;&gt;"",C111="",D111=""),SUMPRODUCT($E$26:$E$155,$F$26:$F$155, --($B$26:$B$155=B111)),AND(C111&lt;&gt;"",F111=""),SUMPRODUCT($E$26:$E$155,$F$26:$F$155,--($C$26:$C$155=C111)),AND(D111,F111)&lt;&gt;0,E111*F111)</f>
        <v>2856.5997448799999</v>
      </c>
      <c r="H111" s="248" t="s">
        <v>5140</v>
      </c>
    </row>
    <row r="112" spans="2:8" ht="13.5" customHeight="1" outlineLevel="2" x14ac:dyDescent="0.2">
      <c r="B112" s="239" t="str">
        <f t="shared" ref="B112" si="52">B111</f>
        <v>LAZER - 13</v>
      </c>
      <c r="C112" s="254" t="str">
        <f t="shared" ref="C112:C113" si="53">C111</f>
        <v>Galleria Gourmet</v>
      </c>
      <c r="D112" s="249" t="s">
        <v>5331</v>
      </c>
      <c r="E112" s="250">
        <v>29.21</v>
      </c>
      <c r="F112" s="247">
        <v>222.99804900000004</v>
      </c>
      <c r="G112" s="253" cm="1">
        <f t="array" ref="G112">_xlfn.IFS(AND(B112&lt;&gt;"",C112="",D112=""),SUMPRODUCT($E$26:$E$155,$F$26:$F$155, --($B$26:$B$155=B112)),AND(C112&lt;&gt;"",F112=""),SUMPRODUCT($E$26:$E$155,$F$26:$F$155,--($C$26:$C$155=C112)),AND(D112,F112)&lt;&gt;0,E112*F112)</f>
        <v>6513.7730112900017</v>
      </c>
      <c r="H112" s="248" t="s">
        <v>5140</v>
      </c>
    </row>
    <row r="113" spans="2:8" ht="13.5" customHeight="1" outlineLevel="2" x14ac:dyDescent="0.2">
      <c r="B113" s="239" t="str">
        <f t="shared" ref="B113" si="54">B112</f>
        <v>LAZER - 13</v>
      </c>
      <c r="C113" s="254" t="str">
        <f t="shared" si="53"/>
        <v>Galleria Gourmet</v>
      </c>
      <c r="D113" s="249" t="s">
        <v>669</v>
      </c>
      <c r="E113" s="250">
        <v>35.979999999999997</v>
      </c>
      <c r="F113" s="247">
        <v>130.99804900000001</v>
      </c>
      <c r="G113" s="253" cm="1">
        <f t="array" ref="G113">_xlfn.IFS(AND(B113&lt;&gt;"",C113="",D113=""),SUMPRODUCT($E$26:$E$155,$F$26:$F$155, --($B$26:$B$155=B113)),AND(C113&lt;&gt;"",F113=""),SUMPRODUCT($E$26:$E$155,$F$26:$F$155,--($C$26:$C$155=C113)),AND(D113,F113)&lt;&gt;0,E113*F113)</f>
        <v>4713.3098030199999</v>
      </c>
      <c r="H113" s="248" t="s">
        <v>5140</v>
      </c>
    </row>
    <row r="114" spans="2:8" ht="13.5" customHeight="1" outlineLevel="1" x14ac:dyDescent="0.2">
      <c r="B114" s="239" t="str">
        <f t="shared" ref="B114" si="55">B113</f>
        <v>LAZER - 13</v>
      </c>
      <c r="C114" s="240" t="s">
        <v>5237</v>
      </c>
      <c r="D114" s="241" t="s">
        <v>686</v>
      </c>
      <c r="E114" s="242">
        <v>109.64</v>
      </c>
      <c r="F114" s="243"/>
      <c r="G114" s="244" cm="1">
        <f t="array" ref="G114">_xlfn.IFS(AND(B114&lt;&gt;"",C114="",D114=""),SUMPRODUCT($E$26:$E$155,$F$26:$F$155, --($B$26:$B$155=B114)),AND(C114&lt;&gt;"",F114=""),SUMPRODUCT($E$26:$E$155,$F$26:$F$155,--($C$26:$C$155=C114)),AND(D114,F114)&lt;&gt;0,E114*F114)</f>
        <v>-2832.9879600000008</v>
      </c>
      <c r="H114" s="245">
        <f>G114/E114</f>
        <v>-25.839000000000009</v>
      </c>
    </row>
    <row r="115" spans="2:8" ht="13.5" customHeight="1" outlineLevel="2" x14ac:dyDescent="0.2">
      <c r="B115" s="239" t="str">
        <f t="shared" ref="B115" si="56">B114</f>
        <v>LAZER - 13</v>
      </c>
      <c r="C115" s="254" t="str">
        <f>C114</f>
        <v>Galleria Outdoor</v>
      </c>
      <c r="D115" s="249" t="s">
        <v>5339</v>
      </c>
      <c r="E115" s="250">
        <f>E114*0.5</f>
        <v>54.82</v>
      </c>
      <c r="F115" s="247">
        <v>-34.089000000000013</v>
      </c>
      <c r="G115" s="253" cm="1">
        <f t="array" ref="G115">_xlfn.IFS(AND(B115&lt;&gt;"",C115="",D115=""),SUMPRODUCT($E$26:$E$155,$F$26:$F$155, --($B$26:$B$155=B115)),AND(C115&lt;&gt;"",F115=""),SUMPRODUCT($E$26:$E$155,$F$26:$F$155,--($C$26:$C$155=C115)),AND(D115,F115)&lt;&gt;0,E115*F115)</f>
        <v>-1868.7589800000007</v>
      </c>
      <c r="H115" s="248" t="s">
        <v>5140</v>
      </c>
    </row>
    <row r="116" spans="2:8" ht="13.5" customHeight="1" outlineLevel="2" x14ac:dyDescent="0.2">
      <c r="B116" s="239" t="str">
        <f t="shared" ref="B116" si="57">B115</f>
        <v>LAZER - 13</v>
      </c>
      <c r="C116" s="254" t="str">
        <f>C114</f>
        <v>Galleria Outdoor</v>
      </c>
      <c r="D116" s="249" t="s">
        <v>5340</v>
      </c>
      <c r="E116" s="250">
        <f>E114*0.5</f>
        <v>54.82</v>
      </c>
      <c r="F116" s="247">
        <v>-17.588999999999999</v>
      </c>
      <c r="G116" s="253" cm="1">
        <f t="array" ref="G116">_xlfn.IFS(AND(B116&lt;&gt;"",C116="",D116=""),SUMPRODUCT($E$26:$E$155,$F$26:$F$155, --($B$26:$B$155=B116)),AND(C116&lt;&gt;"",F116=""),SUMPRODUCT($E$26:$E$155,$F$26:$F$155,--($C$26:$C$155=C116)),AND(D116,F116)&lt;&gt;0,E116*F116)</f>
        <v>-964.22897999999998</v>
      </c>
      <c r="H116" s="248" t="s">
        <v>5140</v>
      </c>
    </row>
    <row r="117" spans="2:8" ht="13.5" customHeight="1" outlineLevel="1" x14ac:dyDescent="0.2">
      <c r="B117" s="239" t="str">
        <f t="shared" ref="B117" si="58">B116</f>
        <v>LAZER - 13</v>
      </c>
      <c r="C117" s="240" t="s">
        <v>5251</v>
      </c>
      <c r="D117" s="241" t="s">
        <v>686</v>
      </c>
      <c r="E117" s="242">
        <v>110.26</v>
      </c>
      <c r="F117" s="243"/>
      <c r="G117" s="244" cm="1">
        <f t="array" ref="G117">_xlfn.IFS(AND(B117&lt;&gt;"",C117="",D117=""),SUMPRODUCT($E$26:$E$155,$F$26:$F$155, --($B$26:$B$155=B117)),AND(C117&lt;&gt;"",F117=""),SUMPRODUCT($E$26:$E$155,$F$26:$F$155,--($C$26:$C$155=C117)),AND(D117,F117)&lt;&gt;0,E117*F117)</f>
        <v>37038.94266700001</v>
      </c>
      <c r="H117" s="245">
        <f>G117/E117</f>
        <v>335.92365923272274</v>
      </c>
    </row>
    <row r="118" spans="2:8" ht="13.5" customHeight="1" outlineLevel="2" x14ac:dyDescent="0.2">
      <c r="B118" s="239" t="str">
        <f t="shared" ref="B118" si="59">B117</f>
        <v>LAZER - 13</v>
      </c>
      <c r="C118" s="254" t="str">
        <f>C117</f>
        <v>Galleria Fitness</v>
      </c>
      <c r="D118" s="249" t="s">
        <v>5341</v>
      </c>
      <c r="E118" s="250">
        <f>E117-11.52</f>
        <v>98.740000000000009</v>
      </c>
      <c r="F118" s="247">
        <v>279.65000000000009</v>
      </c>
      <c r="G118" s="253" cm="1">
        <f t="array" ref="G118">_xlfn.IFS(AND(B118&lt;&gt;"",C118="",D118=""),SUMPRODUCT($E$26:$E$155,$F$26:$F$155, --($B$26:$B$155=B118)),AND(C118&lt;&gt;"",F118=""),SUMPRODUCT($E$26:$E$155,$F$26:$F$155,--($C$26:$C$155=C118)),AND(D118,F118)&lt;&gt;0,E118*F118)</f>
        <v>27612.641000000011</v>
      </c>
      <c r="H118" s="248" t="s">
        <v>5140</v>
      </c>
    </row>
    <row r="119" spans="2:8" ht="13.5" customHeight="1" outlineLevel="2" x14ac:dyDescent="0.2">
      <c r="B119" s="239" t="str">
        <f t="shared" ref="B119" si="60">B118</f>
        <v>LAZER - 13</v>
      </c>
      <c r="C119" s="254" t="str">
        <f>C117</f>
        <v>Galleria Fitness</v>
      </c>
      <c r="D119" s="249" t="s">
        <v>5331</v>
      </c>
      <c r="E119" s="250">
        <v>42</v>
      </c>
      <c r="F119" s="247">
        <v>222.99804900000004</v>
      </c>
      <c r="G119" s="253" cm="1">
        <f t="array" ref="G119">_xlfn.IFS(AND(B119&lt;&gt;"",C119="",D119=""),SUMPRODUCT($E$26:$E$155,$F$26:$F$155, --($B$26:$B$155=B119)),AND(C119&lt;&gt;"",F119=""),SUMPRODUCT($E$26:$E$155,$F$26:$F$155,--($C$26:$C$155=C119)),AND(D119,F119)&lt;&gt;0,E119*F119)</f>
        <v>9365.9180580000011</v>
      </c>
      <c r="H119" s="248" t="s">
        <v>5140</v>
      </c>
    </row>
    <row r="120" spans="2:8" ht="13.5" customHeight="1" outlineLevel="2" x14ac:dyDescent="0.2">
      <c r="B120" s="239" t="str">
        <f t="shared" ref="B120" si="61">B119</f>
        <v>LAZER - 13</v>
      </c>
      <c r="C120" s="254" t="str">
        <f t="shared" ref="C120" si="62">C118</f>
        <v>Galleria Fitness</v>
      </c>
      <c r="D120" s="249" t="s">
        <v>5342</v>
      </c>
      <c r="E120" s="250">
        <v>59</v>
      </c>
      <c r="F120" s="247">
        <v>1.0234510000000014</v>
      </c>
      <c r="G120" s="253" cm="1">
        <f t="array" ref="G120">_xlfn.IFS(AND(B120&lt;&gt;"",C120="",D120=""),SUMPRODUCT($E$26:$E$155,$F$26:$F$155, --($B$26:$B$155=B120)),AND(C120&lt;&gt;"",F120=""),SUMPRODUCT($E$26:$E$155,$F$26:$F$155,--($C$26:$C$155=C120)),AND(D120,F120)&lt;&gt;0,E120*F120)</f>
        <v>60.383609000000085</v>
      </c>
      <c r="H120" s="248" t="s">
        <v>5140</v>
      </c>
    </row>
    <row r="121" spans="2:8" outlineLevel="1" x14ac:dyDescent="0.2">
      <c r="B121" s="239" t="str">
        <f t="shared" ref="B121" si="63">B120</f>
        <v>LAZER - 13</v>
      </c>
      <c r="C121" s="240" t="s">
        <v>5277</v>
      </c>
      <c r="D121" s="241" t="s">
        <v>686</v>
      </c>
      <c r="E121" s="242">
        <v>21</v>
      </c>
      <c r="F121" s="243"/>
      <c r="G121" s="244" cm="1">
        <f t="array" ref="G121">_xlfn.IFS(AND(B121&lt;&gt;"",C121="",D121=""),SUMPRODUCT($E$26:$E$155,$F$26:$F$155, --($B$26:$B$155=B121)),AND(C121&lt;&gt;"",F121=""),SUMPRODUCT($E$26:$E$155,$F$26:$F$155,--($C$26:$C$155=C121)),AND(D121,F121)&lt;&gt;0,E121*F121)</f>
        <v>3994.9043307524998</v>
      </c>
      <c r="H121" s="245">
        <f>G121/E121</f>
        <v>190.23353955964285</v>
      </c>
    </row>
    <row r="122" spans="2:8" outlineLevel="2" x14ac:dyDescent="0.2">
      <c r="B122" s="239" t="str">
        <f t="shared" ref="B122" si="64">B121</f>
        <v>LAZER - 13</v>
      </c>
      <c r="C122" s="246" t="str">
        <f t="shared" ref="C122:C124" si="65">C121</f>
        <v>Coworking</v>
      </c>
      <c r="D122" s="249" t="s">
        <v>669</v>
      </c>
      <c r="E122" s="250">
        <f>E121</f>
        <v>21</v>
      </c>
      <c r="F122" s="247">
        <v>130.99804900000001</v>
      </c>
      <c r="G122" s="253" cm="1">
        <f t="array" ref="G122">_xlfn.IFS(AND(B122&lt;&gt;"",C122="",D122=""),SUMPRODUCT($E$26:$E$155,$F$26:$F$155, --($B$26:$B$155=B122)),AND(C122&lt;&gt;"",F122=""),SUMPRODUCT($E$26:$E$155,$F$26:$F$155,--($C$26:$C$155=C122)),AND(D122,F122)&lt;&gt;0,E122*F122)</f>
        <v>2750.9590290000001</v>
      </c>
      <c r="H122" s="248" t="s">
        <v>5140</v>
      </c>
    </row>
    <row r="123" spans="2:8" outlineLevel="2" x14ac:dyDescent="0.2">
      <c r="B123" s="239" t="str">
        <f t="shared" ref="B123" si="66">B122</f>
        <v>LAZER - 13</v>
      </c>
      <c r="C123" s="246" t="str">
        <f t="shared" si="65"/>
        <v>Coworking</v>
      </c>
      <c r="D123" s="249" t="s">
        <v>5337</v>
      </c>
      <c r="E123" s="250">
        <v>14.69</v>
      </c>
      <c r="F123" s="247">
        <v>11.230832249999999</v>
      </c>
      <c r="G123" s="253" cm="1">
        <f t="array" ref="G123">_xlfn.IFS(AND(B123&lt;&gt;"",C123="",D123=""),SUMPRODUCT($E$26:$E$155,$F$26:$F$155, --($B$26:$B$155=B123)),AND(C123&lt;&gt;"",F123=""),SUMPRODUCT($E$26:$E$155,$F$26:$F$155,--($C$26:$C$155=C123)),AND(D123,F123)&lt;&gt;0,E123*F123)</f>
        <v>164.98092575249999</v>
      </c>
      <c r="H123" s="248" t="s">
        <v>5140</v>
      </c>
    </row>
    <row r="124" spans="2:8" outlineLevel="2" x14ac:dyDescent="0.2">
      <c r="B124" s="239" t="str">
        <f t="shared" ref="B124" si="67">B123</f>
        <v>LAZER - 13</v>
      </c>
      <c r="C124" s="246" t="str">
        <f t="shared" si="65"/>
        <v>Coworking</v>
      </c>
      <c r="D124" s="249" t="s">
        <v>5363</v>
      </c>
      <c r="E124" s="250">
        <f>E122</f>
        <v>21</v>
      </c>
      <c r="F124" s="247">
        <v>51.379255999999998</v>
      </c>
      <c r="G124" s="253" cm="1">
        <f t="array" ref="G124">_xlfn.IFS(AND(B124&lt;&gt;"",C124="",D124=""),SUMPRODUCT($E$26:$E$155,$F$26:$F$155, --($B$26:$B$155=B124)),AND(C124&lt;&gt;"",F124=""),SUMPRODUCT($E$26:$E$155,$F$26:$F$155,--($C$26:$C$155=C124)),AND(D124,F124)&lt;&gt;0,E124*F124)</f>
        <v>1078.9643759999999</v>
      </c>
      <c r="H124" s="248" t="s">
        <v>5140</v>
      </c>
    </row>
    <row r="125" spans="2:8" s="223" customFormat="1" ht="19.5" customHeight="1" x14ac:dyDescent="0.2">
      <c r="B125" s="233" t="s">
        <v>5288</v>
      </c>
      <c r="C125" s="234"/>
      <c r="D125" s="235"/>
      <c r="E125" s="236"/>
      <c r="F125" s="237"/>
      <c r="G125" s="238" cm="1">
        <f t="array" ref="G125">_xlfn.IFS(AND(B125&lt;&gt;"",C125="",D125=""),SUMPRODUCT($E$26:$E$155,$F$26:$F$155, --($B$26:$B$155=B125)),AND(C125&lt;&gt;"",F125=""),SUMPRODUCT($E$26:$E$155,$F$26:$F$155,--($C$26:$C$155=C125)),AND(D125,F125)&lt;&gt;0,E125*F125)</f>
        <v>15714.062362119999</v>
      </c>
      <c r="H125" s="238"/>
    </row>
    <row r="126" spans="2:8" outlineLevel="1" x14ac:dyDescent="0.2">
      <c r="B126" s="239" t="str">
        <f>B125</f>
        <v>PAV 14</v>
      </c>
      <c r="C126" s="240" t="s">
        <v>5289</v>
      </c>
      <c r="D126" s="241" t="s">
        <v>686</v>
      </c>
      <c r="E126" s="242">
        <v>31.19</v>
      </c>
      <c r="F126" s="243"/>
      <c r="G126" s="244" cm="1">
        <f t="array" ref="G126">_xlfn.IFS(AND(B126&lt;&gt;"",C126="",D126=""),SUMPRODUCT($E$26:$E$155,$F$26:$F$155, --($B$26:$B$155=B126)),AND(C126&lt;&gt;"",F126=""),SUMPRODUCT($E$26:$E$155,$F$26:$F$155,--($C$26:$C$155=C126)),AND(D126,F126)&lt;&gt;0,E126*F126)</f>
        <v>1726.5700421199995</v>
      </c>
      <c r="H126" s="245">
        <f>G126/E126</f>
        <v>55.356525877524831</v>
      </c>
    </row>
    <row r="127" spans="2:8" outlineLevel="2" x14ac:dyDescent="0.2">
      <c r="B127" s="239" t="str">
        <f t="shared" ref="B127:B132" si="68">B126</f>
        <v>PAV 14</v>
      </c>
      <c r="C127" s="254" t="str">
        <f>C126</f>
        <v>Circulação elevadores - Pav 14</v>
      </c>
      <c r="D127" s="249" t="s">
        <v>5328</v>
      </c>
      <c r="E127" s="250">
        <f>E126</f>
        <v>31.19</v>
      </c>
      <c r="F127" s="247">
        <v>26.146999999999991</v>
      </c>
      <c r="G127" s="253" cm="1">
        <f t="array" ref="G127">_xlfn.IFS(AND(B127&lt;&gt;"",C127="",D127=""),SUMPRODUCT($E$26:$E$155,$F$26:$F$155, --($B$26:$B$155=B127)),AND(C127&lt;&gt;"",F127=""),SUMPRODUCT($E$26:$E$155,$F$26:$F$155,--($C$26:$C$155=C127)),AND(D127,F127)&lt;&gt;0,E127*F127)</f>
        <v>815.52492999999981</v>
      </c>
      <c r="H127" s="248" t="s">
        <v>5140</v>
      </c>
    </row>
    <row r="128" spans="2:8" ht="13.5" customHeight="1" outlineLevel="2" x14ac:dyDescent="0.2">
      <c r="B128" s="239" t="str">
        <f t="shared" si="68"/>
        <v>PAV 14</v>
      </c>
      <c r="C128" s="254" t="str">
        <f t="shared" ref="C128:C132" si="69">C127</f>
        <v>Circulação elevadores - Pav 14</v>
      </c>
      <c r="D128" s="249" t="s">
        <v>5337</v>
      </c>
      <c r="E128" s="250">
        <v>49.93</v>
      </c>
      <c r="F128" s="247">
        <v>11.230832249999999</v>
      </c>
      <c r="G128" s="253" cm="1">
        <f t="array" ref="G128">_xlfn.IFS(AND(B128&lt;&gt;"",C128="",D128=""),SUMPRODUCT($E$26:$E$155,$F$26:$F$155, --($B$26:$B$155=B128)),AND(C128&lt;&gt;"",F128=""),SUMPRODUCT($E$26:$E$155,$F$26:$F$155,--($C$26:$C$155=C128)),AND(D128,F128)&lt;&gt;0,E128*F128)</f>
        <v>560.75545424249992</v>
      </c>
      <c r="H128" s="248" t="s">
        <v>5140</v>
      </c>
    </row>
    <row r="129" spans="2:8" ht="13.5" customHeight="1" outlineLevel="2" x14ac:dyDescent="0.2">
      <c r="B129" s="239" t="str">
        <f t="shared" si="68"/>
        <v>PAV 14</v>
      </c>
      <c r="C129" s="254" t="str">
        <f t="shared" si="69"/>
        <v>Circulação elevadores - Pav 14</v>
      </c>
      <c r="D129" s="249" t="s">
        <v>5338</v>
      </c>
      <c r="E129" s="250">
        <f>E127</f>
        <v>31.19</v>
      </c>
      <c r="F129" s="247">
        <v>11.230832249999999</v>
      </c>
      <c r="G129" s="253" cm="1">
        <f t="array" ref="G129">_xlfn.IFS(AND(B129&lt;&gt;"",C129="",D129=""),SUMPRODUCT($E$26:$E$155,$F$26:$F$155, --($B$26:$B$155=B129)),AND(C129&lt;&gt;"",F129=""),SUMPRODUCT($E$26:$E$155,$F$26:$F$155,--($C$26:$C$155=C129)),AND(D129,F129)&lt;&gt;0,E129*F129)</f>
        <v>350.28965787749996</v>
      </c>
      <c r="H129" s="248" t="s">
        <v>5140</v>
      </c>
    </row>
    <row r="130" spans="2:8" ht="13.5" customHeight="1" outlineLevel="1" x14ac:dyDescent="0.2">
      <c r="B130" s="239" t="str">
        <f t="shared" si="68"/>
        <v>PAV 14</v>
      </c>
      <c r="C130" s="240" t="s">
        <v>5294</v>
      </c>
      <c r="D130" s="241" t="s">
        <v>686</v>
      </c>
      <c r="E130" s="242">
        <f>71.48</f>
        <v>71.48</v>
      </c>
      <c r="F130" s="243"/>
      <c r="G130" s="244" cm="1">
        <f t="array" ref="G130">_xlfn.IFS(AND(B130&lt;&gt;"",C130="",D130=""),SUMPRODUCT($E$26:$E$155,$F$26:$F$155, --($B$26:$B$155=B130)),AND(C130&lt;&gt;"",F130=""),SUMPRODUCT($E$26:$E$155,$F$26:$F$155,--($C$26:$C$155=C130)),AND(D130,F130)&lt;&gt;0,E130*F130)</f>
        <v>13987.492320000001</v>
      </c>
      <c r="H130" s="245">
        <f>G130/E130</f>
        <v>195.684</v>
      </c>
    </row>
    <row r="131" spans="2:8" ht="13.5" customHeight="1" outlineLevel="2" x14ac:dyDescent="0.2">
      <c r="B131" s="239" t="str">
        <f t="shared" si="68"/>
        <v>PAV 14</v>
      </c>
      <c r="C131" s="254" t="str">
        <f>C130</f>
        <v>Galleria Outdoor - Pav 14</v>
      </c>
      <c r="D131" s="249" t="s">
        <v>5333</v>
      </c>
      <c r="E131" s="250">
        <f>E130/2</f>
        <v>35.74</v>
      </c>
      <c r="F131" s="247">
        <v>171.25800000000004</v>
      </c>
      <c r="G131" s="253" cm="1">
        <f t="array" ref="G131">_xlfn.IFS(AND(B131&lt;&gt;"",C131="",D131=""),SUMPRODUCT($E$26:$E$155,$F$26:$F$155, --($B$26:$B$155=B131)),AND(C131&lt;&gt;"",F131=""),SUMPRODUCT($E$26:$E$155,$F$26:$F$155,--($C$26:$C$155=C131)),AND(D131,F131)&lt;&gt;0,E131*F131)</f>
        <v>6120.7609200000015</v>
      </c>
      <c r="H131" s="248" t="s">
        <v>5140</v>
      </c>
    </row>
    <row r="132" spans="2:8" ht="13.5" customHeight="1" outlineLevel="2" x14ac:dyDescent="0.2">
      <c r="B132" s="239" t="str">
        <f t="shared" si="68"/>
        <v>PAV 14</v>
      </c>
      <c r="C132" s="254" t="str">
        <f t="shared" si="69"/>
        <v>Galleria Outdoor - Pav 14</v>
      </c>
      <c r="D132" s="249" t="s">
        <v>5362</v>
      </c>
      <c r="E132" s="250">
        <f>E130/2</f>
        <v>35.74</v>
      </c>
      <c r="F132" s="247">
        <v>220.10999999999996</v>
      </c>
      <c r="G132" s="253" cm="1">
        <f t="array" ref="G132">_xlfn.IFS(AND(B132&lt;&gt;"",C132="",D132=""),SUMPRODUCT($E$26:$E$155,$F$26:$F$155, --($B$26:$B$155=B132)),AND(C132&lt;&gt;"",F132=""),SUMPRODUCT($E$26:$E$155,$F$26:$F$155,--($C$26:$C$155=C132)),AND(D132,F132)&lt;&gt;0,E132*F132)</f>
        <v>7866.7313999999988</v>
      </c>
      <c r="H132" s="248" t="s">
        <v>5140</v>
      </c>
    </row>
    <row r="133" spans="2:8" s="223" customFormat="1" ht="19.5" customHeight="1" x14ac:dyDescent="0.2">
      <c r="B133" s="233" t="s">
        <v>5318</v>
      </c>
      <c r="C133" s="234"/>
      <c r="D133" s="235"/>
      <c r="E133" s="236"/>
      <c r="F133" s="237"/>
      <c r="G133" s="238" cm="1">
        <f t="array" ref="G133">_xlfn.IFS(AND(B133&lt;&gt;"",C133="",D133=""),SUMPRODUCT($E$26:$E$155,$F$26:$F$155, --($B$26:$B$155=B133)),AND(C133&lt;&gt;"",F133=""),SUMPRODUCT($E$26:$E$155,$F$26:$F$155,--($C$26:$C$155=C133)),AND(D133,F133)&lt;&gt;0,E133*F133)</f>
        <v>15214.81918352</v>
      </c>
      <c r="H133" s="238"/>
    </row>
    <row r="134" spans="2:8" outlineLevel="1" x14ac:dyDescent="0.2">
      <c r="B134" s="239" t="str">
        <f>B133</f>
        <v>TIPOS (X14)</v>
      </c>
      <c r="C134" s="240" t="s">
        <v>5319</v>
      </c>
      <c r="D134" s="241" t="s">
        <v>686</v>
      </c>
      <c r="E134" s="242">
        <v>628</v>
      </c>
      <c r="F134" s="243"/>
      <c r="G134" s="244" cm="1">
        <f t="array" ref="G134">_xlfn.IFS(AND(B134&lt;&gt;"",C134="",D134=""),SUMPRODUCT($E$26:$E$155,$F$26:$F$155, --($B$26:$B$155=B134)),AND(C134&lt;&gt;"",F134=""),SUMPRODUCT($E$26:$E$155,$F$26:$F$155,--($C$26:$C$155=C134)),AND(D134,F134)&lt;&gt;0,E134*F134)</f>
        <v>15214.81918352</v>
      </c>
      <c r="H134" s="245">
        <f>G134/E134</f>
        <v>24.227419082038217</v>
      </c>
    </row>
    <row r="135" spans="2:8" outlineLevel="2" x14ac:dyDescent="0.2">
      <c r="B135" s="239" t="str">
        <f t="shared" ref="B135:C137" si="70">B134</f>
        <v>TIPOS (X14)</v>
      </c>
      <c r="C135" s="254" t="str">
        <f>C134</f>
        <v>Circulação elevadores - Tipos (x14)</v>
      </c>
      <c r="D135" s="249" t="s">
        <v>5328</v>
      </c>
      <c r="E135" s="250">
        <f>E134</f>
        <v>628</v>
      </c>
      <c r="F135" s="247">
        <v>26.146999999999991</v>
      </c>
      <c r="G135" s="253" cm="1">
        <f t="array" ref="G135">_xlfn.IFS(AND(B135&lt;&gt;"",C135="",D135=""),SUMPRODUCT($E$26:$E$155,$F$26:$F$155, --($B$26:$B$155=B135)),AND(C135&lt;&gt;"",F135=""),SUMPRODUCT($E$26:$E$155,$F$26:$F$155,--($C$26:$C$155=C135)),AND(D135,F135)&lt;&gt;0,E135*F135)</f>
        <v>16420.315999999995</v>
      </c>
      <c r="H135" s="248" t="s">
        <v>5140</v>
      </c>
    </row>
    <row r="136" spans="2:8" ht="13.5" customHeight="1" outlineLevel="2" x14ac:dyDescent="0.2">
      <c r="B136" s="239" t="str">
        <f t="shared" si="70"/>
        <v>TIPOS (X14)</v>
      </c>
      <c r="C136" s="254" t="str">
        <f t="shared" si="70"/>
        <v>Circulação elevadores - Tipos (x14)</v>
      </c>
      <c r="D136" s="249" t="s">
        <v>5332</v>
      </c>
      <c r="E136" s="250">
        <f>49.93*14</f>
        <v>699.02</v>
      </c>
      <c r="F136" s="247">
        <v>-0.90842399999999657</v>
      </c>
      <c r="G136" s="253" cm="1">
        <f t="array" ref="G136">_xlfn.IFS(AND(B136&lt;&gt;"",C136="",D136=""),SUMPRODUCT($E$26:$E$155,$F$26:$F$155, --($B$26:$B$155=B136)),AND(C136&lt;&gt;"",F136=""),SUMPRODUCT($E$26:$E$155,$F$26:$F$155,--($C$26:$C$155=C136)),AND(D136,F136)&lt;&gt;0,E136*F136)</f>
        <v>-635.00654447999761</v>
      </c>
      <c r="H136" s="248" t="s">
        <v>5140</v>
      </c>
    </row>
    <row r="137" spans="2:8" ht="13.5" customHeight="1" outlineLevel="2" x14ac:dyDescent="0.2">
      <c r="B137" s="239" t="str">
        <f t="shared" si="70"/>
        <v>TIPOS (X14)</v>
      </c>
      <c r="C137" s="254" t="str">
        <f t="shared" si="70"/>
        <v>Circulação elevadores - Tipos (x14)</v>
      </c>
      <c r="D137" s="249" t="s">
        <v>5358</v>
      </c>
      <c r="E137" s="250">
        <f>E135</f>
        <v>628</v>
      </c>
      <c r="F137" s="247">
        <v>-0.90842399999999657</v>
      </c>
      <c r="G137" s="253" cm="1">
        <f t="array" ref="G137">_xlfn.IFS(AND(B137&lt;&gt;"",C137="",D137=""),SUMPRODUCT($E$26:$E$155,$F$26:$F$155, --($B$26:$B$155=B137)),AND(C137&lt;&gt;"",F137=""),SUMPRODUCT($E$26:$E$155,$F$26:$F$155,--($C$26:$C$155=C137)),AND(D137,F137)&lt;&gt;0,E137*F137)</f>
        <v>-570.49027199999784</v>
      </c>
      <c r="H137" s="248" t="s">
        <v>5140</v>
      </c>
    </row>
    <row r="138" spans="2:8" s="223" customFormat="1" ht="19.5" customHeight="1" x14ac:dyDescent="0.2">
      <c r="B138" s="233" t="s">
        <v>5295</v>
      </c>
      <c r="C138" s="234"/>
      <c r="D138" s="235"/>
      <c r="E138" s="236"/>
      <c r="F138" s="237"/>
      <c r="G138" s="238" cm="1">
        <f t="array" ref="G138">_xlfn.IFS(AND(B138&lt;&gt;"",C138="",D138=""),SUMPRODUCT($E$26:$E$155,$F$26:$F$155, --($B$26:$B$155=B138)),AND(C138&lt;&gt;"",F138=""),SUMPRODUCT($E$26:$E$155,$F$26:$F$155,--($C$26:$C$155=C138)),AND(D138,F138)&lt;&gt;0,E138*F138)</f>
        <v>94330.340590774387</v>
      </c>
      <c r="H138" s="238"/>
    </row>
    <row r="139" spans="2:8" outlineLevel="1" x14ac:dyDescent="0.2">
      <c r="B139" s="239" t="str">
        <f>B138</f>
        <v>LAZER - 18</v>
      </c>
      <c r="C139" s="240" t="s">
        <v>5371</v>
      </c>
      <c r="D139" s="241" t="s">
        <v>686</v>
      </c>
      <c r="E139" s="242">
        <f>6.93/2</f>
        <v>3.4649999999999999</v>
      </c>
      <c r="F139" s="243"/>
      <c r="G139" s="244" cm="1">
        <f t="array" ref="G139">_xlfn.IFS(AND(B139&lt;&gt;"",C139="",D139=""),SUMPRODUCT($E$26:$E$155,$F$26:$F$155, --($B$26:$B$155=B139)),AND(C139&lt;&gt;"",F139=""),SUMPRODUCT($E$26:$E$155,$F$26:$F$155,--($C$26:$C$155=C139)),AND(D139,F139)&lt;&gt;0,E139*F139)</f>
        <v>1290.420894824375</v>
      </c>
      <c r="H139" s="245">
        <f>G139/E139</f>
        <v>372.41584266215727</v>
      </c>
    </row>
    <row r="140" spans="2:8" outlineLevel="2" x14ac:dyDescent="0.2">
      <c r="B140" s="239" t="str">
        <f t="shared" ref="B140:B144" si="71">B139</f>
        <v>LAZER - 18</v>
      </c>
      <c r="C140" s="254" t="str">
        <f>C139</f>
        <v>WC PNE Hall - Lazer 18</v>
      </c>
      <c r="D140" s="249" t="s">
        <v>5373</v>
      </c>
      <c r="E140" s="250">
        <v>5.32</v>
      </c>
      <c r="F140" s="252">
        <v>168.4085</v>
      </c>
      <c r="G140" s="253" cm="1">
        <f t="array" ref="G140">_xlfn.IFS(AND(B140&lt;&gt;"",C140="",D140=""),SUMPRODUCT($E$26:$E$155,$F$26:$F$155, --($B$26:$B$155=B140)),AND(C140&lt;&gt;"",F140=""),SUMPRODUCT($E$26:$E$155,$F$26:$F$155,--($C$26:$C$155=C140)),AND(D140,F140)&lt;&gt;0,E140*F140)</f>
        <v>895.93322000000012</v>
      </c>
      <c r="H140" s="248" t="s">
        <v>5140</v>
      </c>
    </row>
    <row r="141" spans="2:8" outlineLevel="2" x14ac:dyDescent="0.2">
      <c r="B141" s="239" t="str">
        <f t="shared" si="71"/>
        <v>LAZER - 18</v>
      </c>
      <c r="C141" s="254" t="str">
        <f t="shared" ref="C141" si="72">C140</f>
        <v>WC PNE Hall - Lazer 18</v>
      </c>
      <c r="D141" s="249" t="s">
        <v>5367</v>
      </c>
      <c r="E141" s="250">
        <f>E139</f>
        <v>3.4649999999999999</v>
      </c>
      <c r="F141" s="247">
        <v>17.757716625</v>
      </c>
      <c r="G141" s="253" cm="1">
        <f t="array" ref="G141">_xlfn.IFS(AND(B141&lt;&gt;"",C141="",D141=""),SUMPRODUCT($E$26:$E$155,$F$26:$F$155, --($B$26:$B$155=B141)),AND(C141&lt;&gt;"",F141=""),SUMPRODUCT($E$26:$E$155,$F$26:$F$155,--($C$26:$C$155=C141)),AND(D141,F141)&lt;&gt;0,E141*F141)</f>
        <v>61.530488105624997</v>
      </c>
      <c r="H141" s="248" t="s">
        <v>5140</v>
      </c>
    </row>
    <row r="142" spans="2:8" ht="13.5" customHeight="1" outlineLevel="2" x14ac:dyDescent="0.2">
      <c r="B142" s="239" t="str">
        <f t="shared" si="71"/>
        <v>LAZER - 18</v>
      </c>
      <c r="C142" s="254" t="str">
        <f t="shared" ref="C142" si="73">C141</f>
        <v>WC PNE Hall - Lazer 18</v>
      </c>
      <c r="D142" s="249" t="s">
        <v>5369</v>
      </c>
      <c r="E142" s="250">
        <v>18.75</v>
      </c>
      <c r="F142" s="247">
        <v>17.757716625</v>
      </c>
      <c r="G142" s="253" cm="1">
        <f t="array" ref="G142">_xlfn.IFS(AND(B142&lt;&gt;"",C142="",D142=""),SUMPRODUCT($E$26:$E$155,$F$26:$F$155, --($B$26:$B$155=B142)),AND(C142&lt;&gt;"",F142=""),SUMPRODUCT($E$26:$E$155,$F$26:$F$155,--($C$26:$C$155=C142)),AND(D142,F142)&lt;&gt;0,E142*F142)</f>
        <v>332.95718671874999</v>
      </c>
      <c r="H142" s="248" t="s">
        <v>5140</v>
      </c>
    </row>
    <row r="143" spans="2:8" outlineLevel="1" x14ac:dyDescent="0.2">
      <c r="B143" s="239" t="str">
        <f t="shared" si="71"/>
        <v>LAZER - 18</v>
      </c>
      <c r="C143" s="240" t="s">
        <v>5372</v>
      </c>
      <c r="D143" s="241" t="s">
        <v>686</v>
      </c>
      <c r="E143" s="242">
        <f>6.93/2</f>
        <v>3.4649999999999999</v>
      </c>
      <c r="F143" s="243"/>
      <c r="G143" s="244" cm="1">
        <f t="array" ref="G143">_xlfn.IFS(AND(B143&lt;&gt;"",C143="",D143=""),SUMPRODUCT($E$26:$E$155,$F$26:$F$155, --($B$26:$B$155=B143)),AND(C143&lt;&gt;"",F143=""),SUMPRODUCT($E$26:$E$155,$F$26:$F$155,--($C$26:$C$155=C143)),AND(D143,F143)&lt;&gt;0,E143*F143)</f>
        <v>2868.1815226800004</v>
      </c>
      <c r="H143" s="245">
        <f>G143/E143</f>
        <v>827.7580152034634</v>
      </c>
    </row>
    <row r="144" spans="2:8" outlineLevel="2" x14ac:dyDescent="0.2">
      <c r="B144" s="239" t="str">
        <f t="shared" si="71"/>
        <v>LAZER - 18</v>
      </c>
      <c r="C144" s="254" t="str">
        <f>C143</f>
        <v>WC PNE Hall - Lazer 18 piscina</v>
      </c>
      <c r="D144" s="249" t="s">
        <v>5374</v>
      </c>
      <c r="E144" s="250">
        <v>4.9800000000000004</v>
      </c>
      <c r="F144" s="252">
        <v>708.13250000000005</v>
      </c>
      <c r="G144" s="253" cm="1">
        <f t="array" ref="G144">_xlfn.IFS(AND(B144&lt;&gt;"",C144="",D144=""),SUMPRODUCT($E$26:$E$155,$F$26:$F$155, --($B$26:$B$155=B144)),AND(C144&lt;&gt;"",F144=""),SUMPRODUCT($E$26:$E$155,$F$26:$F$155,--($C$26:$C$155=C144)),AND(D144,F144)&lt;&gt;0,E144*F144)</f>
        <v>3526.4998500000006</v>
      </c>
      <c r="H144" s="248" t="s">
        <v>5140</v>
      </c>
    </row>
    <row r="145" spans="2:8" ht="13.5" customHeight="1" outlineLevel="2" x14ac:dyDescent="0.2">
      <c r="B145" s="239" t="str">
        <f t="shared" ref="B145:B155" si="74">B144</f>
        <v>LAZER - 18</v>
      </c>
      <c r="C145" s="254" t="str">
        <f>C144</f>
        <v>WC PNE Hall - Lazer 18 piscina</v>
      </c>
      <c r="D145" s="249" t="s">
        <v>5332</v>
      </c>
      <c r="E145" s="250">
        <v>10.84</v>
      </c>
      <c r="F145" s="247">
        <v>-60.730473000000011</v>
      </c>
      <c r="G145" s="253" cm="1">
        <f t="array" ref="G145">_xlfn.IFS(AND(B145&lt;&gt;"",C145="",D145=""),SUMPRODUCT($E$26:$E$155,$F$26:$F$155, --($B$26:$B$155=B145)),AND(C145&lt;&gt;"",F145=""),SUMPRODUCT($E$26:$E$155,$F$26:$F$155,--($C$26:$C$155=C145)),AND(D145,F145)&lt;&gt;0,E145*F145)</f>
        <v>-658.31832732000009</v>
      </c>
      <c r="H145" s="248" t="s">
        <v>5140</v>
      </c>
    </row>
    <row r="146" spans="2:8" outlineLevel="1" x14ac:dyDescent="0.2">
      <c r="B146" s="239" t="str">
        <f t="shared" si="74"/>
        <v>LAZER - 18</v>
      </c>
      <c r="C146" s="240" t="s">
        <v>5308</v>
      </c>
      <c r="D146" s="241" t="s">
        <v>686</v>
      </c>
      <c r="E146" s="242">
        <v>10.220000000000001</v>
      </c>
      <c r="F146" s="243"/>
      <c r="G146" s="244" cm="1">
        <f t="array" ref="G146">_xlfn.IFS(AND(B146&lt;&gt;"",C146="",D146=""),SUMPRODUCT($E$26:$E$155,$F$26:$F$155, --($B$26:$B$155=B146)),AND(C146&lt;&gt;"",F146=""),SUMPRODUCT($E$26:$E$155,$F$26:$F$155,--($C$26:$C$155=C146)),AND(D146,F146)&lt;&gt;0,E146*F146)</f>
        <v>230.99439088000003</v>
      </c>
      <c r="H146" s="245">
        <f>G146/E146</f>
        <v>22.602190888454015</v>
      </c>
    </row>
    <row r="147" spans="2:8" outlineLevel="2" x14ac:dyDescent="0.2">
      <c r="B147" s="239" t="str">
        <f t="shared" si="74"/>
        <v>LAZER - 18</v>
      </c>
      <c r="C147" s="254" t="str">
        <f>C146</f>
        <v>Circulação elevadores - Lazer 18</v>
      </c>
      <c r="D147" s="249" t="s">
        <v>5328</v>
      </c>
      <c r="E147" s="250">
        <f>E146</f>
        <v>10.220000000000001</v>
      </c>
      <c r="F147" s="247">
        <v>26.146999999999991</v>
      </c>
      <c r="G147" s="253" cm="1">
        <f t="array" ref="G147">_xlfn.IFS(AND(B147&lt;&gt;"",C147="",D147=""),SUMPRODUCT($E$26:$E$155,$F$26:$F$155, --($B$26:$B$155=B147)),AND(C147&lt;&gt;"",F147=""),SUMPRODUCT($E$26:$E$155,$F$26:$F$155,--($C$26:$C$155=C147)),AND(D147,F147)&lt;&gt;0,E147*F147)</f>
        <v>267.22233999999992</v>
      </c>
      <c r="H147" s="248" t="s">
        <v>5140</v>
      </c>
    </row>
    <row r="148" spans="2:8" ht="13.5" customHeight="1" outlineLevel="2" x14ac:dyDescent="0.2">
      <c r="B148" s="239" t="str">
        <f t="shared" si="74"/>
        <v>LAZER - 18</v>
      </c>
      <c r="C148" s="254" t="str">
        <f t="shared" ref="C148:C149" si="75">C147</f>
        <v>Circulação elevadores - Lazer 18</v>
      </c>
      <c r="D148" s="249" t="s">
        <v>5332</v>
      </c>
      <c r="E148" s="250">
        <v>29.66</v>
      </c>
      <c r="F148" s="247">
        <v>-0.90842399999999657</v>
      </c>
      <c r="G148" s="253" cm="1">
        <f t="array" ref="G148">_xlfn.IFS(AND(B148&lt;&gt;"",C148="",D148=""),SUMPRODUCT($E$26:$E$155,$F$26:$F$155, --($B$26:$B$155=B148)),AND(C148&lt;&gt;"",F148=""),SUMPRODUCT($E$26:$E$155,$F$26:$F$155,--($C$26:$C$155=C148)),AND(D148,F148)&lt;&gt;0,E148*F148)</f>
        <v>-26.943855839999898</v>
      </c>
      <c r="H148" s="248" t="s">
        <v>5140</v>
      </c>
    </row>
    <row r="149" spans="2:8" ht="13.5" customHeight="1" outlineLevel="2" x14ac:dyDescent="0.2">
      <c r="B149" s="239" t="str">
        <f t="shared" si="74"/>
        <v>LAZER - 18</v>
      </c>
      <c r="C149" s="254" t="str">
        <f t="shared" si="75"/>
        <v>Circulação elevadores - Lazer 18</v>
      </c>
      <c r="D149" s="249" t="s">
        <v>5358</v>
      </c>
      <c r="E149" s="250">
        <f>E147</f>
        <v>10.220000000000001</v>
      </c>
      <c r="F149" s="247">
        <v>-0.90842399999999657</v>
      </c>
      <c r="G149" s="253" cm="1">
        <f t="array" ref="G149">_xlfn.IFS(AND(B149&lt;&gt;"",C149="",D149=""),SUMPRODUCT($E$26:$E$155,$F$26:$F$155, --($B$26:$B$155=B149)),AND(C149&lt;&gt;"",F149=""),SUMPRODUCT($E$26:$E$155,$F$26:$F$155,--($C$26:$C$155=C149)),AND(D149,F149)&lt;&gt;0,E149*F149)</f>
        <v>-9.2840932799999649</v>
      </c>
      <c r="H149" s="248" t="s">
        <v>5140</v>
      </c>
    </row>
    <row r="150" spans="2:8" ht="13.5" customHeight="1" outlineLevel="1" x14ac:dyDescent="0.2">
      <c r="B150" s="239" t="str">
        <f t="shared" si="74"/>
        <v>LAZER - 18</v>
      </c>
      <c r="C150" s="240" t="s">
        <v>5315</v>
      </c>
      <c r="D150" s="241" t="s">
        <v>686</v>
      </c>
      <c r="E150" s="242">
        <v>125.73</v>
      </c>
      <c r="F150" s="243"/>
      <c r="G150" s="244" cm="1">
        <f t="array" ref="G150">_xlfn.IFS(AND(B150&lt;&gt;"",C150="",D150=""),SUMPRODUCT($E$26:$E$155,$F$26:$F$155, --($B$26:$B$155=B150)),AND(C150&lt;&gt;"",F150=""),SUMPRODUCT($E$26:$E$155,$F$26:$F$155,--($C$26:$C$155=C150)),AND(D150,F150)&lt;&gt;0,E150*F150)</f>
        <v>81612.314875000011</v>
      </c>
      <c r="H150" s="245">
        <f>G150/E150</f>
        <v>649.10772985763151</v>
      </c>
    </row>
    <row r="151" spans="2:8" ht="13.5" customHeight="1" outlineLevel="2" x14ac:dyDescent="0.2">
      <c r="B151" s="239" t="str">
        <f t="shared" si="74"/>
        <v>LAZER - 18</v>
      </c>
      <c r="C151" s="254" t="str">
        <f>C150</f>
        <v>Piscina - Pav 18</v>
      </c>
      <c r="D151" s="249" t="s">
        <v>5344</v>
      </c>
      <c r="E151" s="250">
        <v>45.61</v>
      </c>
      <c r="F151" s="247">
        <v>759.21250000000009</v>
      </c>
      <c r="G151" s="253" cm="1">
        <f t="array" ref="G151">_xlfn.IFS(AND(B151&lt;&gt;"",C151="",D151=""),SUMPRODUCT($E$26:$E$155,$F$26:$F$155, --($B$26:$B$155=B151)),AND(C151&lt;&gt;"",F151=""),SUMPRODUCT($E$26:$E$155,$F$26:$F$155,--($C$26:$C$155=C151)),AND(D151,F151)&lt;&gt;0,E151*F151)</f>
        <v>34627.682125000007</v>
      </c>
      <c r="H151" s="248" t="s">
        <v>5140</v>
      </c>
    </row>
    <row r="152" spans="2:8" ht="13.5" customHeight="1" outlineLevel="2" x14ac:dyDescent="0.2">
      <c r="B152" s="239" t="str">
        <f t="shared" si="74"/>
        <v>LAZER - 18</v>
      </c>
      <c r="C152" s="254" t="str">
        <f>C150</f>
        <v>Piscina - Pav 18</v>
      </c>
      <c r="D152" s="249" t="s">
        <v>5345</v>
      </c>
      <c r="E152" s="250">
        <f>Ger_Executivo!L121</f>
        <v>143.55000000000001</v>
      </c>
      <c r="F152" s="247">
        <v>327.30499999999995</v>
      </c>
      <c r="G152" s="253" cm="1">
        <f t="array" ref="G152">_xlfn.IFS(AND(B152&lt;&gt;"",C152="",D152=""),SUMPRODUCT($E$26:$E$155,$F$26:$F$155, --($B$26:$B$155=B152)),AND(C152&lt;&gt;"",F152=""),SUMPRODUCT($E$26:$E$155,$F$26:$F$155,--($C$26:$C$155=C152)),AND(D152,F152)&lt;&gt;0,E152*F152)</f>
        <v>46984.632749999997</v>
      </c>
      <c r="H152" s="248" t="s">
        <v>5140</v>
      </c>
    </row>
    <row r="153" spans="2:8" outlineLevel="1" x14ac:dyDescent="0.2">
      <c r="B153" s="239" t="str">
        <f t="shared" si="74"/>
        <v>LAZER - 18</v>
      </c>
      <c r="C153" s="240" t="s">
        <v>1134</v>
      </c>
      <c r="D153" s="241" t="s">
        <v>686</v>
      </c>
      <c r="E153" s="242">
        <v>23.6</v>
      </c>
      <c r="F153" s="243"/>
      <c r="G153" s="244" cm="1">
        <f t="array" ref="G153">_xlfn.IFS(AND(B153&lt;&gt;"",C153="",D153=""),SUMPRODUCT($E$26:$E$155,$F$26:$F$155, --($B$26:$B$155=B153)),AND(C153&lt;&gt;"",F153=""),SUMPRODUCT($E$26:$E$155,$F$26:$F$155,--($C$26:$C$155=C153)),AND(D153,F153)&lt;&gt;0,E153*F153)</f>
        <v>8328.4289073899999</v>
      </c>
      <c r="H153" s="245">
        <f>G153/E153</f>
        <v>352.89952997415253</v>
      </c>
    </row>
    <row r="154" spans="2:8" outlineLevel="2" x14ac:dyDescent="0.2">
      <c r="B154" s="239" t="str">
        <f t="shared" si="74"/>
        <v>LAZER - 18</v>
      </c>
      <c r="C154" s="246" t="str">
        <f t="shared" ref="C154:C155" si="76">C153</f>
        <v>SPA</v>
      </c>
      <c r="D154" s="249" t="s">
        <v>5343</v>
      </c>
      <c r="E154" s="250">
        <v>53.11</v>
      </c>
      <c r="F154" s="247">
        <v>161.76554900000002</v>
      </c>
      <c r="G154" s="253" cm="1">
        <f t="array" ref="G154">_xlfn.IFS(AND(B154&lt;&gt;"",C154="",D154=""),SUMPRODUCT($E$26:$E$155,$F$26:$F$155, --($B$26:$B$155=B154)),AND(C154&lt;&gt;"",F154=""),SUMPRODUCT($E$26:$E$155,$F$26:$F$155,--($C$26:$C$155=C154)),AND(D154,F154)&lt;&gt;0,E154*F154)</f>
        <v>8591.3683073900011</v>
      </c>
      <c r="H154" s="248" t="s">
        <v>5140</v>
      </c>
    </row>
    <row r="155" spans="2:8" ht="25.5" outlineLevel="2" x14ac:dyDescent="0.2">
      <c r="B155" s="239" t="str">
        <f t="shared" si="74"/>
        <v>LAZER - 18</v>
      </c>
      <c r="C155" s="246" t="str">
        <f t="shared" si="76"/>
        <v>SPA</v>
      </c>
      <c r="D155" s="249" t="s">
        <v>128</v>
      </c>
      <c r="E155" s="250">
        <f>E153</f>
        <v>23.6</v>
      </c>
      <c r="F155" s="247">
        <v>-11.141500000000008</v>
      </c>
      <c r="G155" s="253" cm="1">
        <f t="array" ref="G155">_xlfn.IFS(AND(B155&lt;&gt;"",C155="",D155=""),SUMPRODUCT($E$26:$E$155,$F$26:$F$155, --($B$26:$B$155=B155)),AND(C155&lt;&gt;"",F155=""),SUMPRODUCT($E$26:$E$155,$F$26:$F$155,--($C$26:$C$155=C155)),AND(D155,F155)&lt;&gt;0,E155*F155)</f>
        <v>-262.93940000000021</v>
      </c>
      <c r="H155" s="248" t="s">
        <v>5140</v>
      </c>
    </row>
  </sheetData>
  <autoFilter ref="B27:H155" xr:uid="{55BECE80-E0A2-41CB-A8BE-85E583D5AB86}"/>
  <dataConsolidate/>
  <mergeCells count="1">
    <mergeCell ref="B4:H4"/>
  </mergeCells>
  <conditionalFormatting sqref="E6:E25">
    <cfRule type="cellIs" dxfId="2880" priority="1" operator="lessThan">
      <formula>0</formula>
    </cfRule>
    <cfRule type="cellIs" dxfId="2879" priority="2" operator="greaterThan">
      <formula>0</formula>
    </cfRule>
  </conditionalFormatting>
  <dataValidations disablePrompts="1" count="1">
    <dataValidation type="list" allowBlank="1" showInputMessage="1" showErrorMessage="1" sqref="H140:H142 H39:H41 H51:H53 H111:H113 H75:H77 H62:H66 H68 H127:H129 H43:H46 H83:H85 H70:H73 H55:H57 H122:H124 H115:H116 H49 H107:H109 H92:H93 H144:H145 H154:H155 H135:H137 H118:H120 H59:H60 H151:H152 H35:H37 H88:H90 H30:H33 H79:H81 H96:H98 H100:H102 H104:H105 H131:H132 H147:H149" xr:uid="{91536ADA-BAE5-4253-A861-C1B0487F11EB}">
      <formula1>$B$8:$B$24</formula1>
    </dataValidation>
  </dataValidations>
  <pageMargins left="0.511811024" right="0.511811024" top="0.78740157499999996" bottom="0.78740157499999996" header="0.31496062000000002" footer="0.31496062000000002"/>
  <pageSetup paperSize="9" scale="21" fitToWidth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DCDE-6CCB-4DC4-BEBE-208BA351CEDE}">
  <sheetPr>
    <tabColor rgb="FF1851D6"/>
    <outlinePr summaryBelow="0"/>
    <pageSetUpPr fitToPage="1"/>
  </sheetPr>
  <dimension ref="A1:H55"/>
  <sheetViews>
    <sheetView showGridLines="0" view="pageBreakPreview" zoomScale="85" zoomScaleNormal="70" zoomScaleSheetLayoutView="85" workbookViewId="0">
      <pane ySplit="3" topLeftCell="A4" activePane="bottomLeft" state="frozen"/>
      <selection pane="bottomLeft" activeCell="D7" sqref="D7"/>
    </sheetView>
  </sheetViews>
  <sheetFormatPr defaultColWidth="2.7109375" defaultRowHeight="12.75" x14ac:dyDescent="0.2"/>
  <cols>
    <col min="1" max="1" width="10.5703125" style="225" customWidth="1"/>
    <col min="2" max="2" width="29.85546875" style="225" customWidth="1"/>
    <col min="3" max="3" width="33.42578125" style="255" bestFit="1" customWidth="1"/>
    <col min="4" max="4" width="104" style="223" bestFit="1" customWidth="1"/>
    <col min="5" max="5" width="16.42578125" style="224" customWidth="1"/>
    <col min="6" max="6" width="17.28515625" style="225" bestFit="1" customWidth="1"/>
    <col min="7" max="7" width="24.42578125" style="226" bestFit="1" customWidth="1"/>
    <col min="8" max="8" width="49.5703125" style="226" customWidth="1"/>
    <col min="9" max="16384" width="2.7109375" style="225"/>
  </cols>
  <sheetData>
    <row r="1" spans="1:8" s="211" customFormat="1" ht="28.5" x14ac:dyDescent="0.25">
      <c r="B1" s="207" t="s">
        <v>21</v>
      </c>
      <c r="C1" s="208" t="str">
        <f>'Obra '!D1</f>
        <v>Caio Prado</v>
      </c>
      <c r="D1" s="209"/>
      <c r="E1" s="209"/>
      <c r="F1" s="209"/>
      <c r="G1" s="209"/>
      <c r="H1" s="210"/>
    </row>
    <row r="2" spans="1:8" s="211" customFormat="1" ht="28.5" x14ac:dyDescent="0.25">
      <c r="B2" s="212" t="s">
        <v>22</v>
      </c>
      <c r="C2" s="213" t="str">
        <f>'Obra '!D2</f>
        <v>Indepy</v>
      </c>
      <c r="D2" s="214"/>
      <c r="E2" s="214"/>
      <c r="F2" s="214"/>
      <c r="G2" s="214"/>
      <c r="H2" s="215"/>
    </row>
    <row r="3" spans="1:8" s="211" customFormat="1" ht="29.25" thickBot="1" x14ac:dyDescent="0.3">
      <c r="B3" s="216" t="s">
        <v>23</v>
      </c>
      <c r="C3" s="213" t="str">
        <f>'Obra '!D3</f>
        <v>R00 - Larissa</v>
      </c>
      <c r="D3" s="217"/>
      <c r="E3" s="217"/>
      <c r="F3" s="217"/>
      <c r="G3" s="217"/>
      <c r="H3" s="218"/>
    </row>
    <row r="4" spans="1:8" s="211" customFormat="1" ht="35.25" thickBot="1" x14ac:dyDescent="0.3">
      <c r="B4" s="549" t="s">
        <v>676</v>
      </c>
      <c r="C4" s="550"/>
      <c r="D4" s="550"/>
      <c r="E4" s="550"/>
      <c r="F4" s="550"/>
      <c r="G4" s="550"/>
      <c r="H4" s="551"/>
    </row>
    <row r="5" spans="1:8" s="222" customFormat="1" ht="13.5" thickBot="1" x14ac:dyDescent="0.25">
      <c r="B5" s="230" t="s">
        <v>5</v>
      </c>
      <c r="C5" s="230" t="s">
        <v>5139</v>
      </c>
      <c r="D5" s="230" t="s">
        <v>5138</v>
      </c>
      <c r="E5" s="230" t="s">
        <v>5163</v>
      </c>
      <c r="F5" s="221"/>
    </row>
    <row r="6" spans="1:8" ht="15.75" x14ac:dyDescent="0.25">
      <c r="B6" s="370" t="s">
        <v>677</v>
      </c>
      <c r="C6" s="469">
        <f>MOBILIÁRIO!C6+REVESTIMENTOS!C6</f>
        <v>2622790.202943353</v>
      </c>
      <c r="D6" s="469">
        <f>SUM(D8:D24)</f>
        <v>3500986.68</v>
      </c>
      <c r="E6" s="469">
        <f>C6-D6</f>
        <v>-878196.47705664719</v>
      </c>
    </row>
    <row r="7" spans="1:8" ht="15.75" x14ac:dyDescent="0.25">
      <c r="A7" s="381">
        <f>C7/'Obra '!E9</f>
        <v>0.27398863425088527</v>
      </c>
      <c r="B7" s="371" t="s">
        <v>678</v>
      </c>
      <c r="C7" s="470">
        <f>MOBILIÁRIO!C7</f>
        <v>1901.04</v>
      </c>
      <c r="D7" s="470">
        <v>2440</v>
      </c>
      <c r="E7" s="470">
        <f t="shared" ref="E7:E25" si="0">C7-D7</f>
        <v>-538.96</v>
      </c>
    </row>
    <row r="8" spans="1:8" ht="15.75" x14ac:dyDescent="0.25">
      <c r="B8" s="371" t="s">
        <v>5140</v>
      </c>
      <c r="C8" s="468">
        <f>MOBILIÁRIO!C8+REVESTIMENTOS!C8</f>
        <v>307821.59294335288</v>
      </c>
      <c r="D8" s="468">
        <v>920145.68</v>
      </c>
      <c r="E8" s="468">
        <f t="shared" si="0"/>
        <v>-612324.08705664717</v>
      </c>
    </row>
    <row r="9" spans="1:8" ht="15.75" x14ac:dyDescent="0.25">
      <c r="B9" s="371" t="s">
        <v>829</v>
      </c>
      <c r="C9" s="468">
        <f>MOBILIÁRIO!C9+REVESTIMENTOS!C9</f>
        <v>437800</v>
      </c>
      <c r="D9" s="468">
        <v>592000</v>
      </c>
      <c r="E9" s="468">
        <f t="shared" si="0"/>
        <v>-154200</v>
      </c>
    </row>
    <row r="10" spans="1:8" ht="15.75" x14ac:dyDescent="0.25">
      <c r="B10" s="371" t="s">
        <v>5141</v>
      </c>
      <c r="C10" s="468">
        <f>MOBILIÁRIO!C10+REVESTIMENTOS!C10</f>
        <v>31227</v>
      </c>
      <c r="D10" s="468">
        <v>193500</v>
      </c>
      <c r="E10" s="468">
        <f t="shared" si="0"/>
        <v>-162273</v>
      </c>
    </row>
    <row r="11" spans="1:8" ht="15.75" x14ac:dyDescent="0.25">
      <c r="B11" s="371" t="s">
        <v>5142</v>
      </c>
      <c r="C11" s="468">
        <f>MOBILIÁRIO!C11+REVESTIMENTOS!C11</f>
        <v>22100</v>
      </c>
      <c r="D11" s="468">
        <v>68500</v>
      </c>
      <c r="E11" s="468">
        <f t="shared" si="0"/>
        <v>-46400</v>
      </c>
    </row>
    <row r="12" spans="1:8" ht="15.75" x14ac:dyDescent="0.25">
      <c r="B12" s="371" t="s">
        <v>828</v>
      </c>
      <c r="C12" s="468">
        <f>MOBILIÁRIO!C12+REVESTIMENTOS!C12</f>
        <v>188723.41999999998</v>
      </c>
      <c r="D12" s="468">
        <v>259157</v>
      </c>
      <c r="E12" s="468">
        <f t="shared" si="0"/>
        <v>-70433.580000000016</v>
      </c>
    </row>
    <row r="13" spans="1:8" ht="15.75" x14ac:dyDescent="0.25">
      <c r="B13" s="371" t="s">
        <v>5143</v>
      </c>
      <c r="C13" s="468"/>
      <c r="D13" s="468">
        <v>58475</v>
      </c>
      <c r="E13" s="468">
        <f t="shared" si="0"/>
        <v>-58475</v>
      </c>
    </row>
    <row r="14" spans="1:8" ht="15.75" x14ac:dyDescent="0.25">
      <c r="B14" s="371" t="s">
        <v>5144</v>
      </c>
      <c r="C14" s="468"/>
      <c r="D14" s="468">
        <v>56000</v>
      </c>
      <c r="E14" s="468">
        <f t="shared" si="0"/>
        <v>-56000</v>
      </c>
    </row>
    <row r="15" spans="1:8" ht="15.75" x14ac:dyDescent="0.25">
      <c r="B15" s="371" t="s">
        <v>5145</v>
      </c>
      <c r="C15" s="468">
        <f>MOBILIÁRIO!C15+REVESTIMENTOS!C15</f>
        <v>54256.1</v>
      </c>
      <c r="D15" s="468">
        <v>153000</v>
      </c>
      <c r="E15" s="468">
        <f t="shared" si="0"/>
        <v>-98743.9</v>
      </c>
    </row>
    <row r="16" spans="1:8" ht="15.75" x14ac:dyDescent="0.25">
      <c r="B16" s="371" t="s">
        <v>5146</v>
      </c>
      <c r="C16" s="468">
        <f>MOBILIÁRIO!C16+REVESTIMENTOS!C16</f>
        <v>150985.5</v>
      </c>
      <c r="D16" s="468">
        <v>15000</v>
      </c>
      <c r="E16" s="468">
        <f t="shared" si="0"/>
        <v>135985.5</v>
      </c>
    </row>
    <row r="17" spans="2:6" ht="15.75" x14ac:dyDescent="0.25">
      <c r="B17" s="371" t="s">
        <v>5147</v>
      </c>
      <c r="C17" s="468">
        <f>MOBILIÁRIO!C17+REVESTIMENTOS!C17</f>
        <v>282320</v>
      </c>
      <c r="D17" s="468">
        <v>447109</v>
      </c>
      <c r="E17" s="468">
        <f t="shared" si="0"/>
        <v>-164789</v>
      </c>
    </row>
    <row r="18" spans="2:6" ht="15.75" x14ac:dyDescent="0.25">
      <c r="B18" s="371" t="s">
        <v>5148</v>
      </c>
      <c r="C18" s="468">
        <f>MOBILIÁRIO!C18+REVESTIMENTOS!C18</f>
        <v>27568</v>
      </c>
      <c r="D18" s="468">
        <v>34000</v>
      </c>
      <c r="E18" s="468">
        <f t="shared" si="0"/>
        <v>-6432</v>
      </c>
    </row>
    <row r="19" spans="2:6" ht="15.75" x14ac:dyDescent="0.25">
      <c r="B19" s="371" t="s">
        <v>5149</v>
      </c>
      <c r="C19" s="468">
        <f>MOBILIÁRIO!C19+REVESTIMENTOS!C19</f>
        <v>474155</v>
      </c>
      <c r="D19" s="468">
        <v>47500</v>
      </c>
      <c r="E19" s="468">
        <f t="shared" si="0"/>
        <v>426655</v>
      </c>
    </row>
    <row r="20" spans="2:6" ht="15.75" x14ac:dyDescent="0.25">
      <c r="B20" s="371" t="s">
        <v>5150</v>
      </c>
      <c r="C20" s="468">
        <f>MOBILIÁRIO!C20+REVESTIMENTOS!C20</f>
        <v>290125.33</v>
      </c>
      <c r="D20" s="468">
        <v>365900</v>
      </c>
      <c r="E20" s="468">
        <f t="shared" si="0"/>
        <v>-75774.669999999984</v>
      </c>
    </row>
    <row r="21" spans="2:6" ht="15.75" x14ac:dyDescent="0.25">
      <c r="B21" s="371" t="s">
        <v>5151</v>
      </c>
      <c r="C21" s="468">
        <f>MOBILIÁRIO!C21+REVESTIMENTOS!C21</f>
        <v>306931.5</v>
      </c>
      <c r="D21" s="468">
        <v>80000</v>
      </c>
      <c r="E21" s="468">
        <f t="shared" si="0"/>
        <v>226931.5</v>
      </c>
    </row>
    <row r="22" spans="2:6" ht="15.75" x14ac:dyDescent="0.25">
      <c r="B22" s="371" t="s">
        <v>5152</v>
      </c>
      <c r="C22" s="468">
        <f>MOBILIÁRIO!C22+REVESTIMENTOS!C22</f>
        <v>6974</v>
      </c>
      <c r="D22" s="468">
        <v>25000</v>
      </c>
      <c r="E22" s="468">
        <f t="shared" si="0"/>
        <v>-18026</v>
      </c>
    </row>
    <row r="23" spans="2:6" ht="15.75" x14ac:dyDescent="0.25">
      <c r="B23" s="371" t="s">
        <v>5153</v>
      </c>
      <c r="C23" s="468">
        <f>MOBILIÁRIO!C23+REVESTIMENTOS!C23</f>
        <v>41802.759999999995</v>
      </c>
      <c r="D23" s="468">
        <v>35700</v>
      </c>
      <c r="E23" s="468">
        <f t="shared" si="0"/>
        <v>6102.7599999999948</v>
      </c>
    </row>
    <row r="24" spans="2:6" ht="15.75" x14ac:dyDescent="0.25">
      <c r="B24" s="371" t="s">
        <v>5154</v>
      </c>
      <c r="C24" s="468">
        <f>MOBILIÁRIO!C24+REVESTIMENTOS!C24</f>
        <v>0</v>
      </c>
      <c r="D24" s="468">
        <v>150000</v>
      </c>
      <c r="E24" s="468">
        <f t="shared" si="0"/>
        <v>-150000</v>
      </c>
    </row>
    <row r="25" spans="2:6" ht="16.5" thickBot="1" x14ac:dyDescent="0.3">
      <c r="B25" s="372" t="s">
        <v>679</v>
      </c>
      <c r="C25" s="471">
        <f>MOBILIÁRIO!C25+REVESTIMENTOS!C25</f>
        <v>1382.5344045407496</v>
      </c>
      <c r="D25" s="471">
        <f>D6/D7</f>
        <v>1434.8306065573772</v>
      </c>
      <c r="E25" s="471">
        <f t="shared" si="0"/>
        <v>-52.296202016627603</v>
      </c>
    </row>
    <row r="26" spans="2:6" ht="13.5" thickBot="1" x14ac:dyDescent="0.25"/>
    <row r="27" spans="2:6" ht="15" x14ac:dyDescent="0.25">
      <c r="B27" s="232" t="s">
        <v>2321</v>
      </c>
      <c r="C27" s="232" t="s">
        <v>5138</v>
      </c>
      <c r="D27" s="232" t="s">
        <v>5139</v>
      </c>
      <c r="E27" s="232" t="s">
        <v>5163</v>
      </c>
      <c r="F27" s="211"/>
    </row>
    <row r="28" spans="2:6" x14ac:dyDescent="0.2">
      <c r="B28" s="248" t="s">
        <v>5155</v>
      </c>
      <c r="C28" s="248">
        <v>33269.22</v>
      </c>
      <c r="D28" s="248">
        <f>MOBILIÁRIO!M5+REVESTIMENTOS!M5</f>
        <v>42924.488870929999</v>
      </c>
      <c r="E28" s="248">
        <f>C28-D28</f>
        <v>-9655.2688709299982</v>
      </c>
      <c r="F28" s="248" t="s">
        <v>1133</v>
      </c>
    </row>
    <row r="29" spans="2:6" ht="25.5" x14ac:dyDescent="0.2">
      <c r="B29" s="248" t="s">
        <v>5121</v>
      </c>
      <c r="C29" s="248">
        <v>44712.77</v>
      </c>
      <c r="D29" s="248">
        <f>MOBILIÁRIO!M6+REVESTIMENTOS!M6</f>
        <v>56528.267031840005</v>
      </c>
      <c r="E29" s="248">
        <f t="shared" ref="E29:E50" si="1">C29-D29</f>
        <v>-11815.497031840008</v>
      </c>
      <c r="F29" s="248" t="s">
        <v>5320</v>
      </c>
    </row>
    <row r="30" spans="2:6" x14ac:dyDescent="0.2">
      <c r="B30" s="248" t="s">
        <v>5122</v>
      </c>
      <c r="C30" s="248">
        <v>36307.800000000003</v>
      </c>
      <c r="D30" s="248">
        <f>MOBILIÁRIO!M7+REVESTIMENTOS!M7</f>
        <v>16510.717031840002</v>
      </c>
      <c r="E30" s="248">
        <f t="shared" si="1"/>
        <v>19797.082968160001</v>
      </c>
      <c r="F30" s="248" t="s">
        <v>1133</v>
      </c>
    </row>
    <row r="31" spans="2:6" x14ac:dyDescent="0.2">
      <c r="B31" s="248" t="s">
        <v>5156</v>
      </c>
      <c r="C31" s="248">
        <v>28163.17</v>
      </c>
      <c r="D31" s="248">
        <f>MOBILIÁRIO!M8+REVESTIMENTOS!M8</f>
        <v>15051.5</v>
      </c>
      <c r="E31" s="248">
        <f t="shared" si="1"/>
        <v>13111.669999999998</v>
      </c>
      <c r="F31" s="248" t="s">
        <v>1133</v>
      </c>
    </row>
    <row r="32" spans="2:6" x14ac:dyDescent="0.2">
      <c r="B32" s="248" t="s">
        <v>5123</v>
      </c>
      <c r="C32" s="248">
        <v>28156.5</v>
      </c>
      <c r="D32" s="248">
        <f>MOBILIÁRIO!M9+REVESTIMENTOS!M9</f>
        <v>21691</v>
      </c>
      <c r="E32" s="248">
        <f t="shared" si="1"/>
        <v>6465.5</v>
      </c>
      <c r="F32" s="248" t="s">
        <v>1133</v>
      </c>
    </row>
    <row r="33" spans="2:6" x14ac:dyDescent="0.2">
      <c r="B33" s="248" t="s">
        <v>5124</v>
      </c>
      <c r="C33" s="248">
        <v>647007.87</v>
      </c>
      <c r="D33" s="248">
        <f>MOBILIÁRIO!M10+REVESTIMENTOS!M10</f>
        <v>512464.82100470993</v>
      </c>
      <c r="E33" s="248">
        <f t="shared" si="1"/>
        <v>134543.04899529007</v>
      </c>
      <c r="F33" s="248" t="s">
        <v>5104</v>
      </c>
    </row>
    <row r="34" spans="2:6" x14ac:dyDescent="0.2">
      <c r="B34" s="248" t="s">
        <v>5157</v>
      </c>
      <c r="C34" s="248">
        <v>122398.43</v>
      </c>
      <c r="D34" s="248">
        <f>MOBILIÁRIO!M11+REVESTIMENTOS!M11</f>
        <v>124156.96615437001</v>
      </c>
      <c r="E34" s="248">
        <f t="shared" si="1"/>
        <v>-1758.5361543700128</v>
      </c>
      <c r="F34" s="248" t="s">
        <v>5104</v>
      </c>
    </row>
    <row r="35" spans="2:6" x14ac:dyDescent="0.2">
      <c r="B35" s="248" t="s">
        <v>5125</v>
      </c>
      <c r="C35" s="248">
        <v>12509.4</v>
      </c>
      <c r="D35" s="248">
        <f>MOBILIÁRIO!M12+REVESTIMENTOS!M12</f>
        <v>42171.502070000002</v>
      </c>
      <c r="E35" s="248">
        <f t="shared" si="1"/>
        <v>-29662.102070000001</v>
      </c>
      <c r="F35" s="248" t="s">
        <v>5104</v>
      </c>
    </row>
    <row r="36" spans="2:6" x14ac:dyDescent="0.2">
      <c r="B36" s="248" t="s">
        <v>5126</v>
      </c>
      <c r="C36" s="248">
        <v>54317.39</v>
      </c>
      <c r="D36" s="248">
        <f>MOBILIÁRIO!M13+REVESTIMENTOS!M13</f>
        <v>97633.897358019996</v>
      </c>
      <c r="E36" s="248">
        <f t="shared" si="1"/>
        <v>-43316.507358019997</v>
      </c>
      <c r="F36" s="248" t="s">
        <v>5104</v>
      </c>
    </row>
    <row r="37" spans="2:6" x14ac:dyDescent="0.2">
      <c r="B37" s="248" t="s">
        <v>5158</v>
      </c>
      <c r="C37" s="248">
        <v>97543.2</v>
      </c>
      <c r="D37" s="248">
        <f>MOBILIÁRIO!M14+REVESTIMENTOS!M14</f>
        <v>115533.74598061446</v>
      </c>
      <c r="E37" s="248">
        <f t="shared" si="1"/>
        <v>-17990.545980614464</v>
      </c>
      <c r="F37" s="248" t="s">
        <v>5104</v>
      </c>
    </row>
    <row r="38" spans="2:6" x14ac:dyDescent="0.2">
      <c r="B38" s="248" t="s">
        <v>5127</v>
      </c>
      <c r="C38" s="248">
        <v>59293.89</v>
      </c>
      <c r="D38" s="248">
        <f>MOBILIÁRIO!M15+REVESTIMENTOS!M15</f>
        <v>30786.974658615902</v>
      </c>
      <c r="E38" s="248">
        <f t="shared" si="1"/>
        <v>28506.915341384098</v>
      </c>
      <c r="F38" s="248" t="s">
        <v>5104</v>
      </c>
    </row>
    <row r="39" spans="2:6" x14ac:dyDescent="0.2">
      <c r="B39" s="248" t="s">
        <v>5128</v>
      </c>
      <c r="C39" s="248">
        <v>34060.589999999997</v>
      </c>
      <c r="D39" s="248">
        <f>MOBILIÁRIO!M16+REVESTIMENTOS!M16</f>
        <v>21676.936967606001</v>
      </c>
      <c r="E39" s="248">
        <f t="shared" si="1"/>
        <v>12383.653032393995</v>
      </c>
      <c r="F39" s="248" t="s">
        <v>5104</v>
      </c>
    </row>
    <row r="40" spans="2:6" x14ac:dyDescent="0.2">
      <c r="B40" s="248" t="s">
        <v>5129</v>
      </c>
      <c r="C40" s="248">
        <v>91482.27</v>
      </c>
      <c r="D40" s="248">
        <f>MOBILIÁRIO!M17+REVESTIMENTOS!M17</f>
        <v>146254.43024000002</v>
      </c>
      <c r="E40" s="248">
        <f t="shared" si="1"/>
        <v>-54772.160240000012</v>
      </c>
      <c r="F40" s="248" t="s">
        <v>5321</v>
      </c>
    </row>
    <row r="41" spans="2:6" x14ac:dyDescent="0.2">
      <c r="B41" s="248" t="s">
        <v>5130</v>
      </c>
      <c r="C41" s="248">
        <v>296911.42</v>
      </c>
      <c r="D41" s="248">
        <f>MOBILIÁRIO!M18+REVESTIMENTOS!M18</f>
        <v>263652.83255918999</v>
      </c>
      <c r="E41" s="248">
        <f t="shared" si="1"/>
        <v>33258.587440809992</v>
      </c>
      <c r="F41" s="248" t="s">
        <v>5322</v>
      </c>
    </row>
    <row r="42" spans="2:6" x14ac:dyDescent="0.2">
      <c r="B42" s="248" t="s">
        <v>5159</v>
      </c>
      <c r="C42" s="248">
        <v>193649.55</v>
      </c>
      <c r="D42" s="248">
        <f>MOBILIÁRIO!M19+REVESTIMENTOS!M19</f>
        <v>156744.26204</v>
      </c>
      <c r="E42" s="248">
        <f t="shared" si="1"/>
        <v>36905.287959999987</v>
      </c>
      <c r="F42" s="248" t="s">
        <v>5322</v>
      </c>
    </row>
    <row r="43" spans="2:6" x14ac:dyDescent="0.2">
      <c r="B43" s="248" t="s">
        <v>5160</v>
      </c>
      <c r="C43" s="248">
        <v>90815.95</v>
      </c>
      <c r="D43" s="248">
        <f>MOBILIÁRIO!M20+REVESTIMENTOS!M20</f>
        <v>69231.504330752505</v>
      </c>
      <c r="E43" s="248">
        <f t="shared" si="1"/>
        <v>21584.445669247492</v>
      </c>
      <c r="F43" s="248" t="s">
        <v>5322</v>
      </c>
    </row>
    <row r="44" spans="2:6" x14ac:dyDescent="0.2">
      <c r="B44" s="248" t="s">
        <v>5131</v>
      </c>
      <c r="C44" s="248">
        <v>26386.33</v>
      </c>
      <c r="D44" s="248">
        <f>MOBILIÁRIO!M21+REVESTIMENTOS!M21</f>
        <v>24625.808729483004</v>
      </c>
      <c r="E44" s="248">
        <f t="shared" si="1"/>
        <v>1760.5212705169979</v>
      </c>
      <c r="F44" s="248" t="s">
        <v>5322</v>
      </c>
    </row>
    <row r="45" spans="2:6" x14ac:dyDescent="0.2">
      <c r="B45" s="248" t="s">
        <v>5132</v>
      </c>
      <c r="C45" s="248">
        <v>638467.81999999995</v>
      </c>
      <c r="D45" s="248">
        <f>MOBILIÁRIO!M22+REVESTIMENTOS!M22</f>
        <v>379079.14266700001</v>
      </c>
      <c r="E45" s="248">
        <f t="shared" si="1"/>
        <v>259388.67733299994</v>
      </c>
      <c r="F45" s="248" t="s">
        <v>5322</v>
      </c>
    </row>
    <row r="46" spans="2:6" x14ac:dyDescent="0.2">
      <c r="B46" s="248" t="s">
        <v>5133</v>
      </c>
      <c r="C46" s="248">
        <v>92288.24</v>
      </c>
      <c r="D46" s="248">
        <f>MOBILIÁRIO!M23+REVESTIMENTOS!M23</f>
        <v>97140.492320000005</v>
      </c>
      <c r="E46" s="248">
        <f t="shared" si="1"/>
        <v>-4852.2523199999996</v>
      </c>
      <c r="F46" s="248" t="s">
        <v>5323</v>
      </c>
    </row>
    <row r="47" spans="2:6" x14ac:dyDescent="0.2">
      <c r="B47" s="248" t="s">
        <v>5134</v>
      </c>
      <c r="C47" s="248">
        <v>84806.48</v>
      </c>
      <c r="D47" s="248">
        <f>MOBILIÁRIO!M24+REVESTIMENTOS!M24</f>
        <v>36600.92890739</v>
      </c>
      <c r="E47" s="248">
        <f t="shared" si="1"/>
        <v>48205.551092609996</v>
      </c>
      <c r="F47" s="248" t="s">
        <v>5324</v>
      </c>
    </row>
    <row r="48" spans="2:6" x14ac:dyDescent="0.2">
      <c r="B48" s="248" t="s">
        <v>5161</v>
      </c>
      <c r="C48" s="248">
        <v>21381.21</v>
      </c>
      <c r="D48" s="248">
        <f>MOBILIÁRIO!M25+REVESTIMENTOS!M25</f>
        <v>3016.0907613400004</v>
      </c>
      <c r="E48" s="248">
        <f t="shared" si="1"/>
        <v>18365.119238659998</v>
      </c>
      <c r="F48" s="248" t="s">
        <v>5324</v>
      </c>
    </row>
    <row r="49" spans="2:6" x14ac:dyDescent="0.2">
      <c r="B49" s="248" t="s">
        <v>5135</v>
      </c>
      <c r="C49" s="248">
        <v>156236.29999999999</v>
      </c>
      <c r="D49" s="248">
        <f>MOBILIÁRIO!M26+REVESTIMENTOS!M26</f>
        <v>106227.31487500001</v>
      </c>
      <c r="E49" s="248">
        <f t="shared" si="1"/>
        <v>50008.985124999977</v>
      </c>
      <c r="F49" s="248" t="s">
        <v>5324</v>
      </c>
    </row>
    <row r="50" spans="2:6" x14ac:dyDescent="0.2">
      <c r="B50" s="248" t="s">
        <v>5136</v>
      </c>
      <c r="C50" s="248">
        <v>20513.330000000002</v>
      </c>
      <c r="D50" s="248">
        <f>MOBILIÁRIO!M27+REVESTIMENTOS!M27</f>
        <v>3016.0907613400004</v>
      </c>
      <c r="E50" s="248">
        <f t="shared" si="1"/>
        <v>17497.23923866</v>
      </c>
      <c r="F50" s="248" t="s">
        <v>5324</v>
      </c>
    </row>
    <row r="51" spans="2:6" x14ac:dyDescent="0.2">
      <c r="B51" s="248" t="s">
        <v>5137</v>
      </c>
      <c r="C51" s="248">
        <v>11992.15</v>
      </c>
      <c r="D51" s="248">
        <f>MOBILIÁRIO!M28+REVESTIMENTOS!M28</f>
        <v>6757.5122471000004</v>
      </c>
      <c r="E51" s="248">
        <f>C51-D51</f>
        <v>5234.6377528999992</v>
      </c>
      <c r="F51" s="248" t="s">
        <v>5324</v>
      </c>
    </row>
    <row r="52" spans="2:6" ht="25.5" x14ac:dyDescent="0.2">
      <c r="B52" s="248" t="s">
        <v>5162</v>
      </c>
      <c r="C52" s="248">
        <v>394815.41</v>
      </c>
      <c r="D52" s="248">
        <f>MOBILIÁRIO!M29+REVESTIMENTOS!M29</f>
        <v>210302.89953679749</v>
      </c>
      <c r="E52" s="248">
        <f>C52-D52</f>
        <v>184512.51046320249</v>
      </c>
      <c r="F52" s="248" t="s">
        <v>5325</v>
      </c>
    </row>
    <row r="53" spans="2:6" x14ac:dyDescent="0.2">
      <c r="B53" s="238" t="s">
        <v>6</v>
      </c>
      <c r="C53" s="238">
        <f>SUM(C28:C52)</f>
        <v>3317486.69</v>
      </c>
      <c r="D53" s="238">
        <f>MOBILIÁRIO!M30+REVESTIMENTOS!M30</f>
        <v>2599780.1271039392</v>
      </c>
      <c r="E53" s="238">
        <f>C53-D53</f>
        <v>717706.56289606076</v>
      </c>
    </row>
    <row r="54" spans="2:6" x14ac:dyDescent="0.2">
      <c r="B54" s="225" t="s">
        <v>5326</v>
      </c>
      <c r="C54" s="472"/>
      <c r="D54" s="472">
        <f>MOBILIÁRIO!M31+REVESTIMENTOS!M31</f>
        <v>2598.89</v>
      </c>
      <c r="E54" s="225"/>
    </row>
    <row r="55" spans="2:6" x14ac:dyDescent="0.2">
      <c r="B55" s="225" t="s">
        <v>5327</v>
      </c>
      <c r="C55" s="225"/>
      <c r="D55" s="225">
        <f>MOBILIÁRIO!M32+REVESTIMENTOS!M32</f>
        <v>16265.648149999999</v>
      </c>
      <c r="E55" s="225"/>
    </row>
  </sheetData>
  <dataConsolidate/>
  <mergeCells count="1">
    <mergeCell ref="B4:H4"/>
  </mergeCells>
  <conditionalFormatting sqref="E1:E26 E56:E1048576">
    <cfRule type="cellIs" dxfId="2878" priority="1" operator="lessThan">
      <formula>0</formula>
    </cfRule>
    <cfRule type="cellIs" dxfId="2877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56" fitToWidth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D767A7-4899-40CE-BEBB-A6A921F6AE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7</vt:i4>
      </vt:variant>
    </vt:vector>
  </HeadingPairs>
  <TitlesOfParts>
    <vt:vector size="16" baseType="lpstr">
      <vt:lpstr>PROJETOS</vt:lpstr>
      <vt:lpstr>Obra </vt:lpstr>
      <vt:lpstr>Ger_Executivo</vt:lpstr>
      <vt:lpstr>ARQUITETURA</vt:lpstr>
      <vt:lpstr>IMPERMEABILIZAÇÃO</vt:lpstr>
      <vt:lpstr>LOUÇAS E METAIS</vt:lpstr>
      <vt:lpstr>MOBILIÁRIO</vt:lpstr>
      <vt:lpstr>REVESTIMENTOS</vt:lpstr>
      <vt:lpstr>TOTAL</vt:lpstr>
      <vt:lpstr>MOBILIÁRIO!Area_de_impressao</vt:lpstr>
      <vt:lpstr>'Obra '!Area_de_impressao</vt:lpstr>
      <vt:lpstr>REVESTIMENTOS!Area_de_impressao</vt:lpstr>
      <vt:lpstr>TOTAL!Area_de_impressao</vt:lpstr>
      <vt:lpstr>MOBILIÁRIO!Print_Area</vt:lpstr>
      <vt:lpstr>REVESTIMENTOS!Print_Area</vt:lpstr>
      <vt:lpstr>TOTAL!Print_Area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Furlan</dc:creator>
  <cp:lastModifiedBy>Larissa Oliveira</cp:lastModifiedBy>
  <cp:lastPrinted>2024-02-16T20:24:40Z</cp:lastPrinted>
  <dcterms:created xsi:type="dcterms:W3CDTF">2011-02-08T17:53:57Z</dcterms:created>
  <dcterms:modified xsi:type="dcterms:W3CDTF">2025-11-19T18:29:57Z</dcterms:modified>
</cp:coreProperties>
</file>